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ESIT Group\Desktop\Google Drive\PhD\Thesis\Copper Data\210516-Update\"/>
    </mc:Choice>
  </mc:AlternateContent>
  <bookViews>
    <workbookView xWindow="-90" yWindow="-90" windowWidth="20190" windowHeight="12915" activeTab="1"/>
  </bookViews>
  <sheets>
    <sheet name="README" sheetId="16" r:id="rId1"/>
    <sheet name="ON-Sources" sheetId="69" r:id="rId2"/>
    <sheet name="Generation" sheetId="64" r:id="rId3"/>
    <sheet name="Storage" sheetId="74" r:id="rId4"/>
    <sheet name="HydroExisting" sheetId="41" r:id="rId5"/>
    <sheet name="HydroRenewals" sheetId="42" r:id="rId6"/>
    <sheet name="HydroGreenfield" sheetId="45" r:id="rId7"/>
    <sheet name="HydroPS" sheetId="47" r:id="rId8"/>
    <sheet name="Transmission" sheetId="71" r:id="rId9"/>
    <sheet name="Nodes" sheetId="75" r:id="rId10"/>
    <sheet name="Distribution" sheetId="76" r:id="rId11"/>
    <sheet name="System" sheetId="30" r:id="rId12"/>
    <sheet name="HGWh" sheetId="62" r:id="rId13"/>
    <sheet name="HMW" sheetId="63" r:id="rId14"/>
    <sheet name="FGWh" sheetId="61" r:id="rId15"/>
    <sheet name="FMW" sheetId="60" r:id="rId16"/>
    <sheet name="Hourly" sheetId="55" r:id="rId17"/>
    <sheet name="Inputs" sheetId="73" r:id="rId18"/>
  </sheets>
  <externalReferences>
    <externalReference r:id="rId19"/>
  </externalReferences>
  <definedNames>
    <definedName name="_xlnm._FilterDatabase" localSheetId="10" hidden="1">Distribution!$B$3:$S$3</definedName>
    <definedName name="_xlnm._FilterDatabase" localSheetId="2">Generation!$B$3:$AU$4</definedName>
    <definedName name="_xlnm._FilterDatabase" localSheetId="4" hidden="1">HydroExisting!$B$3:$AW$3</definedName>
    <definedName name="_xlnm._FilterDatabase" localSheetId="6" hidden="1">HydroGreenfield!$B$3:$AM$3</definedName>
    <definedName name="_xlnm._FilterDatabase" localSheetId="7" hidden="1">HydroPS!$B$3:$BH$3</definedName>
    <definedName name="_xlnm._FilterDatabase" localSheetId="5" hidden="1">HydroRenewals!$B$3:$AS$3</definedName>
    <definedName name="_xlnm._FilterDatabase" localSheetId="9" hidden="1">Nodes!$B$3:$I$3</definedName>
    <definedName name="_xlnm._FilterDatabase" localSheetId="1" hidden="1">'ON-Sources'!$B$3:$H$3</definedName>
    <definedName name="_xlnm._FilterDatabase" localSheetId="3" hidden="1">Storage!$B$3:$AH$3</definedName>
    <definedName name="_xlnm._FilterDatabase" localSheetId="8" hidden="1">Transmission!$B$3:$Y$3</definedName>
    <definedName name="code">#REF!</definedName>
    <definedName name="renumber">#REF!</definedName>
    <definedName name="rerank">#REF!</definedName>
    <definedName name="total">#REF!</definedName>
    <definedName name="user">#REF!</definedName>
    <definedName name="VRE">[1]lists!$B$3:$C$3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60" l="1"/>
  <c r="Z3" i="60"/>
  <c r="Z6" i="61"/>
  <c r="Z3" i="61"/>
  <c r="Y5" i="45"/>
  <c r="J869" i="71" l="1"/>
  <c r="J872" i="71"/>
  <c r="Z524" i="71" l="1"/>
  <c r="J873" i="71"/>
  <c r="H873" i="71"/>
  <c r="K873" i="71" s="1"/>
  <c r="R873" i="71" s="1"/>
  <c r="H872" i="71"/>
  <c r="K872" i="71" s="1"/>
  <c r="Z522" i="71"/>
  <c r="J871" i="71"/>
  <c r="H871" i="71"/>
  <c r="K871" i="71" s="1"/>
  <c r="H869" i="71"/>
  <c r="K869" i="71" s="1"/>
  <c r="R872" i="71" l="1"/>
  <c r="Q872" i="71"/>
  <c r="Q869" i="71"/>
  <c r="R869" i="71"/>
  <c r="R871" i="71"/>
  <c r="Q871" i="71"/>
  <c r="Q873" i="71"/>
  <c r="U126" i="64" l="1"/>
  <c r="T126" i="64"/>
  <c r="Z1928" i="71"/>
  <c r="J636" i="71"/>
  <c r="H636" i="71"/>
  <c r="K636" i="71" s="1"/>
  <c r="R636" i="71" s="1"/>
  <c r="Z1927" i="71"/>
  <c r="J635" i="71"/>
  <c r="H635" i="71"/>
  <c r="K635" i="71" s="1"/>
  <c r="Z374" i="71"/>
  <c r="J634" i="71"/>
  <c r="H634" i="71"/>
  <c r="K634" i="71" s="1"/>
  <c r="Q634" i="71" s="1"/>
  <c r="Q635" i="71" l="1"/>
  <c r="R635" i="71"/>
  <c r="Q636" i="71"/>
  <c r="R634" i="71"/>
  <c r="AF5" i="45" l="1"/>
  <c r="AF6" i="45"/>
  <c r="AF7" i="45"/>
  <c r="AF8" i="45"/>
  <c r="AF9" i="45"/>
  <c r="AF10" i="45"/>
  <c r="AF11" i="45"/>
  <c r="AF12" i="45"/>
  <c r="AF13" i="45"/>
  <c r="AF14" i="45"/>
  <c r="AF15" i="45"/>
  <c r="AF16" i="45"/>
  <c r="AF17" i="45"/>
  <c r="AF18" i="45"/>
  <c r="AF19" i="45"/>
  <c r="AF20" i="45"/>
  <c r="AF21" i="45"/>
  <c r="AF22" i="45"/>
  <c r="AF23" i="45"/>
  <c r="AF24" i="45"/>
  <c r="AF25" i="45"/>
  <c r="AF26" i="45"/>
  <c r="AF27" i="45"/>
  <c r="AF28" i="45"/>
  <c r="AF29" i="45"/>
  <c r="AF30" i="45"/>
  <c r="AF31" i="45"/>
  <c r="AF32" i="45"/>
  <c r="AF33" i="45"/>
  <c r="AF34" i="45"/>
  <c r="AF35" i="45"/>
  <c r="AF36" i="45"/>
  <c r="AF37" i="45"/>
  <c r="AF38" i="45"/>
  <c r="AF39" i="45"/>
  <c r="AF40" i="45"/>
  <c r="AF4" i="45"/>
  <c r="W4" i="45"/>
  <c r="W37" i="45" l="1"/>
  <c r="W20" i="45"/>
  <c r="W28" i="45"/>
  <c r="W31" i="45"/>
  <c r="W26" i="45"/>
  <c r="W5" i="45"/>
  <c r="W6" i="45"/>
  <c r="W7" i="45"/>
  <c r="W8" i="45"/>
  <c r="W9" i="45"/>
  <c r="W10" i="45"/>
  <c r="W11" i="45"/>
  <c r="W12" i="45"/>
  <c r="W13" i="45"/>
  <c r="W14" i="45"/>
  <c r="W15" i="45"/>
  <c r="W16" i="45"/>
  <c r="W17" i="45"/>
  <c r="W18" i="45"/>
  <c r="W19" i="45"/>
  <c r="W21" i="45"/>
  <c r="W22" i="45"/>
  <c r="W23" i="45"/>
  <c r="W24" i="45"/>
  <c r="W27" i="45"/>
  <c r="W29" i="45"/>
  <c r="W30" i="45"/>
  <c r="W32" i="45"/>
  <c r="W33" i="45"/>
  <c r="W34" i="45"/>
  <c r="W35" i="45"/>
  <c r="W36" i="45"/>
  <c r="W38" i="45"/>
  <c r="W39" i="45"/>
  <c r="W40" i="45"/>
  <c r="W25" i="45"/>
  <c r="P17" i="73"/>
  <c r="S17" i="73" s="1"/>
  <c r="O17" i="73"/>
  <c r="Q17" i="73" s="1"/>
  <c r="T17" i="73" s="1"/>
  <c r="Q16" i="73"/>
  <c r="T16" i="73" s="1"/>
  <c r="P16" i="73"/>
  <c r="S16" i="73" s="1"/>
  <c r="O16" i="73"/>
  <c r="S15" i="73"/>
  <c r="Q15" i="73"/>
  <c r="T15" i="73" s="1"/>
  <c r="P15" i="73"/>
  <c r="O15" i="73"/>
  <c r="S14" i="73"/>
  <c r="P14" i="73"/>
  <c r="O14" i="73"/>
  <c r="Q14" i="73" s="1"/>
  <c r="T14" i="73" s="1"/>
  <c r="P13" i="73"/>
  <c r="S13" i="73" s="1"/>
  <c r="O13" i="73"/>
  <c r="Q13" i="73" s="1"/>
  <c r="T13" i="73" s="1"/>
  <c r="Q12" i="73"/>
  <c r="T12" i="73" s="1"/>
  <c r="P12" i="73"/>
  <c r="S12" i="73" s="1"/>
  <c r="O12" i="73"/>
  <c r="S11" i="73"/>
  <c r="Q11" i="73"/>
  <c r="T11" i="73" s="1"/>
  <c r="P11" i="73"/>
  <c r="O11" i="73"/>
  <c r="S10" i="73"/>
  <c r="P10" i="73"/>
  <c r="O10" i="73"/>
  <c r="Q10" i="73" s="1"/>
  <c r="T10" i="73" s="1"/>
  <c r="P9" i="73"/>
  <c r="S9" i="73" s="1"/>
  <c r="O9" i="73"/>
  <c r="Q9" i="73" s="1"/>
  <c r="T9" i="73" s="1"/>
  <c r="Q8" i="73"/>
  <c r="T8" i="73" s="1"/>
  <c r="P8" i="73"/>
  <c r="S8" i="73" s="1"/>
  <c r="O8" i="73"/>
  <c r="S7" i="73"/>
  <c r="Q7" i="73"/>
  <c r="T7" i="73" s="1"/>
  <c r="P7" i="73"/>
  <c r="O7" i="73"/>
  <c r="S6" i="73"/>
  <c r="P6" i="73"/>
  <c r="O6" i="73"/>
  <c r="Q6" i="73" s="1"/>
  <c r="T6" i="73" s="1"/>
  <c r="Y13" i="60"/>
  <c r="U13" i="60"/>
  <c r="W13" i="60"/>
  <c r="X13" i="60"/>
  <c r="U10" i="60"/>
  <c r="X10" i="60"/>
  <c r="Z13" i="60"/>
  <c r="Y10" i="60"/>
  <c r="Z6" i="60"/>
  <c r="Y6" i="60"/>
  <c r="Y3" i="60"/>
  <c r="U6" i="60"/>
  <c r="W6" i="60"/>
  <c r="X6" i="60"/>
  <c r="T3" i="60"/>
  <c r="V3" i="60"/>
  <c r="X3" i="60"/>
  <c r="V13" i="60"/>
  <c r="V6" i="60"/>
  <c r="W10" i="60"/>
  <c r="V10" i="60"/>
  <c r="W3" i="60"/>
  <c r="U3" i="60"/>
  <c r="Y6" i="61"/>
  <c r="Y3" i="61"/>
  <c r="N4" i="63"/>
  <c r="X6" i="61"/>
  <c r="W6" i="61"/>
  <c r="V6" i="61"/>
  <c r="U6" i="61"/>
  <c r="T6" i="61"/>
  <c r="X3" i="61"/>
  <c r="W3" i="61"/>
  <c r="V3" i="61"/>
  <c r="U3" i="61"/>
  <c r="T3" i="61"/>
  <c r="F3" i="63"/>
  <c r="G3" i="63"/>
  <c r="H3" i="63"/>
  <c r="I3" i="63"/>
  <c r="J3" i="63"/>
  <c r="K3" i="63"/>
  <c r="L3" i="63"/>
  <c r="M3" i="63"/>
  <c r="E3" i="63"/>
  <c r="N8" i="62"/>
  <c r="G8" i="62"/>
  <c r="F7" i="62"/>
  <c r="F8" i="62" s="1"/>
  <c r="G7" i="62"/>
  <c r="H7" i="62"/>
  <c r="H8" i="62" s="1"/>
  <c r="I7" i="62"/>
  <c r="I8" i="62" s="1"/>
  <c r="E8" i="62"/>
  <c r="E7" i="62"/>
  <c r="T13" i="60" l="1"/>
  <c r="T10" i="60"/>
  <c r="T6" i="60"/>
  <c r="M7" i="62"/>
  <c r="M8" i="62" s="1"/>
  <c r="L7" i="62"/>
  <c r="L8" i="62" s="1"/>
  <c r="K7" i="62"/>
  <c r="K8" i="62" s="1"/>
  <c r="J7" i="62"/>
  <c r="J8" i="62" s="1"/>
  <c r="U243" i="64" l="1"/>
  <c r="V243" i="64" s="1"/>
  <c r="S243" i="64"/>
  <c r="T243" i="64" s="1"/>
  <c r="U341" i="64"/>
  <c r="V341" i="64" s="1"/>
  <c r="S341" i="64"/>
  <c r="T341" i="64" s="1"/>
  <c r="U340" i="64"/>
  <c r="V340" i="64" s="1"/>
  <c r="S340" i="64"/>
  <c r="T340" i="64" s="1"/>
  <c r="H1167" i="71" l="1"/>
  <c r="K1167" i="71" s="1"/>
  <c r="H1053" i="71"/>
  <c r="K1053" i="71" s="1"/>
  <c r="H1544" i="71"/>
  <c r="K1544" i="71" s="1"/>
  <c r="H1558" i="71"/>
  <c r="K1558" i="71" s="1"/>
  <c r="H1568" i="71"/>
  <c r="K1568" i="71" s="1"/>
  <c r="H1579" i="71"/>
  <c r="K1579" i="71" s="1"/>
  <c r="H738" i="71"/>
  <c r="K738" i="71" s="1"/>
  <c r="H755" i="71"/>
  <c r="K755" i="71" s="1"/>
  <c r="H1201" i="71"/>
  <c r="K1201" i="71" s="1"/>
  <c r="H1202" i="71"/>
  <c r="K1202" i="71" s="1"/>
  <c r="H1888" i="71"/>
  <c r="K1888" i="71" s="1"/>
  <c r="H1255" i="71"/>
  <c r="K1255" i="71" s="1"/>
  <c r="H2042" i="71"/>
  <c r="K2042" i="71" s="1"/>
  <c r="H630" i="71"/>
  <c r="K630" i="71" s="1"/>
  <c r="H2069" i="71"/>
  <c r="K2069" i="71" s="1"/>
  <c r="H2075" i="71"/>
  <c r="K2075" i="71" s="1"/>
  <c r="H2093" i="71"/>
  <c r="K2093" i="71" s="1"/>
  <c r="H97" i="71"/>
  <c r="K97" i="71" s="1"/>
  <c r="H771" i="71"/>
  <c r="K771" i="71" s="1"/>
  <c r="H778" i="71"/>
  <c r="K778" i="71" s="1"/>
  <c r="H1523" i="71"/>
  <c r="K1523" i="71" s="1"/>
  <c r="H1530" i="71"/>
  <c r="K1530" i="71" s="1"/>
  <c r="H1534" i="71"/>
  <c r="K1534" i="71" s="1"/>
  <c r="H1577" i="71"/>
  <c r="K1577" i="71" s="1"/>
  <c r="H1620" i="71"/>
  <c r="K1620" i="71" s="1"/>
  <c r="H1630" i="71"/>
  <c r="K1630" i="71" s="1"/>
  <c r="H598" i="71"/>
  <c r="K598" i="71" s="1"/>
  <c r="H599" i="71"/>
  <c r="K599" i="71" s="1"/>
  <c r="H610" i="71"/>
  <c r="K610" i="71" s="1"/>
  <c r="H1744" i="71"/>
  <c r="K1744" i="71" s="1"/>
  <c r="H619" i="71"/>
  <c r="K619" i="71" s="1"/>
  <c r="H1251" i="71"/>
  <c r="K1251" i="71" s="1"/>
  <c r="H2138" i="71"/>
  <c r="K2138" i="71" s="1"/>
  <c r="H17" i="71"/>
  <c r="K17" i="71" s="1"/>
  <c r="H8" i="71"/>
  <c r="K8" i="71" s="1"/>
  <c r="H22" i="71"/>
  <c r="K22" i="71" s="1"/>
  <c r="H25" i="71"/>
  <c r="K25" i="71" s="1"/>
  <c r="H42" i="71"/>
  <c r="K42" i="71" s="1"/>
  <c r="H20" i="71"/>
  <c r="K20" i="71" s="1"/>
  <c r="H24" i="71"/>
  <c r="K24" i="71" s="1"/>
  <c r="H41" i="71"/>
  <c r="K41" i="71" s="1"/>
  <c r="H43" i="71"/>
  <c r="K43" i="71" s="1"/>
  <c r="H23" i="71"/>
  <c r="K23" i="71" s="1"/>
  <c r="H1383" i="71"/>
  <c r="K1383" i="71" s="1"/>
  <c r="H1384" i="71"/>
  <c r="K1384" i="71" s="1"/>
  <c r="H1385" i="71"/>
  <c r="K1385" i="71" s="1"/>
  <c r="H1386" i="71"/>
  <c r="K1386" i="71" s="1"/>
  <c r="H1387" i="71"/>
  <c r="K1387" i="71" s="1"/>
  <c r="H1389" i="71"/>
  <c r="K1389" i="71" s="1"/>
  <c r="H1150" i="71"/>
  <c r="K1150" i="71" s="1"/>
  <c r="H1153" i="71"/>
  <c r="K1153" i="71" s="1"/>
  <c r="H1004" i="71"/>
  <c r="K1004" i="71" s="1"/>
  <c r="H1006" i="71"/>
  <c r="K1006" i="71" s="1"/>
  <c r="H1011" i="71"/>
  <c r="K1011" i="71" s="1"/>
  <c r="H193" i="71"/>
  <c r="K193" i="71" s="1"/>
  <c r="H194" i="71"/>
  <c r="K194" i="71" s="1"/>
  <c r="H195" i="71"/>
  <c r="K195" i="71" s="1"/>
  <c r="H196" i="71"/>
  <c r="K196" i="71" s="1"/>
  <c r="H197" i="71"/>
  <c r="K197" i="71" s="1"/>
  <c r="H1014" i="71"/>
  <c r="K1014" i="71" s="1"/>
  <c r="H1016" i="71"/>
  <c r="K1016" i="71" s="1"/>
  <c r="H1017" i="71"/>
  <c r="K1017" i="71" s="1"/>
  <c r="H1019" i="71"/>
  <c r="K1019" i="71" s="1"/>
  <c r="H1022" i="71"/>
  <c r="K1022" i="71" s="1"/>
  <c r="H1023" i="71"/>
  <c r="K1023" i="71" s="1"/>
  <c r="H1396" i="71"/>
  <c r="K1396" i="71" s="1"/>
  <c r="H1399" i="71"/>
  <c r="K1399" i="71" s="1"/>
  <c r="H1029" i="71"/>
  <c r="K1029" i="71" s="1"/>
  <c r="H1031" i="71"/>
  <c r="K1031" i="71" s="1"/>
  <c r="H1032" i="71"/>
  <c r="K1032" i="71" s="1"/>
  <c r="H1161" i="71"/>
  <c r="K1161" i="71" s="1"/>
  <c r="H1164" i="71"/>
  <c r="K1164" i="71" s="1"/>
  <c r="H1166" i="71"/>
  <c r="K1166" i="71" s="1"/>
  <c r="H1168" i="71"/>
  <c r="K1168" i="71" s="1"/>
  <c r="H1173" i="71"/>
  <c r="K1173" i="71" s="1"/>
  <c r="H1402" i="71"/>
  <c r="K1402" i="71" s="1"/>
  <c r="H1403" i="71"/>
  <c r="K1403" i="71" s="1"/>
  <c r="H1405" i="71"/>
  <c r="K1405" i="71" s="1"/>
  <c r="H1041" i="71"/>
  <c r="K1041" i="71" s="1"/>
  <c r="H1045" i="71"/>
  <c r="K1045" i="71" s="1"/>
  <c r="H1047" i="71"/>
  <c r="K1047" i="71" s="1"/>
  <c r="H1052" i="71"/>
  <c r="K1052" i="71" s="1"/>
  <c r="H206" i="71"/>
  <c r="K206" i="71" s="1"/>
  <c r="H209" i="71"/>
  <c r="K209" i="71" s="1"/>
  <c r="H1336" i="71"/>
  <c r="K1336" i="71" s="1"/>
  <c r="H1337" i="71"/>
  <c r="K1337" i="71" s="1"/>
  <c r="H1338" i="71"/>
  <c r="K1338" i="71" s="1"/>
  <c r="H1408" i="71"/>
  <c r="K1408" i="71" s="1"/>
  <c r="H1411" i="71"/>
  <c r="K1411" i="71" s="1"/>
  <c r="H1056" i="71"/>
  <c r="K1056" i="71" s="1"/>
  <c r="H488" i="71"/>
  <c r="K488" i="71" s="1"/>
  <c r="H490" i="71"/>
  <c r="K490" i="71" s="1"/>
  <c r="H491" i="71"/>
  <c r="K491" i="71" s="1"/>
  <c r="H492" i="71"/>
  <c r="K492" i="71" s="1"/>
  <c r="H497" i="71"/>
  <c r="K497" i="71" s="1"/>
  <c r="H499" i="71"/>
  <c r="K499" i="71" s="1"/>
  <c r="H500" i="71"/>
  <c r="K500" i="71" s="1"/>
  <c r="H1426" i="71"/>
  <c r="K1426" i="71" s="1"/>
  <c r="H505" i="71"/>
  <c r="K505" i="71" s="1"/>
  <c r="H507" i="71"/>
  <c r="K507" i="71" s="1"/>
  <c r="H509" i="71"/>
  <c r="K509" i="71" s="1"/>
  <c r="H513" i="71"/>
  <c r="K513" i="71" s="1"/>
  <c r="H515" i="71"/>
  <c r="K515" i="71" s="1"/>
  <c r="H517" i="71"/>
  <c r="K517" i="71" s="1"/>
  <c r="H370" i="71"/>
  <c r="K370" i="71" s="1"/>
  <c r="H371" i="71"/>
  <c r="K371" i="71" s="1"/>
  <c r="H372" i="71"/>
  <c r="K372" i="71" s="1"/>
  <c r="H376" i="71"/>
  <c r="K376" i="71" s="1"/>
  <c r="H378" i="71"/>
  <c r="K378" i="71" s="1"/>
  <c r="H1506" i="71"/>
  <c r="K1506" i="71" s="1"/>
  <c r="H520" i="71"/>
  <c r="K520" i="71" s="1"/>
  <c r="H522" i="71"/>
  <c r="K522" i="71" s="1"/>
  <c r="H524" i="71"/>
  <c r="K524" i="71" s="1"/>
  <c r="H1181" i="71"/>
  <c r="K1181" i="71" s="1"/>
  <c r="H1182" i="71"/>
  <c r="K1182" i="71" s="1"/>
  <c r="H1187" i="71"/>
  <c r="K1187" i="71" s="1"/>
  <c r="H1189" i="71"/>
  <c r="K1189" i="71" s="1"/>
  <c r="H1190" i="71"/>
  <c r="K1190" i="71" s="1"/>
  <c r="H1191" i="71"/>
  <c r="K1191" i="71" s="1"/>
  <c r="H53" i="71"/>
  <c r="K53" i="71" s="1"/>
  <c r="H55" i="71"/>
  <c r="K55" i="71" s="1"/>
  <c r="H530" i="71"/>
  <c r="K530" i="71" s="1"/>
  <c r="H531" i="71"/>
  <c r="K531" i="71" s="1"/>
  <c r="H212" i="71"/>
  <c r="K212" i="71" s="1"/>
  <c r="H216" i="71"/>
  <c r="K216" i="71" s="1"/>
  <c r="H218" i="71"/>
  <c r="K218" i="71" s="1"/>
  <c r="H79" i="71"/>
  <c r="K79" i="71" s="1"/>
  <c r="H1067" i="71"/>
  <c r="K1067" i="71" s="1"/>
  <c r="H1068" i="71"/>
  <c r="K1068" i="71" s="1"/>
  <c r="H1069" i="71"/>
  <c r="K1069" i="71" s="1"/>
  <c r="H1070" i="71"/>
  <c r="K1070" i="71" s="1"/>
  <c r="H535" i="71"/>
  <c r="K535" i="71" s="1"/>
  <c r="H536" i="71"/>
  <c r="K536" i="71" s="1"/>
  <c r="H537" i="71"/>
  <c r="K537" i="71" s="1"/>
  <c r="H382" i="71"/>
  <c r="K382" i="71" s="1"/>
  <c r="H384" i="71"/>
  <c r="K384" i="71" s="1"/>
  <c r="H292" i="71"/>
  <c r="K292" i="71" s="1"/>
  <c r="H293" i="71"/>
  <c r="K293" i="71" s="1"/>
  <c r="H295" i="71"/>
  <c r="K295" i="71" s="1"/>
  <c r="H296" i="71"/>
  <c r="K296" i="71" s="1"/>
  <c r="H393" i="71"/>
  <c r="K393" i="71" s="1"/>
  <c r="H1542" i="71"/>
  <c r="K1542" i="71" s="1"/>
  <c r="H1543" i="71"/>
  <c r="K1543" i="71" s="1"/>
  <c r="H1545" i="71"/>
  <c r="K1545" i="71" s="1"/>
  <c r="H1546" i="71"/>
  <c r="K1546" i="71" s="1"/>
  <c r="H1548" i="71"/>
  <c r="K1548" i="71" s="1"/>
  <c r="H847" i="71"/>
  <c r="K847" i="71" s="1"/>
  <c r="H848" i="71"/>
  <c r="K848" i="71" s="1"/>
  <c r="H849" i="71"/>
  <c r="K849" i="71" s="1"/>
  <c r="H850" i="71"/>
  <c r="K850" i="71" s="1"/>
  <c r="H851" i="71"/>
  <c r="K851" i="71" s="1"/>
  <c r="H853" i="71"/>
  <c r="K853" i="71" s="1"/>
  <c r="H854" i="71"/>
  <c r="K854" i="71" s="1"/>
  <c r="H300" i="71"/>
  <c r="K300" i="71" s="1"/>
  <c r="H301" i="71"/>
  <c r="K301" i="71" s="1"/>
  <c r="H303" i="71"/>
  <c r="K303" i="71" s="1"/>
  <c r="H306" i="71"/>
  <c r="K306" i="71" s="1"/>
  <c r="H1556" i="71"/>
  <c r="K1556" i="71" s="1"/>
  <c r="H1557" i="71"/>
  <c r="K1557" i="71" s="1"/>
  <c r="H1559" i="71"/>
  <c r="K1559" i="71" s="1"/>
  <c r="H1560" i="71"/>
  <c r="K1560" i="71" s="1"/>
  <c r="H1561" i="71"/>
  <c r="K1561" i="71" s="1"/>
  <c r="H1564" i="71"/>
  <c r="K1564" i="71" s="1"/>
  <c r="H1565" i="71"/>
  <c r="K1565" i="71" s="1"/>
  <c r="H1576" i="71"/>
  <c r="K1576" i="71" s="1"/>
  <c r="H1580" i="71"/>
  <c r="K1580" i="71" s="1"/>
  <c r="H413" i="71"/>
  <c r="K413" i="71" s="1"/>
  <c r="H414" i="71"/>
  <c r="K414" i="71" s="1"/>
  <c r="H416" i="71"/>
  <c r="K416" i="71" s="1"/>
  <c r="H434" i="71"/>
  <c r="K434" i="71" s="1"/>
  <c r="H435" i="71"/>
  <c r="K435" i="71" s="1"/>
  <c r="H437" i="71"/>
  <c r="K437" i="71" s="1"/>
  <c r="H1586" i="71"/>
  <c r="K1586" i="71" s="1"/>
  <c r="H1589" i="71"/>
  <c r="K1589" i="71" s="1"/>
  <c r="H1591" i="71"/>
  <c r="K1591" i="71" s="1"/>
  <c r="H1194" i="71"/>
  <c r="K1194" i="71" s="1"/>
  <c r="H1636" i="71"/>
  <c r="K1636" i="71" s="1"/>
  <c r="H444" i="71"/>
  <c r="K444" i="71" s="1"/>
  <c r="H450" i="71"/>
  <c r="K450" i="71" s="1"/>
  <c r="H1639" i="71"/>
  <c r="K1639" i="71" s="1"/>
  <c r="H1640" i="71"/>
  <c r="K1640" i="71" s="1"/>
  <c r="H1644" i="71"/>
  <c r="K1644" i="71" s="1"/>
  <c r="H1652" i="71"/>
  <c r="K1652" i="71" s="1"/>
  <c r="H877" i="71"/>
  <c r="K877" i="71" s="1"/>
  <c r="H902" i="71"/>
  <c r="K902" i="71" s="1"/>
  <c r="H904" i="71"/>
  <c r="K904" i="71" s="1"/>
  <c r="H1713" i="71"/>
  <c r="K1713" i="71" s="1"/>
  <c r="H907" i="71"/>
  <c r="K907" i="71" s="1"/>
  <c r="H913" i="71"/>
  <c r="K913" i="71" s="1"/>
  <c r="H915" i="71"/>
  <c r="K915" i="71" s="1"/>
  <c r="H1087" i="71"/>
  <c r="K1087" i="71" s="1"/>
  <c r="H1088" i="71"/>
  <c r="K1088" i="71" s="1"/>
  <c r="H1090" i="71"/>
  <c r="K1090" i="71" s="1"/>
  <c r="H1092" i="71"/>
  <c r="K1092" i="71" s="1"/>
  <c r="H1096" i="71"/>
  <c r="K1096" i="71" s="1"/>
  <c r="H1097" i="71"/>
  <c r="K1097" i="71" s="1"/>
  <c r="H1098" i="71"/>
  <c r="K1098" i="71" s="1"/>
  <c r="H1727" i="71"/>
  <c r="K1727" i="71" s="1"/>
  <c r="H1729" i="71"/>
  <c r="K1729" i="71" s="1"/>
  <c r="H1730" i="71"/>
  <c r="K1730" i="71" s="1"/>
  <c r="H1731" i="71"/>
  <c r="K1731" i="71" s="1"/>
  <c r="H1735" i="71"/>
  <c r="K1735" i="71" s="1"/>
  <c r="H1738" i="71"/>
  <c r="K1738" i="71" s="1"/>
  <c r="H1739" i="71"/>
  <c r="K1739" i="71" s="1"/>
  <c r="H736" i="71"/>
  <c r="K736" i="71" s="1"/>
  <c r="H737" i="71"/>
  <c r="K737" i="71" s="1"/>
  <c r="H740" i="71"/>
  <c r="K740" i="71" s="1"/>
  <c r="H741" i="71"/>
  <c r="K741" i="71" s="1"/>
  <c r="H742" i="71"/>
  <c r="K742" i="71" s="1"/>
  <c r="H743" i="71"/>
  <c r="K743" i="71" s="1"/>
  <c r="H744" i="71"/>
  <c r="K744" i="71" s="1"/>
  <c r="H745" i="71"/>
  <c r="K745" i="71" s="1"/>
  <c r="H748" i="71"/>
  <c r="K748" i="71" s="1"/>
  <c r="H1753" i="71"/>
  <c r="K1753" i="71" s="1"/>
  <c r="H1755" i="71"/>
  <c r="K1755" i="71" s="1"/>
  <c r="H1757" i="71"/>
  <c r="K1757" i="71" s="1"/>
  <c r="H1758" i="71"/>
  <c r="K1758" i="71" s="1"/>
  <c r="H1760" i="71"/>
  <c r="K1760" i="71" s="1"/>
  <c r="H1761" i="71"/>
  <c r="K1761" i="71" s="1"/>
  <c r="H1762" i="71"/>
  <c r="K1762" i="71" s="1"/>
  <c r="H834" i="71"/>
  <c r="K834" i="71" s="1"/>
  <c r="H835" i="71"/>
  <c r="K835" i="71" s="1"/>
  <c r="H837" i="71"/>
  <c r="K837" i="71" s="1"/>
  <c r="H839" i="71"/>
  <c r="K839" i="71" s="1"/>
  <c r="H843" i="71"/>
  <c r="K843" i="71" s="1"/>
  <c r="H845" i="71"/>
  <c r="K845" i="71" s="1"/>
  <c r="H751" i="71"/>
  <c r="K751" i="71" s="1"/>
  <c r="H752" i="71"/>
  <c r="K752" i="71" s="1"/>
  <c r="H754" i="71"/>
  <c r="K754" i="71" s="1"/>
  <c r="H952" i="71"/>
  <c r="K952" i="71" s="1"/>
  <c r="H954" i="71"/>
  <c r="K954" i="71" s="1"/>
  <c r="H958" i="71"/>
  <c r="K958" i="71" s="1"/>
  <c r="H959" i="71"/>
  <c r="K959" i="71" s="1"/>
  <c r="H961" i="71"/>
  <c r="K961" i="71" s="1"/>
  <c r="H963" i="71"/>
  <c r="K963" i="71" s="1"/>
  <c r="H968" i="71"/>
  <c r="K968" i="71" s="1"/>
  <c r="H970" i="71"/>
  <c r="K970" i="71" s="1"/>
  <c r="H971" i="71"/>
  <c r="K971" i="71" s="1"/>
  <c r="H1780" i="71"/>
  <c r="K1780" i="71" s="1"/>
  <c r="H1782" i="71"/>
  <c r="K1782" i="71" s="1"/>
  <c r="H1784" i="71"/>
  <c r="K1784" i="71" s="1"/>
  <c r="H1786" i="71"/>
  <c r="K1786" i="71" s="1"/>
  <c r="H1792" i="71"/>
  <c r="K1792" i="71" s="1"/>
  <c r="H1794" i="71"/>
  <c r="K1794" i="71" s="1"/>
  <c r="H1835" i="71"/>
  <c r="K1835" i="71" s="1"/>
  <c r="H1837" i="71"/>
  <c r="K1837" i="71" s="1"/>
  <c r="H1839" i="71"/>
  <c r="K1839" i="71" s="1"/>
  <c r="H1841" i="71"/>
  <c r="K1841" i="71" s="1"/>
  <c r="H1843" i="71"/>
  <c r="K1843" i="71" s="1"/>
  <c r="H1845" i="71"/>
  <c r="K1845" i="71" s="1"/>
  <c r="H1847" i="71"/>
  <c r="K1847" i="71" s="1"/>
  <c r="H1849" i="71"/>
  <c r="K1849" i="71" s="1"/>
  <c r="H1102" i="71"/>
  <c r="K1102" i="71" s="1"/>
  <c r="H1860" i="71"/>
  <c r="K1860" i="71" s="1"/>
  <c r="H1862" i="71"/>
  <c r="K1862" i="71" s="1"/>
  <c r="H1863" i="71"/>
  <c r="K1863" i="71" s="1"/>
  <c r="H1866" i="71"/>
  <c r="K1866" i="71" s="1"/>
  <c r="H1869" i="71"/>
  <c r="K1869" i="71" s="1"/>
  <c r="H1871" i="71"/>
  <c r="K1871" i="71" s="1"/>
  <c r="H1107" i="71"/>
  <c r="K1107" i="71" s="1"/>
  <c r="H1204" i="71"/>
  <c r="K1204" i="71" s="1"/>
  <c r="H1877" i="71"/>
  <c r="K1877" i="71" s="1"/>
  <c r="H1878" i="71"/>
  <c r="K1878" i="71" s="1"/>
  <c r="H1879" i="71"/>
  <c r="K1879" i="71" s="1"/>
  <c r="H1880" i="71"/>
  <c r="K1880" i="71" s="1"/>
  <c r="H1884" i="71"/>
  <c r="K1884" i="71" s="1"/>
  <c r="H1885" i="71"/>
  <c r="K1885" i="71" s="1"/>
  <c r="H1887" i="71"/>
  <c r="K1887" i="71" s="1"/>
  <c r="H1889" i="71"/>
  <c r="K1889" i="71" s="1"/>
  <c r="H1891" i="71"/>
  <c r="K1891" i="71" s="1"/>
  <c r="H1125" i="71"/>
  <c r="K1125" i="71" s="1"/>
  <c r="H1131" i="71"/>
  <c r="K1131" i="71" s="1"/>
  <c r="H1277" i="71"/>
  <c r="K1277" i="71" s="1"/>
  <c r="H1934" i="71"/>
  <c r="K1934" i="71" s="1"/>
  <c r="H69" i="71"/>
  <c r="K69" i="71" s="1"/>
  <c r="H1936" i="71"/>
  <c r="K1936" i="71" s="1"/>
  <c r="H979" i="71"/>
  <c r="K979" i="71" s="1"/>
  <c r="H1961" i="71"/>
  <c r="K1961" i="71" s="1"/>
  <c r="H1966" i="71"/>
  <c r="K1966" i="71" s="1"/>
  <c r="H1972" i="71"/>
  <c r="K1972" i="71" s="1"/>
  <c r="H1973" i="71"/>
  <c r="K1973" i="71" s="1"/>
  <c r="H1975" i="71"/>
  <c r="K1975" i="71" s="1"/>
  <c r="H1976" i="71"/>
  <c r="K1976" i="71" s="1"/>
  <c r="H1977" i="71"/>
  <c r="K1977" i="71" s="1"/>
  <c r="H1979" i="71"/>
  <c r="K1979" i="71" s="1"/>
  <c r="H1980" i="71"/>
  <c r="K1980" i="71" s="1"/>
  <c r="H1983" i="71"/>
  <c r="K1983" i="71" s="1"/>
  <c r="H243" i="71"/>
  <c r="K243" i="71" s="1"/>
  <c r="H244" i="71"/>
  <c r="K244" i="71" s="1"/>
  <c r="H245" i="71"/>
  <c r="K245" i="71" s="1"/>
  <c r="H249" i="71"/>
  <c r="K249" i="71" s="1"/>
  <c r="H251" i="71"/>
  <c r="K251" i="71" s="1"/>
  <c r="H1349" i="71"/>
  <c r="K1349" i="71" s="1"/>
  <c r="H1351" i="71"/>
  <c r="K1351" i="71" s="1"/>
  <c r="H1352" i="71"/>
  <c r="K1352" i="71" s="1"/>
  <c r="H1353" i="71"/>
  <c r="K1353" i="71" s="1"/>
  <c r="H1358" i="71"/>
  <c r="K1358" i="71" s="1"/>
  <c r="H1360" i="71"/>
  <c r="K1360" i="71" s="1"/>
  <c r="H1361" i="71"/>
  <c r="K1361" i="71" s="1"/>
  <c r="H1362" i="71"/>
  <c r="K1362" i="71" s="1"/>
  <c r="H1364" i="71"/>
  <c r="K1364" i="71" s="1"/>
  <c r="H1366" i="71"/>
  <c r="K1366" i="71" s="1"/>
  <c r="H1367" i="71"/>
  <c r="K1367" i="71" s="1"/>
  <c r="H181" i="71"/>
  <c r="K181" i="71" s="1"/>
  <c r="H182" i="71"/>
  <c r="K182" i="71" s="1"/>
  <c r="H183" i="71"/>
  <c r="K183" i="71" s="1"/>
  <c r="H185" i="71"/>
  <c r="K185" i="71" s="1"/>
  <c r="H1227" i="71"/>
  <c r="K1227" i="71" s="1"/>
  <c r="H1229" i="71"/>
  <c r="K1229" i="71" s="1"/>
  <c r="H1231" i="71"/>
  <c r="K1231" i="71" s="1"/>
  <c r="H188" i="71"/>
  <c r="K188" i="71" s="1"/>
  <c r="H189" i="71"/>
  <c r="K189" i="71" s="1"/>
  <c r="H190" i="71"/>
  <c r="K190" i="71" s="1"/>
  <c r="H1235" i="71"/>
  <c r="K1235" i="71" s="1"/>
  <c r="H1236" i="71"/>
  <c r="K1236" i="71" s="1"/>
  <c r="H1237" i="71"/>
  <c r="K1237" i="71" s="1"/>
  <c r="H1239" i="71"/>
  <c r="K1239" i="71" s="1"/>
  <c r="H1241" i="71"/>
  <c r="K1241" i="71" s="1"/>
  <c r="H2001" i="71"/>
  <c r="K2001" i="71" s="1"/>
  <c r="H2004" i="71"/>
  <c r="K2004" i="71" s="1"/>
  <c r="H2005" i="71"/>
  <c r="K2005" i="71" s="1"/>
  <c r="H2006" i="71"/>
  <c r="K2006" i="71" s="1"/>
  <c r="H2007" i="71"/>
  <c r="K2007" i="71" s="1"/>
  <c r="H1253" i="71"/>
  <c r="K1253" i="71" s="1"/>
  <c r="H1315" i="71"/>
  <c r="K1315" i="71" s="1"/>
  <c r="H1318" i="71"/>
  <c r="K1318" i="71" s="1"/>
  <c r="H1319" i="71"/>
  <c r="K1319" i="71" s="1"/>
  <c r="H2023" i="71"/>
  <c r="K2023" i="71" s="1"/>
  <c r="H2024" i="71"/>
  <c r="K2024" i="71" s="1"/>
  <c r="H1320" i="71"/>
  <c r="K1320" i="71" s="1"/>
  <c r="H1321" i="71"/>
  <c r="K1321" i="71" s="1"/>
  <c r="H1322" i="71"/>
  <c r="K1322" i="71" s="1"/>
  <c r="H2026" i="71"/>
  <c r="K2026" i="71" s="1"/>
  <c r="H1323" i="71"/>
  <c r="K1323" i="71" s="1"/>
  <c r="H1325" i="71"/>
  <c r="K1325" i="71" s="1"/>
  <c r="H1326" i="71"/>
  <c r="K1326" i="71" s="1"/>
  <c r="H1327" i="71"/>
  <c r="K1327" i="71" s="1"/>
  <c r="H1328" i="71"/>
  <c r="K1328" i="71" s="1"/>
  <c r="H1329" i="71"/>
  <c r="K1329" i="71" s="1"/>
  <c r="H2031" i="71"/>
  <c r="K2031" i="71" s="1"/>
  <c r="H1332" i="71"/>
  <c r="K1332" i="71" s="1"/>
  <c r="H1334" i="71"/>
  <c r="K1334" i="71" s="1"/>
  <c r="H2032" i="71"/>
  <c r="K2032" i="71" s="1"/>
  <c r="H1335" i="71"/>
  <c r="K1335" i="71" s="1"/>
  <c r="H2036" i="71"/>
  <c r="K2036" i="71" s="1"/>
  <c r="H2038" i="71"/>
  <c r="K2038" i="71" s="1"/>
  <c r="H2040" i="71"/>
  <c r="K2040" i="71" s="1"/>
  <c r="H2041" i="71"/>
  <c r="K2041" i="71" s="1"/>
  <c r="H2044" i="71"/>
  <c r="K2044" i="71" s="1"/>
  <c r="H2050" i="71"/>
  <c r="K2050" i="71" s="1"/>
  <c r="H2055" i="71"/>
  <c r="K2055" i="71" s="1"/>
  <c r="H1279" i="71"/>
  <c r="K1279" i="71" s="1"/>
  <c r="H1281" i="71"/>
  <c r="K1281" i="71" s="1"/>
  <c r="H2058" i="71"/>
  <c r="K2058" i="71" s="1"/>
  <c r="H1282" i="71"/>
  <c r="K1282" i="71" s="1"/>
  <c r="H1136" i="71"/>
  <c r="K1136" i="71" s="1"/>
  <c r="H1138" i="71"/>
  <c r="K1138" i="71" s="1"/>
  <c r="H1139" i="71"/>
  <c r="K1139" i="71" s="1"/>
  <c r="H1140" i="71"/>
  <c r="K1140" i="71" s="1"/>
  <c r="H1142" i="71"/>
  <c r="K1142" i="71" s="1"/>
  <c r="H1143" i="71"/>
  <c r="K1143" i="71" s="1"/>
  <c r="H1144" i="71"/>
  <c r="K1144" i="71" s="1"/>
  <c r="H1146" i="71"/>
  <c r="K1146" i="71" s="1"/>
  <c r="H2063" i="71"/>
  <c r="K2063" i="71" s="1"/>
  <c r="H341" i="71"/>
  <c r="K341" i="71" s="1"/>
  <c r="H2068" i="71"/>
  <c r="K2068" i="71" s="1"/>
  <c r="H2070" i="71"/>
  <c r="K2070" i="71" s="1"/>
  <c r="H2072" i="71"/>
  <c r="K2072" i="71" s="1"/>
  <c r="H1256" i="71"/>
  <c r="K1256" i="71" s="1"/>
  <c r="H2077" i="71"/>
  <c r="K2077" i="71" s="1"/>
  <c r="H2089" i="71"/>
  <c r="K2089" i="71" s="1"/>
  <c r="H2090" i="71"/>
  <c r="K2090" i="71" s="1"/>
  <c r="H2092" i="71"/>
  <c r="K2092" i="71" s="1"/>
  <c r="H2095" i="71"/>
  <c r="K2095" i="71" s="1"/>
  <c r="H2097" i="71"/>
  <c r="K2097" i="71" s="1"/>
  <c r="H2106" i="71"/>
  <c r="K2106" i="71" s="1"/>
  <c r="H2135" i="71"/>
  <c r="K2135" i="71" s="1"/>
  <c r="H353" i="71"/>
  <c r="K353" i="71" s="1"/>
  <c r="H366" i="71"/>
  <c r="K366" i="71" s="1"/>
  <c r="H82" i="71"/>
  <c r="K82" i="71" s="1"/>
  <c r="H86" i="71"/>
  <c r="K86" i="71" s="1"/>
  <c r="H93" i="71"/>
  <c r="K93" i="71" s="1"/>
  <c r="H2146" i="71"/>
  <c r="K2146" i="71" s="1"/>
  <c r="H95" i="71"/>
  <c r="K95" i="71" s="1"/>
  <c r="H98" i="71"/>
  <c r="K98" i="71" s="1"/>
  <c r="H100" i="71"/>
  <c r="K100" i="71" s="1"/>
  <c r="H2188" i="71"/>
  <c r="K2188" i="71" s="1"/>
  <c r="H2190" i="71"/>
  <c r="K2190" i="71" s="1"/>
  <c r="H772" i="71"/>
  <c r="K772" i="71" s="1"/>
  <c r="H774" i="71"/>
  <c r="K774" i="71" s="1"/>
  <c r="H775" i="71"/>
  <c r="K775" i="71" s="1"/>
  <c r="H777" i="71"/>
  <c r="K777" i="71" s="1"/>
  <c r="H782" i="71"/>
  <c r="K782" i="71" s="1"/>
  <c r="H783" i="71"/>
  <c r="K783" i="71" s="1"/>
  <c r="H785" i="71"/>
  <c r="K785" i="71" s="1"/>
  <c r="H1381" i="71"/>
  <c r="K1381" i="71" s="1"/>
  <c r="H1009" i="71"/>
  <c r="K1009" i="71" s="1"/>
  <c r="H192" i="71"/>
  <c r="K192" i="71" s="1"/>
  <c r="H1013" i="71"/>
  <c r="K1013" i="71" s="1"/>
  <c r="H198" i="71"/>
  <c r="K198" i="71" s="1"/>
  <c r="H201" i="71"/>
  <c r="K201" i="71" s="1"/>
  <c r="H1021" i="71"/>
  <c r="K1021" i="71" s="1"/>
  <c r="H1398" i="71"/>
  <c r="K1398" i="71" s="1"/>
  <c r="H1028" i="71"/>
  <c r="K1028" i="71" s="1"/>
  <c r="H1162" i="71"/>
  <c r="K1162" i="71" s="1"/>
  <c r="H1172" i="71"/>
  <c r="K1172" i="71" s="1"/>
  <c r="H1404" i="71"/>
  <c r="K1404" i="71" s="1"/>
  <c r="H1036" i="71"/>
  <c r="K1036" i="71" s="1"/>
  <c r="H1038" i="71"/>
  <c r="K1038" i="71" s="1"/>
  <c r="H1044" i="71"/>
  <c r="K1044" i="71" s="1"/>
  <c r="H1176" i="71"/>
  <c r="K1176" i="71" s="1"/>
  <c r="H1049" i="71"/>
  <c r="K1049" i="71" s="1"/>
  <c r="H1051" i="71"/>
  <c r="K1051" i="71" s="1"/>
  <c r="H205" i="71"/>
  <c r="K205" i="71" s="1"/>
  <c r="H1178" i="71"/>
  <c r="K1178" i="71" s="1"/>
  <c r="H1410" i="71"/>
  <c r="K1410" i="71" s="1"/>
  <c r="H1413" i="71"/>
  <c r="K1413" i="71" s="1"/>
  <c r="H480" i="71"/>
  <c r="K480" i="71" s="1"/>
  <c r="H483" i="71"/>
  <c r="K483" i="71" s="1"/>
  <c r="H486" i="71"/>
  <c r="K486" i="71" s="1"/>
  <c r="H495" i="71"/>
  <c r="K495" i="71" s="1"/>
  <c r="H1427" i="71"/>
  <c r="K1427" i="71" s="1"/>
  <c r="H503" i="71"/>
  <c r="K503" i="71" s="1"/>
  <c r="H1471" i="71"/>
  <c r="K1471" i="71" s="1"/>
  <c r="H511" i="71"/>
  <c r="K511" i="71" s="1"/>
  <c r="H369" i="71"/>
  <c r="K369" i="71" s="1"/>
  <c r="H1505" i="71"/>
  <c r="K1505" i="71" s="1"/>
  <c r="H1508" i="71"/>
  <c r="K1508" i="71" s="1"/>
  <c r="H519" i="71"/>
  <c r="K519" i="71" s="1"/>
  <c r="H1183" i="71"/>
  <c r="K1183" i="71" s="1"/>
  <c r="H529" i="71"/>
  <c r="K529" i="71" s="1"/>
  <c r="H211" i="71"/>
  <c r="K211" i="71" s="1"/>
  <c r="H214" i="71"/>
  <c r="K214" i="71" s="1"/>
  <c r="H77" i="71"/>
  <c r="K77" i="71" s="1"/>
  <c r="H534" i="71"/>
  <c r="K534" i="71" s="1"/>
  <c r="H381" i="71"/>
  <c r="K381" i="71" s="1"/>
  <c r="H221" i="71"/>
  <c r="K221" i="71" s="1"/>
  <c r="H223" i="71"/>
  <c r="K223" i="71" s="1"/>
  <c r="H387" i="71"/>
  <c r="K387" i="71" s="1"/>
  <c r="H390" i="71"/>
  <c r="K390" i="71" s="1"/>
  <c r="H291" i="71"/>
  <c r="K291" i="71" s="1"/>
  <c r="H1541" i="71"/>
  <c r="K1541" i="71" s="1"/>
  <c r="H846" i="71"/>
  <c r="K846" i="71" s="1"/>
  <c r="H299" i="71"/>
  <c r="K299" i="71" s="1"/>
  <c r="H305" i="71"/>
  <c r="K305" i="71" s="1"/>
  <c r="H1555" i="71"/>
  <c r="K1555" i="71" s="1"/>
  <c r="H1566" i="71"/>
  <c r="K1566" i="71" s="1"/>
  <c r="H1569" i="71"/>
  <c r="K1569" i="71" s="1"/>
  <c r="H19" i="71"/>
  <c r="K19" i="71" s="1"/>
  <c r="H1574" i="71"/>
  <c r="K1574" i="71" s="1"/>
  <c r="H1581" i="71"/>
  <c r="K1581" i="71" s="1"/>
  <c r="H412" i="71"/>
  <c r="K412" i="71" s="1"/>
  <c r="H430" i="71"/>
  <c r="K430" i="71" s="1"/>
  <c r="H433" i="71"/>
  <c r="K433" i="71" s="1"/>
  <c r="H226" i="71"/>
  <c r="K226" i="71" s="1"/>
  <c r="H228" i="71"/>
  <c r="K228" i="71" s="1"/>
  <c r="H1582" i="71"/>
  <c r="K1582" i="71" s="1"/>
  <c r="H1583" i="71"/>
  <c r="K1583" i="71" s="1"/>
  <c r="H1592" i="71"/>
  <c r="K1592" i="71" s="1"/>
  <c r="H1603" i="71"/>
  <c r="K1603" i="71" s="1"/>
  <c r="H1193" i="71"/>
  <c r="K1193" i="71" s="1"/>
  <c r="H1195" i="71"/>
  <c r="K1195" i="71" s="1"/>
  <c r="H1083" i="71"/>
  <c r="K1083" i="71" s="1"/>
  <c r="H440" i="71"/>
  <c r="K440" i="71" s="1"/>
  <c r="H442" i="71"/>
  <c r="K442" i="71" s="1"/>
  <c r="H446" i="71"/>
  <c r="K446" i="71" s="1"/>
  <c r="H448" i="71"/>
  <c r="K448" i="71" s="1"/>
  <c r="H1645" i="71"/>
  <c r="K1645" i="71" s="1"/>
  <c r="H1653" i="71"/>
  <c r="K1653" i="71" s="1"/>
  <c r="H874" i="71"/>
  <c r="K874" i="71" s="1"/>
  <c r="H876" i="71"/>
  <c r="K876" i="71" s="1"/>
  <c r="H1655" i="71"/>
  <c r="K1655" i="71" s="1"/>
  <c r="H1656" i="71"/>
  <c r="K1656" i="71" s="1"/>
  <c r="H1657" i="71"/>
  <c r="K1657" i="71" s="1"/>
  <c r="H882" i="71"/>
  <c r="K882" i="71" s="1"/>
  <c r="H885" i="71"/>
  <c r="K885" i="71" s="1"/>
  <c r="H889" i="71"/>
  <c r="K889" i="71" s="1"/>
  <c r="H893" i="71"/>
  <c r="K893" i="71" s="1"/>
  <c r="H895" i="71"/>
  <c r="K895" i="71" s="1"/>
  <c r="H898" i="71"/>
  <c r="K898" i="71" s="1"/>
  <c r="H901" i="71"/>
  <c r="K901" i="71" s="1"/>
  <c r="H1710" i="71"/>
  <c r="K1710" i="71" s="1"/>
  <c r="H906" i="71"/>
  <c r="K906" i="71" s="1"/>
  <c r="H1714" i="71"/>
  <c r="K1714" i="71" s="1"/>
  <c r="H912" i="71"/>
  <c r="K912" i="71" s="1"/>
  <c r="H1094" i="71"/>
  <c r="K1094" i="71" s="1"/>
  <c r="H917" i="71"/>
  <c r="K917" i="71" s="1"/>
  <c r="H1732" i="71"/>
  <c r="K1732" i="71" s="1"/>
  <c r="H540" i="71"/>
  <c r="K540" i="71" s="1"/>
  <c r="H603" i="71"/>
  <c r="K603" i="71" s="1"/>
  <c r="H606" i="71"/>
  <c r="K606" i="71" s="1"/>
  <c r="H543" i="71"/>
  <c r="K543" i="71" s="1"/>
  <c r="H549" i="71"/>
  <c r="K549" i="71" s="1"/>
  <c r="H607" i="71"/>
  <c r="K607" i="71" s="1"/>
  <c r="H761" i="71"/>
  <c r="K761" i="71" s="1"/>
  <c r="H763" i="71"/>
  <c r="K763" i="71" s="1"/>
  <c r="H764" i="71"/>
  <c r="K764" i="71" s="1"/>
  <c r="H769" i="71"/>
  <c r="K769" i="71" s="1"/>
  <c r="H1737" i="71"/>
  <c r="K1737" i="71" s="1"/>
  <c r="H928" i="71"/>
  <c r="K928" i="71" s="1"/>
  <c r="H931" i="71"/>
  <c r="K931" i="71" s="1"/>
  <c r="H934" i="71"/>
  <c r="K934" i="71" s="1"/>
  <c r="H1740" i="71"/>
  <c r="K1740" i="71" s="1"/>
  <c r="H1745" i="71"/>
  <c r="K1745" i="71" s="1"/>
  <c r="H1746" i="71"/>
  <c r="K1746" i="71" s="1"/>
  <c r="H1754" i="71"/>
  <c r="K1754" i="71" s="1"/>
  <c r="H941" i="71"/>
  <c r="K941" i="71" s="1"/>
  <c r="H1759" i="71"/>
  <c r="K1759" i="71" s="1"/>
  <c r="H1770" i="71"/>
  <c r="K1770" i="71" s="1"/>
  <c r="H1772" i="71"/>
  <c r="K1772" i="71" s="1"/>
  <c r="H838" i="71"/>
  <c r="K838" i="71" s="1"/>
  <c r="H945" i="71"/>
  <c r="K945" i="71" s="1"/>
  <c r="H947" i="71"/>
  <c r="K947" i="71" s="1"/>
  <c r="H950" i="71"/>
  <c r="K950" i="71" s="1"/>
  <c r="H956" i="71"/>
  <c r="K956" i="71" s="1"/>
  <c r="H966" i="71"/>
  <c r="K966" i="71" s="1"/>
  <c r="H1778" i="71"/>
  <c r="K1778" i="71" s="1"/>
  <c r="H1788" i="71"/>
  <c r="K1788" i="71" s="1"/>
  <c r="H1789" i="71"/>
  <c r="K1789" i="71" s="1"/>
  <c r="H1833" i="71"/>
  <c r="K1833" i="71" s="1"/>
  <c r="H1857" i="71"/>
  <c r="K1857" i="71" s="1"/>
  <c r="H1859" i="71"/>
  <c r="K1859" i="71" s="1"/>
  <c r="H976" i="71"/>
  <c r="K976" i="71" s="1"/>
  <c r="H231" i="71"/>
  <c r="K231" i="71" s="1"/>
  <c r="H1105" i="71"/>
  <c r="K1105" i="71" s="1"/>
  <c r="H1203" i="71"/>
  <c r="K1203" i="71" s="1"/>
  <c r="H1212" i="71"/>
  <c r="K1212" i="71" s="1"/>
  <c r="H1883" i="71"/>
  <c r="K1883" i="71" s="1"/>
  <c r="H1890" i="71"/>
  <c r="K1890" i="71" s="1"/>
  <c r="H1123" i="71"/>
  <c r="K1123" i="71" s="1"/>
  <c r="H1129" i="71"/>
  <c r="K1129" i="71" s="1"/>
  <c r="H1906" i="71"/>
  <c r="K1906" i="71" s="1"/>
  <c r="H1907" i="71"/>
  <c r="K1907" i="71" s="1"/>
  <c r="H32" i="71"/>
  <c r="K32" i="71" s="1"/>
  <c r="H318" i="71"/>
  <c r="K318" i="71" s="1"/>
  <c r="H1276" i="71"/>
  <c r="K1276" i="71" s="1"/>
  <c r="H1278" i="71"/>
  <c r="K1278" i="71" s="1"/>
  <c r="H1938" i="71"/>
  <c r="K1938" i="71" s="1"/>
  <c r="H1939" i="71"/>
  <c r="K1939" i="71" s="1"/>
  <c r="H1940" i="71"/>
  <c r="K1940" i="71" s="1"/>
  <c r="H239" i="71"/>
  <c r="K239" i="71" s="1"/>
  <c r="H1944" i="71"/>
  <c r="K1944" i="71" s="1"/>
  <c r="H1945" i="71"/>
  <c r="K1945" i="71" s="1"/>
  <c r="H1953" i="71"/>
  <c r="K1953" i="71" s="1"/>
  <c r="H1962" i="71"/>
  <c r="K1962" i="71" s="1"/>
  <c r="H1224" i="71"/>
  <c r="K1224" i="71" s="1"/>
  <c r="H1226" i="71"/>
  <c r="K1226" i="71" s="1"/>
  <c r="H1985" i="71"/>
  <c r="K1985" i="71" s="1"/>
  <c r="H241" i="71"/>
  <c r="K241" i="71" s="1"/>
  <c r="H248" i="71"/>
  <c r="K248" i="71" s="1"/>
  <c r="H178" i="71"/>
  <c r="K178" i="71" s="1"/>
  <c r="H1348" i="71"/>
  <c r="K1348" i="71" s="1"/>
  <c r="H1356" i="71"/>
  <c r="K1356" i="71" s="1"/>
  <c r="H1996" i="71"/>
  <c r="K1996" i="71" s="1"/>
  <c r="H179" i="71"/>
  <c r="K179" i="71" s="1"/>
  <c r="H1232" i="71"/>
  <c r="K1232" i="71" s="1"/>
  <c r="H186" i="71"/>
  <c r="K186" i="71" s="1"/>
  <c r="H1242" i="71"/>
  <c r="K1242" i="71" s="1"/>
  <c r="H286" i="71"/>
  <c r="K286" i="71" s="1"/>
  <c r="H288" i="71"/>
  <c r="K288" i="71" s="1"/>
  <c r="H289" i="71"/>
  <c r="K289" i="71" s="1"/>
  <c r="H2000" i="71"/>
  <c r="K2000" i="71" s="1"/>
  <c r="H2027" i="71"/>
  <c r="K2027" i="71" s="1"/>
  <c r="H2029" i="71"/>
  <c r="K2029" i="71" s="1"/>
  <c r="H2034" i="71"/>
  <c r="K2034" i="71" s="1"/>
  <c r="H1280" i="71"/>
  <c r="K1280" i="71" s="1"/>
  <c r="H1283" i="71"/>
  <c r="K1283" i="71" s="1"/>
  <c r="H1134" i="71"/>
  <c r="K1134" i="71" s="1"/>
  <c r="H2061" i="71"/>
  <c r="K2061" i="71" s="1"/>
  <c r="H2065" i="71"/>
  <c r="K2065" i="71" s="1"/>
  <c r="H628" i="71"/>
  <c r="K628" i="71" s="1"/>
  <c r="H340" i="71"/>
  <c r="K340" i="71" s="1"/>
  <c r="H2073" i="71"/>
  <c r="K2073" i="71" s="1"/>
  <c r="H1257" i="71"/>
  <c r="K1257" i="71" s="1"/>
  <c r="H290" i="71"/>
  <c r="K290" i="71" s="1"/>
  <c r="H2091" i="71"/>
  <c r="K2091" i="71" s="1"/>
  <c r="H2099" i="71"/>
  <c r="K2099" i="71" s="1"/>
  <c r="H2102" i="71"/>
  <c r="K2102" i="71" s="1"/>
  <c r="H1149" i="71"/>
  <c r="K1149" i="71" s="1"/>
  <c r="H2133" i="71"/>
  <c r="K2133" i="71" s="1"/>
  <c r="H343" i="71"/>
  <c r="K343" i="71" s="1"/>
  <c r="H345" i="71"/>
  <c r="K345" i="71" s="1"/>
  <c r="H348" i="71"/>
  <c r="K348" i="71" s="1"/>
  <c r="H2137" i="71"/>
  <c r="K2137" i="71" s="1"/>
  <c r="H351" i="71"/>
  <c r="K351" i="71" s="1"/>
  <c r="H364" i="71"/>
  <c r="K364" i="71" s="1"/>
  <c r="H87" i="71"/>
  <c r="K87" i="71" s="1"/>
  <c r="H88" i="71"/>
  <c r="K88" i="71" s="1"/>
  <c r="H90" i="71"/>
  <c r="K90" i="71" s="1"/>
  <c r="H92" i="71"/>
  <c r="K92" i="71" s="1"/>
  <c r="H2186" i="71"/>
  <c r="K2186" i="71" s="1"/>
  <c r="H2187" i="71"/>
  <c r="K2187" i="71" s="1"/>
  <c r="H2215" i="71"/>
  <c r="K2215" i="71" s="1"/>
  <c r="H770" i="71"/>
  <c r="K770" i="71" s="1"/>
  <c r="H780" i="71"/>
  <c r="K780" i="71" s="1"/>
  <c r="H1524" i="71"/>
  <c r="K1524" i="71" s="1"/>
  <c r="H1531" i="71"/>
  <c r="K1531" i="71" s="1"/>
  <c r="H1535" i="71"/>
  <c r="K1535" i="71" s="1"/>
  <c r="H1892" i="71"/>
  <c r="K1892" i="71" s="1"/>
  <c r="H2130" i="71"/>
  <c r="K2130" i="71" s="1"/>
  <c r="H1380" i="71"/>
  <c r="K1380" i="71" s="1"/>
  <c r="H1382" i="71"/>
  <c r="K1382" i="71" s="1"/>
  <c r="H1388" i="71"/>
  <c r="K1388" i="71" s="1"/>
  <c r="H1151" i="71"/>
  <c r="K1151" i="71" s="1"/>
  <c r="H1152" i="71"/>
  <c r="K1152" i="71" s="1"/>
  <c r="H1005" i="71"/>
  <c r="K1005" i="71" s="1"/>
  <c r="H1007" i="71"/>
  <c r="K1007" i="71" s="1"/>
  <c r="H1008" i="71"/>
  <c r="K1008" i="71" s="1"/>
  <c r="H1010" i="71"/>
  <c r="K1010" i="71" s="1"/>
  <c r="H1012" i="71"/>
  <c r="K1012" i="71" s="1"/>
  <c r="H1155" i="71"/>
  <c r="K1155" i="71" s="1"/>
  <c r="H1156" i="71"/>
  <c r="K1156" i="71" s="1"/>
  <c r="H1015" i="71"/>
  <c r="K1015" i="71" s="1"/>
  <c r="H1018" i="71"/>
  <c r="K1018" i="71" s="1"/>
  <c r="H1020" i="71"/>
  <c r="K1020" i="71" s="1"/>
  <c r="H199" i="71"/>
  <c r="K199" i="71" s="1"/>
  <c r="H200" i="71"/>
  <c r="K200" i="71" s="1"/>
  <c r="H202" i="71"/>
  <c r="K202" i="71" s="1"/>
  <c r="H203" i="71"/>
  <c r="K203" i="71" s="1"/>
  <c r="H1024" i="71"/>
  <c r="K1024" i="71" s="1"/>
  <c r="H1026" i="71"/>
  <c r="K1026" i="71" s="1"/>
  <c r="H1394" i="71"/>
  <c r="K1394" i="71" s="1"/>
  <c r="H1395" i="71"/>
  <c r="K1395" i="71" s="1"/>
  <c r="H1397" i="71"/>
  <c r="K1397" i="71" s="1"/>
  <c r="H1030" i="71"/>
  <c r="K1030" i="71" s="1"/>
  <c r="H1033" i="71"/>
  <c r="K1033" i="71" s="1"/>
  <c r="H1034" i="71"/>
  <c r="K1034" i="71" s="1"/>
  <c r="H1163" i="71"/>
  <c r="K1163" i="71" s="1"/>
  <c r="H1165" i="71"/>
  <c r="K1165" i="71" s="1"/>
  <c r="H1169" i="71"/>
  <c r="K1169" i="71" s="1"/>
  <c r="H1170" i="71"/>
  <c r="K1170" i="71" s="1"/>
  <c r="H1174" i="71"/>
  <c r="K1174" i="71" s="1"/>
  <c r="H1175" i="71"/>
  <c r="K1175" i="71" s="1"/>
  <c r="H1406" i="71"/>
  <c r="K1406" i="71" s="1"/>
  <c r="H1407" i="71"/>
  <c r="K1407" i="71" s="1"/>
  <c r="H1037" i="71"/>
  <c r="K1037" i="71" s="1"/>
  <c r="H1039" i="71"/>
  <c r="K1039" i="71" s="1"/>
  <c r="H1042" i="71"/>
  <c r="K1042" i="71" s="1"/>
  <c r="H1046" i="71"/>
  <c r="K1046" i="71" s="1"/>
  <c r="H204" i="71"/>
  <c r="K204" i="71" s="1"/>
  <c r="H1048" i="71"/>
  <c r="K1048" i="71" s="1"/>
  <c r="H1177" i="71"/>
  <c r="K1177" i="71" s="1"/>
  <c r="H1050" i="71"/>
  <c r="K1050" i="71" s="1"/>
  <c r="H1054" i="71"/>
  <c r="K1054" i="71" s="1"/>
  <c r="H207" i="71"/>
  <c r="K207" i="71" s="1"/>
  <c r="H208" i="71"/>
  <c r="K208" i="71" s="1"/>
  <c r="H210" i="71"/>
  <c r="K210" i="71" s="1"/>
  <c r="H1179" i="71"/>
  <c r="K1179" i="71" s="1"/>
  <c r="H1339" i="71"/>
  <c r="K1339" i="71" s="1"/>
  <c r="H1409" i="71"/>
  <c r="K1409" i="71" s="1"/>
  <c r="H1412" i="71"/>
  <c r="K1412" i="71" s="1"/>
  <c r="H1055" i="71"/>
  <c r="K1055" i="71" s="1"/>
  <c r="H1057" i="71"/>
  <c r="K1057" i="71" s="1"/>
  <c r="H1058" i="71"/>
  <c r="K1058" i="71" s="1"/>
  <c r="H1059" i="71"/>
  <c r="K1059" i="71" s="1"/>
  <c r="H1414" i="71"/>
  <c r="K1414" i="71" s="1"/>
  <c r="H1415" i="71"/>
  <c r="K1415" i="71" s="1"/>
  <c r="H479" i="71"/>
  <c r="K479" i="71" s="1"/>
  <c r="H481" i="71"/>
  <c r="K481" i="71" s="1"/>
  <c r="H482" i="71"/>
  <c r="K482" i="71" s="1"/>
  <c r="H484" i="71"/>
  <c r="K484" i="71" s="1"/>
  <c r="H485" i="71"/>
  <c r="K485" i="71" s="1"/>
  <c r="H487" i="71"/>
  <c r="K487" i="71" s="1"/>
  <c r="H489" i="71"/>
  <c r="K489" i="71" s="1"/>
  <c r="H493" i="71"/>
  <c r="K493" i="71" s="1"/>
  <c r="H494" i="71"/>
  <c r="K494" i="71" s="1"/>
  <c r="H496" i="71"/>
  <c r="K496" i="71" s="1"/>
  <c r="H498" i="71"/>
  <c r="K498" i="71" s="1"/>
  <c r="H501" i="71"/>
  <c r="K501" i="71" s="1"/>
  <c r="H502" i="71"/>
  <c r="K502" i="71" s="1"/>
  <c r="H1425" i="71"/>
  <c r="K1425" i="71" s="1"/>
  <c r="H1430" i="71"/>
  <c r="K1430" i="71" s="1"/>
  <c r="H504" i="71"/>
  <c r="K504" i="71" s="1"/>
  <c r="H506" i="71"/>
  <c r="K506" i="71" s="1"/>
  <c r="H508" i="71"/>
  <c r="K508" i="71" s="1"/>
  <c r="H510" i="71"/>
  <c r="K510" i="71" s="1"/>
  <c r="H1472" i="71"/>
  <c r="K1472" i="71" s="1"/>
  <c r="H512" i="71"/>
  <c r="K512" i="71" s="1"/>
  <c r="H514" i="71"/>
  <c r="K514" i="71" s="1"/>
  <c r="H516" i="71"/>
  <c r="K516" i="71" s="1"/>
  <c r="H518" i="71"/>
  <c r="K518" i="71" s="1"/>
  <c r="H373" i="71"/>
  <c r="K373" i="71" s="1"/>
  <c r="H374" i="71"/>
  <c r="K374" i="71" s="1"/>
  <c r="H375" i="71"/>
  <c r="K375" i="71" s="1"/>
  <c r="H377" i="71"/>
  <c r="K377" i="71" s="1"/>
  <c r="H379" i="71"/>
  <c r="K379" i="71" s="1"/>
  <c r="H380" i="71"/>
  <c r="K380" i="71" s="1"/>
  <c r="H1507" i="71"/>
  <c r="K1507" i="71" s="1"/>
  <c r="H1509" i="71"/>
  <c r="K1509" i="71" s="1"/>
  <c r="H1510" i="71"/>
  <c r="K1510" i="71" s="1"/>
  <c r="H1511" i="71"/>
  <c r="K1511" i="71" s="1"/>
  <c r="H1512" i="71"/>
  <c r="K1512" i="71" s="1"/>
  <c r="H521" i="71"/>
  <c r="K521" i="71" s="1"/>
  <c r="H523" i="71"/>
  <c r="K523" i="71" s="1"/>
  <c r="H525" i="71"/>
  <c r="K525" i="71" s="1"/>
  <c r="H526" i="71"/>
  <c r="K526" i="71" s="1"/>
  <c r="H1184" i="71"/>
  <c r="K1184" i="71" s="1"/>
  <c r="H1185" i="71"/>
  <c r="K1185" i="71" s="1"/>
  <c r="H1186" i="71"/>
  <c r="K1186" i="71" s="1"/>
  <c r="H1188" i="71"/>
  <c r="K1188" i="71" s="1"/>
  <c r="H52" i="71"/>
  <c r="K52" i="71" s="1"/>
  <c r="H54" i="71"/>
  <c r="K54" i="71" s="1"/>
  <c r="H56" i="71"/>
  <c r="K56" i="71" s="1"/>
  <c r="H532" i="71"/>
  <c r="K532" i="71" s="1"/>
  <c r="H533" i="71"/>
  <c r="K533" i="71" s="1"/>
  <c r="H213" i="71"/>
  <c r="K213" i="71" s="1"/>
  <c r="H215" i="71"/>
  <c r="K215" i="71" s="1"/>
  <c r="H217" i="71"/>
  <c r="K217" i="71" s="1"/>
  <c r="H219" i="71"/>
  <c r="K219" i="71" s="1"/>
  <c r="H220" i="71"/>
  <c r="K220" i="71" s="1"/>
  <c r="H78" i="71"/>
  <c r="K78" i="71" s="1"/>
  <c r="H80" i="71"/>
  <c r="K80" i="71" s="1"/>
  <c r="H1071" i="71"/>
  <c r="K1071" i="71" s="1"/>
  <c r="H1072" i="71"/>
  <c r="K1072" i="71" s="1"/>
  <c r="H1073" i="71"/>
  <c r="K1073" i="71" s="1"/>
  <c r="H1074" i="71"/>
  <c r="K1074" i="71" s="1"/>
  <c r="H538" i="71"/>
  <c r="K538" i="71" s="1"/>
  <c r="H539" i="71"/>
  <c r="K539" i="71" s="1"/>
  <c r="H383" i="71"/>
  <c r="K383" i="71" s="1"/>
  <c r="H385" i="71"/>
  <c r="K385" i="71" s="1"/>
  <c r="H386" i="71"/>
  <c r="K386" i="71" s="1"/>
  <c r="H222" i="71"/>
  <c r="K222" i="71" s="1"/>
  <c r="H224" i="71"/>
  <c r="K224" i="71" s="1"/>
  <c r="H225" i="71"/>
  <c r="K225" i="71" s="1"/>
  <c r="H388" i="71"/>
  <c r="K388" i="71" s="1"/>
  <c r="H389" i="71"/>
  <c r="K389" i="71" s="1"/>
  <c r="H391" i="71"/>
  <c r="K391" i="71" s="1"/>
  <c r="H392" i="71"/>
  <c r="K392" i="71" s="1"/>
  <c r="H294" i="71"/>
  <c r="K294" i="71" s="1"/>
  <c r="H297" i="71"/>
  <c r="K297" i="71" s="1"/>
  <c r="H298" i="71"/>
  <c r="K298" i="71" s="1"/>
  <c r="H394" i="71"/>
  <c r="K394" i="71" s="1"/>
  <c r="H1547" i="71"/>
  <c r="K1547" i="71" s="1"/>
  <c r="H1549" i="71"/>
  <c r="K1549" i="71" s="1"/>
  <c r="H1550" i="71"/>
  <c r="K1550" i="71" s="1"/>
  <c r="H852" i="71"/>
  <c r="K852" i="71" s="1"/>
  <c r="H855" i="71"/>
  <c r="K855" i="71" s="1"/>
  <c r="H302" i="71"/>
  <c r="K302" i="71" s="1"/>
  <c r="H304" i="71"/>
  <c r="K304" i="71" s="1"/>
  <c r="H307" i="71"/>
  <c r="K307" i="71" s="1"/>
  <c r="H1562" i="71"/>
  <c r="K1562" i="71" s="1"/>
  <c r="H1563" i="71"/>
  <c r="K1563" i="71" s="1"/>
  <c r="H18" i="71"/>
  <c r="K18" i="71" s="1"/>
  <c r="H1573" i="71"/>
  <c r="K1573" i="71" s="1"/>
  <c r="H1578" i="71"/>
  <c r="K1578" i="71" s="1"/>
  <c r="H415" i="71"/>
  <c r="K415" i="71" s="1"/>
  <c r="H417" i="71"/>
  <c r="K417" i="71" s="1"/>
  <c r="H431" i="71"/>
  <c r="K431" i="71" s="1"/>
  <c r="H432" i="71"/>
  <c r="K432" i="71" s="1"/>
  <c r="H436" i="71"/>
  <c r="K436" i="71" s="1"/>
  <c r="H438" i="71"/>
  <c r="K438" i="71" s="1"/>
  <c r="H227" i="71"/>
  <c r="K227" i="71" s="1"/>
  <c r="H229" i="71"/>
  <c r="K229" i="71" s="1"/>
  <c r="H230" i="71"/>
  <c r="K230" i="71" s="1"/>
  <c r="H1584" i="71"/>
  <c r="K1584" i="71" s="1"/>
  <c r="H1585" i="71"/>
  <c r="K1585" i="71" s="1"/>
  <c r="H368" i="71"/>
  <c r="K368" i="71" s="1"/>
  <c r="H1588" i="71"/>
  <c r="K1588" i="71" s="1"/>
  <c r="H1590" i="71"/>
  <c r="K1590" i="71" s="1"/>
  <c r="H1604" i="71"/>
  <c r="K1604" i="71" s="1"/>
  <c r="H1192" i="71"/>
  <c r="K1192" i="71" s="1"/>
  <c r="H1196" i="71"/>
  <c r="K1196" i="71" s="1"/>
  <c r="H1197" i="71"/>
  <c r="K1197" i="71" s="1"/>
  <c r="H1637" i="71"/>
  <c r="K1637" i="71" s="1"/>
  <c r="H1084" i="71"/>
  <c r="K1084" i="71" s="1"/>
  <c r="H441" i="71"/>
  <c r="K441" i="71" s="1"/>
  <c r="H443" i="71"/>
  <c r="K443" i="71" s="1"/>
  <c r="H445" i="71"/>
  <c r="K445" i="71" s="1"/>
  <c r="H447" i="71"/>
  <c r="K447" i="71" s="1"/>
  <c r="H449" i="71"/>
  <c r="K449" i="71" s="1"/>
  <c r="H451" i="71"/>
  <c r="K451" i="71" s="1"/>
  <c r="H1638" i="71"/>
  <c r="K1638" i="71" s="1"/>
  <c r="H1642" i="71"/>
  <c r="K1642" i="71" s="1"/>
  <c r="H1643" i="71"/>
  <c r="K1643" i="71" s="1"/>
  <c r="H1647" i="71"/>
  <c r="K1647" i="71" s="1"/>
  <c r="H1648" i="71"/>
  <c r="K1648" i="71" s="1"/>
  <c r="H875" i="71"/>
  <c r="K875" i="71" s="1"/>
  <c r="H878" i="71"/>
  <c r="K878" i="71" s="1"/>
  <c r="H883" i="71"/>
  <c r="K883" i="71" s="1"/>
  <c r="H886" i="71"/>
  <c r="K886" i="71" s="1"/>
  <c r="H890" i="71"/>
  <c r="K890" i="71" s="1"/>
  <c r="H894" i="71"/>
  <c r="K894" i="71" s="1"/>
  <c r="H896" i="71"/>
  <c r="K896" i="71" s="1"/>
  <c r="H899" i="71"/>
  <c r="K899" i="71" s="1"/>
  <c r="H903" i="71"/>
  <c r="K903" i="71" s="1"/>
  <c r="H905" i="71"/>
  <c r="K905" i="71" s="1"/>
  <c r="H1711" i="71"/>
  <c r="K1711" i="71" s="1"/>
  <c r="H1712" i="71"/>
  <c r="K1712" i="71" s="1"/>
  <c r="H908" i="71"/>
  <c r="K908" i="71" s="1"/>
  <c r="H1715" i="71"/>
  <c r="K1715" i="71" s="1"/>
  <c r="H1716" i="71"/>
  <c r="K1716" i="71" s="1"/>
  <c r="H914" i="71"/>
  <c r="K914" i="71" s="1"/>
  <c r="H916" i="71"/>
  <c r="K916" i="71" s="1"/>
  <c r="H1086" i="71"/>
  <c r="K1086" i="71" s="1"/>
  <c r="H1089" i="71"/>
  <c r="K1089" i="71" s="1"/>
  <c r="H1091" i="71"/>
  <c r="K1091" i="71" s="1"/>
  <c r="H1093" i="71"/>
  <c r="K1093" i="71" s="1"/>
  <c r="H1095" i="71"/>
  <c r="K1095" i="71" s="1"/>
  <c r="H918" i="71"/>
  <c r="K918" i="71" s="1"/>
  <c r="H1728" i="71"/>
  <c r="K1728" i="71" s="1"/>
  <c r="H1734" i="71"/>
  <c r="K1734" i="71" s="1"/>
  <c r="H1736" i="71"/>
  <c r="K1736" i="71" s="1"/>
  <c r="H541" i="71"/>
  <c r="K541" i="71" s="1"/>
  <c r="H601" i="71"/>
  <c r="K601" i="71" s="1"/>
  <c r="H604" i="71"/>
  <c r="K604" i="71" s="1"/>
  <c r="H544" i="71"/>
  <c r="K544" i="71" s="1"/>
  <c r="H545" i="71"/>
  <c r="K545" i="71" s="1"/>
  <c r="H550" i="71"/>
  <c r="K550" i="71" s="1"/>
  <c r="H551" i="71"/>
  <c r="K551" i="71" s="1"/>
  <c r="H608" i="71"/>
  <c r="K608" i="71" s="1"/>
  <c r="H609" i="71"/>
  <c r="K609" i="71" s="1"/>
  <c r="H765" i="71"/>
  <c r="K765" i="71" s="1"/>
  <c r="H766" i="71"/>
  <c r="K766" i="71" s="1"/>
  <c r="H767" i="71"/>
  <c r="K767" i="71" s="1"/>
  <c r="H768" i="71"/>
  <c r="K768" i="71" s="1"/>
  <c r="H923" i="71"/>
  <c r="K923" i="71" s="1"/>
  <c r="H929" i="71"/>
  <c r="K929" i="71" s="1"/>
  <c r="H932" i="71"/>
  <c r="K932" i="71" s="1"/>
  <c r="H935" i="71"/>
  <c r="K935" i="71" s="1"/>
  <c r="H936" i="71"/>
  <c r="K936" i="71" s="1"/>
  <c r="H735" i="71"/>
  <c r="K735" i="71" s="1"/>
  <c r="H739" i="71"/>
  <c r="K739" i="71" s="1"/>
  <c r="H746" i="71"/>
  <c r="K746" i="71" s="1"/>
  <c r="H747" i="71"/>
  <c r="K747" i="71" s="1"/>
  <c r="H749" i="71"/>
  <c r="K749" i="71" s="1"/>
  <c r="H1751" i="71"/>
  <c r="K1751" i="71" s="1"/>
  <c r="H1752" i="71"/>
  <c r="K1752" i="71" s="1"/>
  <c r="H1756" i="71"/>
  <c r="K1756" i="71" s="1"/>
  <c r="H942" i="71"/>
  <c r="K942" i="71" s="1"/>
  <c r="H943" i="71"/>
  <c r="K943" i="71" s="1"/>
  <c r="H1763" i="71"/>
  <c r="K1763" i="71" s="1"/>
  <c r="H1768" i="71"/>
  <c r="K1768" i="71" s="1"/>
  <c r="H1769" i="71"/>
  <c r="K1769" i="71" s="1"/>
  <c r="H1771" i="71"/>
  <c r="K1771" i="71" s="1"/>
  <c r="H836" i="71"/>
  <c r="K836" i="71" s="1"/>
  <c r="H840" i="71"/>
  <c r="K840" i="71" s="1"/>
  <c r="H841" i="71"/>
  <c r="K841" i="71" s="1"/>
  <c r="H842" i="71"/>
  <c r="K842" i="71" s="1"/>
  <c r="H844" i="71"/>
  <c r="K844" i="71" s="1"/>
  <c r="H946" i="71"/>
  <c r="K946" i="71" s="1"/>
  <c r="H750" i="71"/>
  <c r="K750" i="71" s="1"/>
  <c r="H753" i="71"/>
  <c r="K753" i="71" s="1"/>
  <c r="H756" i="71"/>
  <c r="K756" i="71" s="1"/>
  <c r="H1773" i="71"/>
  <c r="K1773" i="71" s="1"/>
  <c r="H1776" i="71"/>
  <c r="K1776" i="71" s="1"/>
  <c r="H1777" i="71"/>
  <c r="K1777" i="71" s="1"/>
  <c r="H948" i="71"/>
  <c r="K948" i="71" s="1"/>
  <c r="H951" i="71"/>
  <c r="K951" i="71" s="1"/>
  <c r="H953" i="71"/>
  <c r="K953" i="71" s="1"/>
  <c r="H955" i="71"/>
  <c r="K955" i="71" s="1"/>
  <c r="H957" i="71"/>
  <c r="K957" i="71" s="1"/>
  <c r="H960" i="71"/>
  <c r="K960" i="71" s="1"/>
  <c r="H962" i="71"/>
  <c r="K962" i="71" s="1"/>
  <c r="H964" i="71"/>
  <c r="K964" i="71" s="1"/>
  <c r="H967" i="71"/>
  <c r="K967" i="71" s="1"/>
  <c r="H969" i="71"/>
  <c r="K969" i="71" s="1"/>
  <c r="H972" i="71"/>
  <c r="K972" i="71" s="1"/>
  <c r="H1779" i="71"/>
  <c r="K1779" i="71" s="1"/>
  <c r="H1781" i="71"/>
  <c r="K1781" i="71" s="1"/>
  <c r="H1783" i="71"/>
  <c r="K1783" i="71" s="1"/>
  <c r="H1785" i="71"/>
  <c r="K1785" i="71" s="1"/>
  <c r="H1787" i="71"/>
  <c r="K1787" i="71" s="1"/>
  <c r="H1790" i="71"/>
  <c r="K1790" i="71" s="1"/>
  <c r="H1791" i="71"/>
  <c r="K1791" i="71" s="1"/>
  <c r="H1793" i="71"/>
  <c r="K1793" i="71" s="1"/>
  <c r="H1795" i="71"/>
  <c r="K1795" i="71" s="1"/>
  <c r="H1796" i="71"/>
  <c r="K1796" i="71" s="1"/>
  <c r="H1834" i="71"/>
  <c r="K1834" i="71" s="1"/>
  <c r="H1836" i="71"/>
  <c r="K1836" i="71" s="1"/>
  <c r="H1838" i="71"/>
  <c r="K1838" i="71" s="1"/>
  <c r="H1840" i="71"/>
  <c r="K1840" i="71" s="1"/>
  <c r="H1842" i="71"/>
  <c r="K1842" i="71" s="1"/>
  <c r="H1844" i="71"/>
  <c r="K1844" i="71" s="1"/>
  <c r="H1846" i="71"/>
  <c r="K1846" i="71" s="1"/>
  <c r="H1848" i="71"/>
  <c r="K1848" i="71" s="1"/>
  <c r="H1101" i="71"/>
  <c r="K1101" i="71" s="1"/>
  <c r="H1103" i="71"/>
  <c r="K1103" i="71" s="1"/>
  <c r="H1104" i="71"/>
  <c r="K1104" i="71" s="1"/>
  <c r="H708" i="71"/>
  <c r="K708" i="71" s="1"/>
  <c r="H1856" i="71"/>
  <c r="K1856" i="71" s="1"/>
  <c r="H709" i="71"/>
  <c r="K709" i="71" s="1"/>
  <c r="H1861" i="71"/>
  <c r="K1861" i="71" s="1"/>
  <c r="H1864" i="71"/>
  <c r="K1864" i="71" s="1"/>
  <c r="H1867" i="71"/>
  <c r="K1867" i="71" s="1"/>
  <c r="H1868" i="71"/>
  <c r="K1868" i="71" s="1"/>
  <c r="H1870" i="71"/>
  <c r="K1870" i="71" s="1"/>
  <c r="H1872" i="71"/>
  <c r="K1872" i="71" s="1"/>
  <c r="H1873" i="71"/>
  <c r="K1873" i="71" s="1"/>
  <c r="H977" i="71"/>
  <c r="K977" i="71" s="1"/>
  <c r="H1106" i="71"/>
  <c r="K1106" i="71" s="1"/>
  <c r="H1108" i="71"/>
  <c r="K1108" i="71" s="1"/>
  <c r="H1109" i="71"/>
  <c r="K1109" i="71" s="1"/>
  <c r="H1211" i="71"/>
  <c r="K1211" i="71" s="1"/>
  <c r="H1876" i="71"/>
  <c r="K1876" i="71" s="1"/>
  <c r="H1881" i="71"/>
  <c r="K1881" i="71" s="1"/>
  <c r="H1882" i="71"/>
  <c r="K1882" i="71" s="1"/>
  <c r="H1214" i="71"/>
  <c r="K1214" i="71" s="1"/>
  <c r="H1886" i="71"/>
  <c r="K1886" i="71" s="1"/>
  <c r="H1124" i="71"/>
  <c r="K1124" i="71" s="1"/>
  <c r="H1126" i="71"/>
  <c r="K1126" i="71" s="1"/>
  <c r="H1130" i="71"/>
  <c r="K1130" i="71" s="1"/>
  <c r="H1132" i="71"/>
  <c r="K1132" i="71" s="1"/>
  <c r="H1908" i="71"/>
  <c r="K1908" i="71" s="1"/>
  <c r="H1922" i="71"/>
  <c r="K1922" i="71" s="1"/>
  <c r="H319" i="71"/>
  <c r="K319" i="71" s="1"/>
  <c r="H1935" i="71"/>
  <c r="K1935" i="71" s="1"/>
  <c r="H1946" i="71"/>
  <c r="K1946" i="71" s="1"/>
  <c r="H1951" i="71"/>
  <c r="K1951" i="71" s="1"/>
  <c r="H1952" i="71"/>
  <c r="K1952" i="71" s="1"/>
  <c r="H1960" i="71"/>
  <c r="K1960" i="71" s="1"/>
  <c r="H1964" i="71"/>
  <c r="K1964" i="71" s="1"/>
  <c r="H1965" i="71"/>
  <c r="K1965" i="71" s="1"/>
  <c r="H1967" i="71"/>
  <c r="K1967" i="71" s="1"/>
  <c r="H1225" i="71"/>
  <c r="K1225" i="71" s="1"/>
  <c r="H1971" i="71"/>
  <c r="K1971" i="71" s="1"/>
  <c r="H1974" i="71"/>
  <c r="K1974" i="71" s="1"/>
  <c r="H1978" i="71"/>
  <c r="K1978" i="71" s="1"/>
  <c r="H1981" i="71"/>
  <c r="K1981" i="71" s="1"/>
  <c r="H1982" i="71"/>
  <c r="K1982" i="71" s="1"/>
  <c r="H1984" i="71"/>
  <c r="K1984" i="71" s="1"/>
  <c r="H240" i="71"/>
  <c r="K240" i="71" s="1"/>
  <c r="H242" i="71"/>
  <c r="K242" i="71" s="1"/>
  <c r="H246" i="71"/>
  <c r="K246" i="71" s="1"/>
  <c r="H247" i="71"/>
  <c r="K247" i="71" s="1"/>
  <c r="H250" i="71"/>
  <c r="K250" i="71" s="1"/>
  <c r="H252" i="71"/>
  <c r="K252" i="71" s="1"/>
  <c r="H253" i="71"/>
  <c r="K253" i="71" s="1"/>
  <c r="H1350" i="71"/>
  <c r="K1350" i="71" s="1"/>
  <c r="H1354" i="71"/>
  <c r="K1354" i="71" s="1"/>
  <c r="H1355" i="71"/>
  <c r="K1355" i="71" s="1"/>
  <c r="H1357" i="71"/>
  <c r="K1357" i="71" s="1"/>
  <c r="H1359" i="71"/>
  <c r="K1359" i="71" s="1"/>
  <c r="H1363" i="71"/>
  <c r="K1363" i="71" s="1"/>
  <c r="H1365" i="71"/>
  <c r="K1365" i="71" s="1"/>
  <c r="H1997" i="71"/>
  <c r="K1997" i="71" s="1"/>
  <c r="H180" i="71"/>
  <c r="K180" i="71" s="1"/>
  <c r="H184" i="71"/>
  <c r="K184" i="71" s="1"/>
  <c r="H1228" i="71"/>
  <c r="K1228" i="71" s="1"/>
  <c r="H1230" i="71"/>
  <c r="K1230" i="71" s="1"/>
  <c r="H1233" i="71"/>
  <c r="K1233" i="71" s="1"/>
  <c r="H1234" i="71"/>
  <c r="K1234" i="71" s="1"/>
  <c r="H187" i="71"/>
  <c r="K187" i="71" s="1"/>
  <c r="H191" i="71"/>
  <c r="K191" i="71" s="1"/>
  <c r="H1238" i="71"/>
  <c r="K1238" i="71" s="1"/>
  <c r="H1240" i="71"/>
  <c r="K1240" i="71" s="1"/>
  <c r="H1243" i="71"/>
  <c r="K1243" i="71" s="1"/>
  <c r="H1244" i="71"/>
  <c r="K1244" i="71" s="1"/>
  <c r="H287" i="71"/>
  <c r="K287" i="71" s="1"/>
  <c r="H1999" i="71"/>
  <c r="K1999" i="71" s="1"/>
  <c r="H2002" i="71"/>
  <c r="K2002" i="71" s="1"/>
  <c r="H2003" i="71"/>
  <c r="K2003" i="71" s="1"/>
  <c r="H1254" i="71"/>
  <c r="K1254" i="71" s="1"/>
  <c r="H1316" i="71"/>
  <c r="K1316" i="71" s="1"/>
  <c r="H1317" i="71"/>
  <c r="K1317" i="71" s="1"/>
  <c r="H2025" i="71"/>
  <c r="K2025" i="71" s="1"/>
  <c r="H1324" i="71"/>
  <c r="K1324" i="71" s="1"/>
  <c r="H2028" i="71"/>
  <c r="K2028" i="71" s="1"/>
  <c r="H1330" i="71"/>
  <c r="K1330" i="71" s="1"/>
  <c r="H2030" i="71"/>
  <c r="K2030" i="71" s="1"/>
  <c r="H1331" i="71"/>
  <c r="K1331" i="71" s="1"/>
  <c r="H1333" i="71"/>
  <c r="K1333" i="71" s="1"/>
  <c r="H2033" i="71"/>
  <c r="K2033" i="71" s="1"/>
  <c r="H2035" i="71"/>
  <c r="K2035" i="71" s="1"/>
  <c r="H2037" i="71"/>
  <c r="K2037" i="71" s="1"/>
  <c r="H2039" i="71"/>
  <c r="K2039" i="71" s="1"/>
  <c r="H2043" i="71"/>
  <c r="K2043" i="71" s="1"/>
  <c r="H339" i="71"/>
  <c r="K339" i="71" s="1"/>
  <c r="H2049" i="71"/>
  <c r="K2049" i="71" s="1"/>
  <c r="H2054" i="71"/>
  <c r="K2054" i="71" s="1"/>
  <c r="H2056" i="71"/>
  <c r="K2056" i="71" s="1"/>
  <c r="H2057" i="71"/>
  <c r="K2057" i="71" s="1"/>
  <c r="H2059" i="71"/>
  <c r="K2059" i="71" s="1"/>
  <c r="H2060" i="71"/>
  <c r="K2060" i="71" s="1"/>
  <c r="H1135" i="71"/>
  <c r="K1135" i="71" s="1"/>
  <c r="H1137" i="71"/>
  <c r="K1137" i="71" s="1"/>
  <c r="H1141" i="71"/>
  <c r="K1141" i="71" s="1"/>
  <c r="H1145" i="71"/>
  <c r="K1145" i="71" s="1"/>
  <c r="H1147" i="71"/>
  <c r="K1147" i="71" s="1"/>
  <c r="H1148" i="71"/>
  <c r="K1148" i="71" s="1"/>
  <c r="H2062" i="71"/>
  <c r="K2062" i="71" s="1"/>
  <c r="H2064" i="71"/>
  <c r="K2064" i="71" s="1"/>
  <c r="H629" i="71"/>
  <c r="K629" i="71" s="1"/>
  <c r="H2067" i="71"/>
  <c r="K2067" i="71" s="1"/>
  <c r="H2071" i="71"/>
  <c r="K2071" i="71" s="1"/>
  <c r="H2074" i="71"/>
  <c r="K2074" i="71" s="1"/>
  <c r="H2076" i="71"/>
  <c r="K2076" i="71" s="1"/>
  <c r="H2078" i="71"/>
  <c r="K2078" i="71" s="1"/>
  <c r="H1284" i="71"/>
  <c r="K1284" i="71" s="1"/>
  <c r="H2096" i="71"/>
  <c r="K2096" i="71" s="1"/>
  <c r="H2098" i="71"/>
  <c r="K2098" i="71" s="1"/>
  <c r="H2100" i="71"/>
  <c r="K2100" i="71" s="1"/>
  <c r="H2101" i="71"/>
  <c r="K2101" i="71" s="1"/>
  <c r="H2103" i="71"/>
  <c r="K2103" i="71" s="1"/>
  <c r="H2104" i="71"/>
  <c r="K2104" i="71" s="1"/>
  <c r="H2105" i="71"/>
  <c r="K2105" i="71" s="1"/>
  <c r="H2108" i="71"/>
  <c r="K2108" i="71" s="1"/>
  <c r="H2131" i="71"/>
  <c r="K2131" i="71" s="1"/>
  <c r="H2132" i="71"/>
  <c r="K2132" i="71" s="1"/>
  <c r="H344" i="71"/>
  <c r="K344" i="71" s="1"/>
  <c r="H346" i="71"/>
  <c r="K346" i="71" s="1"/>
  <c r="H347" i="71"/>
  <c r="K347" i="71" s="1"/>
  <c r="H349" i="71"/>
  <c r="K349" i="71" s="1"/>
  <c r="H350" i="71"/>
  <c r="K350" i="71" s="1"/>
  <c r="H2134" i="71"/>
  <c r="K2134" i="71" s="1"/>
  <c r="H2136" i="71"/>
  <c r="K2136" i="71" s="1"/>
  <c r="H352" i="71"/>
  <c r="K352" i="71" s="1"/>
  <c r="H365" i="71"/>
  <c r="K365" i="71" s="1"/>
  <c r="H81" i="71"/>
  <c r="K81" i="71" s="1"/>
  <c r="H83" i="71"/>
  <c r="K83" i="71" s="1"/>
  <c r="H84" i="71"/>
  <c r="K84" i="71" s="1"/>
  <c r="H85" i="71"/>
  <c r="K85" i="71" s="1"/>
  <c r="H89" i="71"/>
  <c r="K89" i="71" s="1"/>
  <c r="H96" i="71"/>
  <c r="K96" i="71" s="1"/>
  <c r="H99" i="71"/>
  <c r="K99" i="71" s="1"/>
  <c r="H101" i="71"/>
  <c r="K101" i="71" s="1"/>
  <c r="H2189" i="71"/>
  <c r="K2189" i="71" s="1"/>
  <c r="H2213" i="71"/>
  <c r="K2213" i="71" s="1"/>
  <c r="H2214" i="71"/>
  <c r="K2214" i="71" s="1"/>
  <c r="H773" i="71"/>
  <c r="K773" i="71" s="1"/>
  <c r="H776" i="71"/>
  <c r="K776" i="71" s="1"/>
  <c r="H779" i="71"/>
  <c r="K779" i="71" s="1"/>
  <c r="H781" i="71"/>
  <c r="K781" i="71" s="1"/>
  <c r="H784" i="71"/>
  <c r="K784" i="71" s="1"/>
  <c r="H1390" i="71"/>
  <c r="K1390" i="71" s="1"/>
  <c r="H1391" i="71"/>
  <c r="K1391" i="71" s="1"/>
  <c r="H1154" i="71"/>
  <c r="K1154" i="71" s="1"/>
  <c r="H4" i="71"/>
  <c r="K4" i="71" s="1"/>
  <c r="H5" i="71"/>
  <c r="K5" i="71" s="1"/>
  <c r="H1159" i="71"/>
  <c r="K1159" i="71" s="1"/>
  <c r="H1025" i="71"/>
  <c r="K1025" i="71" s="1"/>
  <c r="H1027" i="71"/>
  <c r="K1027" i="71" s="1"/>
  <c r="H1035" i="71"/>
  <c r="K1035" i="71" s="1"/>
  <c r="H1171" i="71"/>
  <c r="K1171" i="71" s="1"/>
  <c r="H1040" i="71"/>
  <c r="K1040" i="71" s="1"/>
  <c r="H1043" i="71"/>
  <c r="K1043" i="71" s="1"/>
  <c r="H1180" i="71"/>
  <c r="K1180" i="71" s="1"/>
  <c r="H1416" i="71"/>
  <c r="K1416" i="71" s="1"/>
  <c r="H586" i="71"/>
  <c r="K586" i="71" s="1"/>
  <c r="H587" i="71"/>
  <c r="K587" i="71" s="1"/>
  <c r="H588" i="71"/>
  <c r="K588" i="71" s="1"/>
  <c r="H589" i="71"/>
  <c r="K589" i="71" s="1"/>
  <c r="H1428" i="71"/>
  <c r="K1428" i="71" s="1"/>
  <c r="H1429" i="71"/>
  <c r="K1429" i="71" s="1"/>
  <c r="H1314" i="71"/>
  <c r="K1314" i="71" s="1"/>
  <c r="H1473" i="71"/>
  <c r="K1473" i="71" s="1"/>
  <c r="H527" i="71"/>
  <c r="K527" i="71" s="1"/>
  <c r="H528" i="71"/>
  <c r="K528" i="71" s="1"/>
  <c r="H16" i="71"/>
  <c r="K16" i="71" s="1"/>
  <c r="H868" i="71"/>
  <c r="K868" i="71" s="1"/>
  <c r="H870" i="71"/>
  <c r="K870" i="71" s="1"/>
  <c r="H1075" i="71"/>
  <c r="K1075" i="71" s="1"/>
  <c r="H590" i="71"/>
  <c r="K590" i="71" s="1"/>
  <c r="H591" i="71"/>
  <c r="K591" i="71" s="1"/>
  <c r="H6" i="71"/>
  <c r="K6" i="71" s="1"/>
  <c r="H7" i="71"/>
  <c r="K7" i="71" s="1"/>
  <c r="H1538" i="71"/>
  <c r="K1538" i="71" s="1"/>
  <c r="H707" i="71"/>
  <c r="K707" i="71" s="1"/>
  <c r="H418" i="71"/>
  <c r="K418" i="71" s="1"/>
  <c r="H439" i="71"/>
  <c r="K439" i="71" s="1"/>
  <c r="H1587" i="71"/>
  <c r="K1587" i="71" s="1"/>
  <c r="H1609" i="71"/>
  <c r="K1609" i="71" s="1"/>
  <c r="H1610" i="71"/>
  <c r="K1610" i="71" s="1"/>
  <c r="H1615" i="71"/>
  <c r="K1615" i="71" s="1"/>
  <c r="H1616" i="71"/>
  <c r="K1616" i="71" s="1"/>
  <c r="H1617" i="71"/>
  <c r="K1617" i="71" s="1"/>
  <c r="H1618" i="71"/>
  <c r="K1618" i="71" s="1"/>
  <c r="H1619" i="71"/>
  <c r="K1619" i="71" s="1"/>
  <c r="H1626" i="71"/>
  <c r="K1626" i="71" s="1"/>
  <c r="H1627" i="71"/>
  <c r="K1627" i="71" s="1"/>
  <c r="H1628" i="71"/>
  <c r="K1628" i="71" s="1"/>
  <c r="H1629" i="71"/>
  <c r="K1629" i="71" s="1"/>
  <c r="H1085" i="71"/>
  <c r="K1085" i="71" s="1"/>
  <c r="H1641" i="71"/>
  <c r="K1641" i="71" s="1"/>
  <c r="H1646" i="71"/>
  <c r="K1646" i="71" s="1"/>
  <c r="H1650" i="71"/>
  <c r="K1650" i="71" s="1"/>
  <c r="H1651" i="71"/>
  <c r="K1651" i="71" s="1"/>
  <c r="H1654" i="71"/>
  <c r="K1654" i="71" s="1"/>
  <c r="H592" i="71"/>
  <c r="K592" i="71" s="1"/>
  <c r="H593" i="71"/>
  <c r="K593" i="71" s="1"/>
  <c r="H594" i="71"/>
  <c r="K594" i="71" s="1"/>
  <c r="H595" i="71"/>
  <c r="K595" i="71" s="1"/>
  <c r="H596" i="71"/>
  <c r="K596" i="71" s="1"/>
  <c r="H597" i="71"/>
  <c r="K597" i="71" s="1"/>
  <c r="H879" i="71"/>
  <c r="K879" i="71" s="1"/>
  <c r="H880" i="71"/>
  <c r="K880" i="71" s="1"/>
  <c r="H881" i="71"/>
  <c r="K881" i="71" s="1"/>
  <c r="H884" i="71"/>
  <c r="K884" i="71" s="1"/>
  <c r="H887" i="71"/>
  <c r="K887" i="71" s="1"/>
  <c r="H888" i="71"/>
  <c r="K888" i="71" s="1"/>
  <c r="H891" i="71"/>
  <c r="K891" i="71" s="1"/>
  <c r="H892" i="71"/>
  <c r="K892" i="71" s="1"/>
  <c r="H1709" i="71"/>
  <c r="K1709" i="71" s="1"/>
  <c r="H897" i="71"/>
  <c r="K897" i="71" s="1"/>
  <c r="H900" i="71"/>
  <c r="K900" i="71" s="1"/>
  <c r="H1268" i="71"/>
  <c r="K1268" i="71" s="1"/>
  <c r="H1269" i="71"/>
  <c r="K1269" i="71" s="1"/>
  <c r="H909" i="71"/>
  <c r="K909" i="71" s="1"/>
  <c r="H910" i="71"/>
  <c r="K910" i="71" s="1"/>
  <c r="H911" i="71"/>
  <c r="K911" i="71" s="1"/>
  <c r="H919" i="71"/>
  <c r="K919" i="71" s="1"/>
  <c r="H920" i="71"/>
  <c r="K920" i="71" s="1"/>
  <c r="H921" i="71"/>
  <c r="K921" i="71" s="1"/>
  <c r="H922" i="71"/>
  <c r="K922" i="71" s="1"/>
  <c r="H1733" i="71"/>
  <c r="K1733" i="71" s="1"/>
  <c r="H600" i="71"/>
  <c r="K600" i="71" s="1"/>
  <c r="H602" i="71"/>
  <c r="K602" i="71" s="1"/>
  <c r="H605" i="71"/>
  <c r="K605" i="71" s="1"/>
  <c r="H542" i="71"/>
  <c r="K542" i="71" s="1"/>
  <c r="H546" i="71"/>
  <c r="K546" i="71" s="1"/>
  <c r="H547" i="71"/>
  <c r="K547" i="71" s="1"/>
  <c r="H548" i="71"/>
  <c r="K548" i="71" s="1"/>
  <c r="H552" i="71"/>
  <c r="K552" i="71" s="1"/>
  <c r="H553" i="71"/>
  <c r="K553" i="71" s="1"/>
  <c r="H924" i="71"/>
  <c r="K924" i="71" s="1"/>
  <c r="H925" i="71"/>
  <c r="K925" i="71" s="1"/>
  <c r="H322" i="71"/>
  <c r="K322" i="71" s="1"/>
  <c r="H323" i="71"/>
  <c r="K323" i="71" s="1"/>
  <c r="H926" i="71"/>
  <c r="K926" i="71" s="1"/>
  <c r="H927" i="71"/>
  <c r="K927" i="71" s="1"/>
  <c r="H930" i="71"/>
  <c r="K930" i="71" s="1"/>
  <c r="H933" i="71"/>
  <c r="K933" i="71" s="1"/>
  <c r="H554" i="71"/>
  <c r="K554" i="71" s="1"/>
  <c r="H555" i="71"/>
  <c r="K555" i="71" s="1"/>
  <c r="H1750" i="71"/>
  <c r="K1750" i="71" s="1"/>
  <c r="H944" i="71"/>
  <c r="K944" i="71" s="1"/>
  <c r="H324" i="71"/>
  <c r="K324" i="71" s="1"/>
  <c r="H325" i="71"/>
  <c r="K325" i="71" s="1"/>
  <c r="H1774" i="71"/>
  <c r="K1774" i="71" s="1"/>
  <c r="H1775" i="71"/>
  <c r="K1775" i="71" s="1"/>
  <c r="H949" i="71"/>
  <c r="K949" i="71" s="1"/>
  <c r="H965" i="71"/>
  <c r="K965" i="71" s="1"/>
  <c r="H1797" i="71"/>
  <c r="K1797" i="71" s="1"/>
  <c r="H973" i="71"/>
  <c r="K973" i="71" s="1"/>
  <c r="H1854" i="71"/>
  <c r="K1854" i="71" s="1"/>
  <c r="H974" i="71"/>
  <c r="K974" i="71" s="1"/>
  <c r="H1855" i="71"/>
  <c r="K1855" i="71" s="1"/>
  <c r="H975" i="71"/>
  <c r="K975" i="71" s="1"/>
  <c r="H1858" i="71"/>
  <c r="K1858" i="71" s="1"/>
  <c r="H1865" i="71"/>
  <c r="K1865" i="71" s="1"/>
  <c r="H978" i="71"/>
  <c r="K978" i="71" s="1"/>
  <c r="H616" i="71"/>
  <c r="K616" i="71" s="1"/>
  <c r="H617" i="71"/>
  <c r="K617" i="71" s="1"/>
  <c r="H1213" i="71"/>
  <c r="K1213" i="71" s="1"/>
  <c r="H1127" i="71"/>
  <c r="K1127" i="71" s="1"/>
  <c r="H1128" i="71"/>
  <c r="K1128" i="71" s="1"/>
  <c r="H1133" i="71"/>
  <c r="K1133" i="71" s="1"/>
  <c r="H618" i="71"/>
  <c r="K618" i="71" s="1"/>
  <c r="H320" i="71"/>
  <c r="K320" i="71" s="1"/>
  <c r="H321" i="71"/>
  <c r="K321" i="71" s="1"/>
  <c r="H1929" i="71"/>
  <c r="K1929" i="71" s="1"/>
  <c r="H1937" i="71"/>
  <c r="K1937" i="71" s="1"/>
  <c r="H620" i="71"/>
  <c r="K620" i="71" s="1"/>
  <c r="H1941" i="71"/>
  <c r="K1941" i="71" s="1"/>
  <c r="H1943" i="71"/>
  <c r="K1943" i="71" s="1"/>
  <c r="H1223" i="71"/>
  <c r="K1223" i="71" s="1"/>
  <c r="H1963" i="71"/>
  <c r="K1963" i="71" s="1"/>
  <c r="H1998" i="71"/>
  <c r="K1998" i="71" s="1"/>
  <c r="H1245" i="71"/>
  <c r="K1245" i="71" s="1"/>
  <c r="H1246" i="71"/>
  <c r="K1246" i="71" s="1"/>
  <c r="H1247" i="71"/>
  <c r="K1247" i="71" s="1"/>
  <c r="H1248" i="71"/>
  <c r="K1248" i="71" s="1"/>
  <c r="H1249" i="71"/>
  <c r="K1249" i="71" s="1"/>
  <c r="H1250" i="71"/>
  <c r="K1250" i="71" s="1"/>
  <c r="H1252" i="71"/>
  <c r="K1252" i="71" s="1"/>
  <c r="H2012" i="71"/>
  <c r="K2012" i="71" s="1"/>
  <c r="H2013" i="71"/>
  <c r="K2013" i="71" s="1"/>
  <c r="H2020" i="71"/>
  <c r="K2020" i="71" s="1"/>
  <c r="H2045" i="71"/>
  <c r="K2045" i="71" s="1"/>
  <c r="H2046" i="71"/>
  <c r="K2046" i="71" s="1"/>
  <c r="H625" i="71"/>
  <c r="K625" i="71" s="1"/>
  <c r="H626" i="71"/>
  <c r="K626" i="71" s="1"/>
  <c r="H627" i="71"/>
  <c r="K627" i="71" s="1"/>
  <c r="H2066" i="71"/>
  <c r="K2066" i="71" s="1"/>
  <c r="H2107" i="71"/>
  <c r="K2107" i="71" s="1"/>
  <c r="H342" i="71"/>
  <c r="K342" i="71" s="1"/>
  <c r="H367" i="71"/>
  <c r="K367" i="71" s="1"/>
  <c r="H91" i="71"/>
  <c r="K91" i="71" s="1"/>
  <c r="H94" i="71"/>
  <c r="K94" i="71" s="1"/>
  <c r="H2147" i="71"/>
  <c r="K2147" i="71" s="1"/>
  <c r="H2191" i="71"/>
  <c r="K2191" i="71" s="1"/>
  <c r="H1475" i="71"/>
  <c r="K1475" i="71" s="1"/>
  <c r="H1477" i="71"/>
  <c r="K1477" i="71" s="1"/>
  <c r="H1480" i="71"/>
  <c r="K1480" i="71" s="1"/>
  <c r="H1517" i="71"/>
  <c r="K1517" i="71" s="1"/>
  <c r="H818" i="71"/>
  <c r="K818" i="71" s="1"/>
  <c r="H823" i="71"/>
  <c r="K823" i="71" s="1"/>
  <c r="H799" i="71"/>
  <c r="K799" i="71" s="1"/>
  <c r="H1528" i="71"/>
  <c r="K1528" i="71" s="1"/>
  <c r="H1658" i="71"/>
  <c r="K1658" i="71" s="1"/>
  <c r="H1660" i="71"/>
  <c r="K1660" i="71" s="1"/>
  <c r="H1665" i="71"/>
  <c r="K1665" i="71" s="1"/>
  <c r="H1704" i="71"/>
  <c r="K1704" i="71" s="1"/>
  <c r="H1799" i="71"/>
  <c r="K1799" i="71" s="1"/>
  <c r="H1804" i="71"/>
  <c r="K1804" i="71" s="1"/>
  <c r="H1829" i="71"/>
  <c r="K1829" i="71" s="1"/>
  <c r="H1831" i="71"/>
  <c r="K1831" i="71" s="1"/>
  <c r="H1927" i="71"/>
  <c r="K1927" i="71" s="1"/>
  <c r="H1217" i="71"/>
  <c r="K1217" i="71" s="1"/>
  <c r="H1220" i="71"/>
  <c r="K1220" i="71" s="1"/>
  <c r="H2010" i="71"/>
  <c r="K2010" i="71" s="1"/>
  <c r="H2052" i="71"/>
  <c r="K2052" i="71" s="1"/>
  <c r="H159" i="71"/>
  <c r="K159" i="71" s="1"/>
  <c r="H171" i="71"/>
  <c r="K171" i="71" s="1"/>
  <c r="H2115" i="71"/>
  <c r="K2115" i="71" s="1"/>
  <c r="H2119" i="71"/>
  <c r="K2119" i="71" s="1"/>
  <c r="H2143" i="71"/>
  <c r="K2143" i="71" s="1"/>
  <c r="H2150" i="71"/>
  <c r="K2150" i="71" s="1"/>
  <c r="H2157" i="71"/>
  <c r="K2157" i="71" s="1"/>
  <c r="H2182" i="71"/>
  <c r="K2182" i="71" s="1"/>
  <c r="H2194" i="71"/>
  <c r="K2194" i="71" s="1"/>
  <c r="H14" i="71"/>
  <c r="K14" i="71" s="1"/>
  <c r="H15" i="71"/>
  <c r="K15" i="71" s="1"/>
  <c r="H28" i="71"/>
  <c r="K28" i="71" s="1"/>
  <c r="H29" i="71"/>
  <c r="K29" i="71" s="1"/>
  <c r="H31" i="71"/>
  <c r="K31" i="71" s="1"/>
  <c r="H37" i="71"/>
  <c r="K37" i="71" s="1"/>
  <c r="H39" i="71"/>
  <c r="K39" i="71" s="1"/>
  <c r="H1061" i="71"/>
  <c r="K1061" i="71" s="1"/>
  <c r="H1062" i="71"/>
  <c r="K1062" i="71" s="1"/>
  <c r="H21" i="71"/>
  <c r="K21" i="71" s="1"/>
  <c r="H9" i="71"/>
  <c r="K9" i="71" s="1"/>
  <c r="H10" i="71"/>
  <c r="K10" i="71" s="1"/>
  <c r="H26" i="71"/>
  <c r="K26" i="71" s="1"/>
  <c r="H27" i="71"/>
  <c r="K27" i="71" s="1"/>
  <c r="H36" i="71"/>
  <c r="K36" i="71" s="1"/>
  <c r="H40" i="71"/>
  <c r="K40" i="71" s="1"/>
  <c r="H1215" i="71"/>
  <c r="K1215" i="71" s="1"/>
  <c r="H1437" i="71"/>
  <c r="K1437" i="71" s="1"/>
  <c r="H1439" i="71"/>
  <c r="K1439" i="71" s="1"/>
  <c r="H1444" i="71"/>
  <c r="K1444" i="71" s="1"/>
  <c r="H1449" i="71"/>
  <c r="K1449" i="71" s="1"/>
  <c r="H1451" i="71"/>
  <c r="K1451" i="71" s="1"/>
  <c r="H1453" i="71"/>
  <c r="K1453" i="71" s="1"/>
  <c r="H1456" i="71"/>
  <c r="K1456" i="71" s="1"/>
  <c r="H1461" i="71"/>
  <c r="K1461" i="71" s="1"/>
  <c r="H1463" i="71"/>
  <c r="K1463" i="71" s="1"/>
  <c r="H1060" i="71"/>
  <c r="K1060" i="71" s="1"/>
  <c r="H12" i="71"/>
  <c r="K12" i="71" s="1"/>
  <c r="H13" i="71"/>
  <c r="K13" i="71" s="1"/>
  <c r="H1474" i="71"/>
  <c r="K1474" i="71" s="1"/>
  <c r="H1476" i="71"/>
  <c r="K1476" i="71" s="1"/>
  <c r="H817" i="71"/>
  <c r="K817" i="71" s="1"/>
  <c r="H822" i="71"/>
  <c r="K822" i="71" s="1"/>
  <c r="H640" i="71"/>
  <c r="K640" i="71" s="1"/>
  <c r="H643" i="71"/>
  <c r="K643" i="71" s="1"/>
  <c r="H662" i="71"/>
  <c r="K662" i="71" s="1"/>
  <c r="H665" i="71"/>
  <c r="K665" i="71" s="1"/>
  <c r="H787" i="71"/>
  <c r="K787" i="71" s="1"/>
  <c r="H790" i="71"/>
  <c r="K790" i="71" s="1"/>
  <c r="H792" i="71"/>
  <c r="K792" i="71" s="1"/>
  <c r="H797" i="71"/>
  <c r="K797" i="71" s="1"/>
  <c r="H800" i="71"/>
  <c r="K800" i="71" s="1"/>
  <c r="H802" i="71"/>
  <c r="K802" i="71" s="1"/>
  <c r="H804" i="71"/>
  <c r="K804" i="71" s="1"/>
  <c r="H806" i="71"/>
  <c r="K806" i="71" s="1"/>
  <c r="H810" i="71"/>
  <c r="K810" i="71" s="1"/>
  <c r="H812" i="71"/>
  <c r="K812" i="71" s="1"/>
  <c r="H1529" i="71"/>
  <c r="K1529" i="71" s="1"/>
  <c r="H670" i="71"/>
  <c r="K670" i="71" s="1"/>
  <c r="H675" i="71"/>
  <c r="K675" i="71" s="1"/>
  <c r="H680" i="71"/>
  <c r="K680" i="71" s="1"/>
  <c r="H685" i="71"/>
  <c r="K685" i="71" s="1"/>
  <c r="H1552" i="71"/>
  <c r="K1552" i="71" s="1"/>
  <c r="H1078" i="71"/>
  <c r="K1078" i="71" s="1"/>
  <c r="H579" i="71"/>
  <c r="K579" i="71" s="1"/>
  <c r="H582" i="71"/>
  <c r="K582" i="71" s="1"/>
  <c r="H583" i="71"/>
  <c r="K583" i="71" s="1"/>
  <c r="H585" i="71"/>
  <c r="K585" i="71" s="1"/>
  <c r="H403" i="71"/>
  <c r="K403" i="71" s="1"/>
  <c r="H405" i="71"/>
  <c r="K405" i="71" s="1"/>
  <c r="H409" i="71"/>
  <c r="K409" i="71" s="1"/>
  <c r="H421" i="71"/>
  <c r="K421" i="71" s="1"/>
  <c r="H423" i="71"/>
  <c r="K423" i="71" s="1"/>
  <c r="H427" i="71"/>
  <c r="K427" i="71" s="1"/>
  <c r="H1598" i="71"/>
  <c r="K1598" i="71" s="1"/>
  <c r="H1602" i="71"/>
  <c r="K1602" i="71" s="1"/>
  <c r="H1606" i="71"/>
  <c r="K1606" i="71" s="1"/>
  <c r="H1622" i="71"/>
  <c r="K1622" i="71" s="1"/>
  <c r="H1632" i="71"/>
  <c r="K1632" i="71" s="1"/>
  <c r="H1659" i="71"/>
  <c r="K1659" i="71" s="1"/>
  <c r="H1661" i="71"/>
  <c r="K1661" i="71" s="1"/>
  <c r="H1662" i="71"/>
  <c r="K1662" i="71" s="1"/>
  <c r="H1664" i="71"/>
  <c r="K1664" i="71" s="1"/>
  <c r="H1674" i="71"/>
  <c r="K1674" i="71" s="1"/>
  <c r="H1675" i="71"/>
  <c r="K1675" i="71" s="1"/>
  <c r="H1677" i="71"/>
  <c r="K1677" i="71" s="1"/>
  <c r="H1678" i="71"/>
  <c r="K1678" i="71" s="1"/>
  <c r="H1680" i="71"/>
  <c r="K1680" i="71" s="1"/>
  <c r="H1681" i="71"/>
  <c r="K1681" i="71" s="1"/>
  <c r="H1684" i="71"/>
  <c r="K1684" i="71" s="1"/>
  <c r="H476" i="71"/>
  <c r="K476" i="71" s="1"/>
  <c r="H1691" i="71"/>
  <c r="K1691" i="71" s="1"/>
  <c r="H1693" i="71"/>
  <c r="K1693" i="71" s="1"/>
  <c r="H1694" i="71"/>
  <c r="K1694" i="71" s="1"/>
  <c r="H1696" i="71"/>
  <c r="K1696" i="71" s="1"/>
  <c r="H1697" i="71"/>
  <c r="K1697" i="71" s="1"/>
  <c r="H1698" i="71"/>
  <c r="K1698" i="71" s="1"/>
  <c r="H1699" i="71"/>
  <c r="K1699" i="71" s="1"/>
  <c r="H1702" i="71"/>
  <c r="K1702" i="71" s="1"/>
  <c r="H1706" i="71"/>
  <c r="K1706" i="71" s="1"/>
  <c r="H1720" i="71"/>
  <c r="K1720" i="71" s="1"/>
  <c r="H1721" i="71"/>
  <c r="K1721" i="71" s="1"/>
  <c r="H1725" i="71"/>
  <c r="K1725" i="71" s="1"/>
  <c r="H1726" i="71"/>
  <c r="K1726" i="71" s="1"/>
  <c r="H613" i="71"/>
  <c r="K613" i="71" s="1"/>
  <c r="H1749" i="71"/>
  <c r="K1749" i="71" s="1"/>
  <c r="H1766" i="71"/>
  <c r="K1766" i="71" s="1"/>
  <c r="H1798" i="71"/>
  <c r="K1798" i="71" s="1"/>
  <c r="H1800" i="71"/>
  <c r="K1800" i="71" s="1"/>
  <c r="H1803" i="71"/>
  <c r="K1803" i="71" s="1"/>
  <c r="H1807" i="71"/>
  <c r="K1807" i="71" s="1"/>
  <c r="H1812" i="71"/>
  <c r="K1812" i="71" s="1"/>
  <c r="H1302" i="71"/>
  <c r="K1302" i="71" s="1"/>
  <c r="H1303" i="71"/>
  <c r="K1303" i="71" s="1"/>
  <c r="H1816" i="71"/>
  <c r="K1816" i="71" s="1"/>
  <c r="H1819" i="71"/>
  <c r="K1819" i="71" s="1"/>
  <c r="H1822" i="71"/>
  <c r="K1822" i="71" s="1"/>
  <c r="H1305" i="71"/>
  <c r="K1305" i="71" s="1"/>
  <c r="H1306" i="71"/>
  <c r="K1306" i="71" s="1"/>
  <c r="H1308" i="71"/>
  <c r="K1308" i="71" s="1"/>
  <c r="H1309" i="71"/>
  <c r="K1309" i="71" s="1"/>
  <c r="H1286" i="71"/>
  <c r="K1286" i="71" s="1"/>
  <c r="H1311" i="71"/>
  <c r="K1311" i="71" s="1"/>
  <c r="H1312" i="71"/>
  <c r="K1312" i="71" s="1"/>
  <c r="H1827" i="71"/>
  <c r="K1827" i="71" s="1"/>
  <c r="H1830" i="71"/>
  <c r="K1830" i="71" s="1"/>
  <c r="H1832" i="71"/>
  <c r="K1832" i="71" s="1"/>
  <c r="H454" i="71"/>
  <c r="K454" i="71" s="1"/>
  <c r="H456" i="71"/>
  <c r="K456" i="71" s="1"/>
  <c r="H457" i="71"/>
  <c r="K457" i="71" s="1"/>
  <c r="H459" i="71"/>
  <c r="K459" i="71" s="1"/>
  <c r="H462" i="71"/>
  <c r="K462" i="71" s="1"/>
  <c r="H1340" i="71"/>
  <c r="K1340" i="71" s="1"/>
  <c r="H1341" i="71"/>
  <c r="K1341" i="71" s="1"/>
  <c r="H465" i="71"/>
  <c r="K465" i="71" s="1"/>
  <c r="H467" i="71"/>
  <c r="K467" i="71" s="1"/>
  <c r="H468" i="71"/>
  <c r="K468" i="71" s="1"/>
  <c r="H469" i="71"/>
  <c r="K469" i="71" s="1"/>
  <c r="H471" i="71"/>
  <c r="K471" i="71" s="1"/>
  <c r="H473" i="71"/>
  <c r="K473" i="71" s="1"/>
  <c r="H1343" i="71"/>
  <c r="K1343" i="71" s="1"/>
  <c r="H1344" i="71"/>
  <c r="K1344" i="71" s="1"/>
  <c r="H557" i="71"/>
  <c r="K557" i="71" s="1"/>
  <c r="H558" i="71"/>
  <c r="K558" i="71" s="1"/>
  <c r="H562" i="71"/>
  <c r="K562" i="71" s="1"/>
  <c r="H563" i="71"/>
  <c r="K563" i="71" s="1"/>
  <c r="H1112" i="71"/>
  <c r="K1112" i="71" s="1"/>
  <c r="H1117" i="71"/>
  <c r="K1117" i="71" s="1"/>
  <c r="H327" i="71"/>
  <c r="K327" i="71" s="1"/>
  <c r="H59" i="71"/>
  <c r="K59" i="71" s="1"/>
  <c r="H331" i="71"/>
  <c r="K331" i="71" s="1"/>
  <c r="H61" i="71"/>
  <c r="K61" i="71" s="1"/>
  <c r="H63" i="71"/>
  <c r="K63" i="71" s="1"/>
  <c r="H65" i="71"/>
  <c r="K65" i="71" s="1"/>
  <c r="H67" i="71"/>
  <c r="K67" i="71" s="1"/>
  <c r="H233" i="71"/>
  <c r="K233" i="71" s="1"/>
  <c r="H234" i="71"/>
  <c r="K234" i="71" s="1"/>
  <c r="H235" i="71"/>
  <c r="K235" i="71" s="1"/>
  <c r="H1895" i="71"/>
  <c r="K1895" i="71" s="1"/>
  <c r="H1901" i="71"/>
  <c r="K1901" i="71" s="1"/>
  <c r="H827" i="71"/>
  <c r="K827" i="71" s="1"/>
  <c r="H832" i="71"/>
  <c r="K832" i="71" s="1"/>
  <c r="H1910" i="71"/>
  <c r="K1910" i="71" s="1"/>
  <c r="H568" i="71"/>
  <c r="K568" i="71" s="1"/>
  <c r="H1912" i="71"/>
  <c r="K1912" i="71" s="1"/>
  <c r="H1913" i="71"/>
  <c r="K1913" i="71" s="1"/>
  <c r="H1915" i="71"/>
  <c r="K1915" i="71" s="1"/>
  <c r="H571" i="71"/>
  <c r="K571" i="71" s="1"/>
  <c r="H1917" i="71"/>
  <c r="K1917" i="71" s="1"/>
  <c r="H1918" i="71"/>
  <c r="K1918" i="71" s="1"/>
  <c r="H1920" i="71"/>
  <c r="K1920" i="71" s="1"/>
  <c r="H859" i="71"/>
  <c r="K859" i="71" s="1"/>
  <c r="H34" i="71"/>
  <c r="K34" i="71" s="1"/>
  <c r="H1924" i="71"/>
  <c r="K1924" i="71" s="1"/>
  <c r="H1926" i="71"/>
  <c r="K1926" i="71" s="1"/>
  <c r="H1930" i="71"/>
  <c r="K1930" i="71" s="1"/>
  <c r="H1932" i="71"/>
  <c r="K1932" i="71" s="1"/>
  <c r="H717" i="71"/>
  <c r="K717" i="71" s="1"/>
  <c r="H719" i="71"/>
  <c r="K719" i="71" s="1"/>
  <c r="H721" i="71"/>
  <c r="K721" i="71" s="1"/>
  <c r="H723" i="71"/>
  <c r="K723" i="71" s="1"/>
  <c r="H728" i="71"/>
  <c r="K728" i="71" s="1"/>
  <c r="H730" i="71"/>
  <c r="K730" i="71" s="1"/>
  <c r="H732" i="71"/>
  <c r="K732" i="71" s="1"/>
  <c r="H1989" i="71"/>
  <c r="K1989" i="71" s="1"/>
  <c r="H1990" i="71"/>
  <c r="K1990" i="71" s="1"/>
  <c r="H256" i="71"/>
  <c r="K256" i="71" s="1"/>
  <c r="H257" i="71"/>
  <c r="K257" i="71" s="1"/>
  <c r="H259" i="71"/>
  <c r="K259" i="71" s="1"/>
  <c r="H260" i="71"/>
  <c r="K260" i="71" s="1"/>
  <c r="H261" i="71"/>
  <c r="K261" i="71" s="1"/>
  <c r="H311" i="71"/>
  <c r="K311" i="71" s="1"/>
  <c r="H313" i="71"/>
  <c r="K313" i="71" s="1"/>
  <c r="H314" i="71"/>
  <c r="K314" i="71" s="1"/>
  <c r="H315" i="71"/>
  <c r="K315" i="71" s="1"/>
  <c r="H316" i="71"/>
  <c r="K316" i="71" s="1"/>
  <c r="H265" i="71"/>
  <c r="K265" i="71" s="1"/>
  <c r="H266" i="71"/>
  <c r="K266" i="71" s="1"/>
  <c r="H268" i="71"/>
  <c r="K268" i="71" s="1"/>
  <c r="H269" i="71"/>
  <c r="K269" i="71" s="1"/>
  <c r="H270" i="71"/>
  <c r="K270" i="71" s="1"/>
  <c r="H273" i="71"/>
  <c r="K273" i="71" s="1"/>
  <c r="H275" i="71"/>
  <c r="K275" i="71" s="1"/>
  <c r="H280" i="71"/>
  <c r="K280" i="71" s="1"/>
  <c r="H282" i="71"/>
  <c r="K282" i="71" s="1"/>
  <c r="H283" i="71"/>
  <c r="K283" i="71" s="1"/>
  <c r="H284" i="71"/>
  <c r="K284" i="71" s="1"/>
  <c r="H1370" i="71"/>
  <c r="K1370" i="71" s="1"/>
  <c r="H1371" i="71"/>
  <c r="K1371" i="71" s="1"/>
  <c r="H1374" i="71"/>
  <c r="K1374" i="71" s="1"/>
  <c r="H1376" i="71"/>
  <c r="K1376" i="71" s="1"/>
  <c r="H1377" i="71"/>
  <c r="K1377" i="71" s="1"/>
  <c r="H1378" i="71"/>
  <c r="K1378" i="71" s="1"/>
  <c r="H110" i="71"/>
  <c r="K110" i="71" s="1"/>
  <c r="H115" i="71"/>
  <c r="K115" i="71" s="1"/>
  <c r="H120" i="71"/>
  <c r="K120" i="71" s="1"/>
  <c r="H123" i="71"/>
  <c r="K123" i="71" s="1"/>
  <c r="H125" i="71"/>
  <c r="K125" i="71" s="1"/>
  <c r="H130" i="71"/>
  <c r="K130" i="71" s="1"/>
  <c r="H133" i="71"/>
  <c r="K133" i="71" s="1"/>
  <c r="H134" i="71"/>
  <c r="K134" i="71" s="1"/>
  <c r="H2088" i="71"/>
  <c r="K2088" i="71" s="1"/>
  <c r="H140" i="71"/>
  <c r="K140" i="71" s="1"/>
  <c r="H142" i="71"/>
  <c r="K142" i="71" s="1"/>
  <c r="H146" i="71"/>
  <c r="K146" i="71" s="1"/>
  <c r="H148" i="71"/>
  <c r="K148" i="71" s="1"/>
  <c r="H152" i="71"/>
  <c r="K152" i="71" s="1"/>
  <c r="H153" i="71"/>
  <c r="K153" i="71" s="1"/>
  <c r="H156" i="71"/>
  <c r="K156" i="71" s="1"/>
  <c r="H158" i="71"/>
  <c r="K158" i="71" s="1"/>
  <c r="H164" i="71"/>
  <c r="K164" i="71" s="1"/>
  <c r="H165" i="71"/>
  <c r="K165" i="71" s="1"/>
  <c r="H168" i="71"/>
  <c r="K168" i="71" s="1"/>
  <c r="H170" i="71"/>
  <c r="K170" i="71" s="1"/>
  <c r="H102" i="71"/>
  <c r="K102" i="71" s="1"/>
  <c r="H1297" i="71"/>
  <c r="K1297" i="71" s="1"/>
  <c r="H1299" i="71"/>
  <c r="K1299" i="71" s="1"/>
  <c r="H105" i="71"/>
  <c r="K105" i="71" s="1"/>
  <c r="H988" i="71"/>
  <c r="K988" i="71" s="1"/>
  <c r="H990" i="71"/>
  <c r="K990" i="71" s="1"/>
  <c r="H992" i="71"/>
  <c r="K992" i="71" s="1"/>
  <c r="H997" i="71"/>
  <c r="K997" i="71" s="1"/>
  <c r="H999" i="71"/>
  <c r="K999" i="71" s="1"/>
  <c r="H1001" i="71"/>
  <c r="K1001" i="71" s="1"/>
  <c r="H358" i="71"/>
  <c r="K358" i="71" s="1"/>
  <c r="H361" i="71"/>
  <c r="K361" i="71" s="1"/>
  <c r="H2151" i="71"/>
  <c r="K2151" i="71" s="1"/>
  <c r="H2158" i="71"/>
  <c r="K2158" i="71" s="1"/>
  <c r="H2161" i="71"/>
  <c r="K2161" i="71" s="1"/>
  <c r="H2162" i="71"/>
  <c r="K2162" i="71" s="1"/>
  <c r="H2166" i="71"/>
  <c r="K2166" i="71" s="1"/>
  <c r="H2167" i="71"/>
  <c r="K2167" i="71" s="1"/>
  <c r="H2173" i="71"/>
  <c r="K2173" i="71" s="1"/>
  <c r="H2179" i="71"/>
  <c r="K2179" i="71" s="1"/>
  <c r="H2181" i="71"/>
  <c r="K2181" i="71" s="1"/>
  <c r="H2183" i="71"/>
  <c r="K2183" i="71" s="1"/>
  <c r="H2199" i="71"/>
  <c r="K2199" i="71" s="1"/>
  <c r="H1418" i="71"/>
  <c r="K1418" i="71" s="1"/>
  <c r="H1422" i="71"/>
  <c r="K1422" i="71" s="1"/>
  <c r="H1261" i="71"/>
  <c r="K1261" i="71" s="1"/>
  <c r="H1431" i="71"/>
  <c r="K1431" i="71" s="1"/>
  <c r="H1435" i="71"/>
  <c r="K1435" i="71" s="1"/>
  <c r="H1442" i="71"/>
  <c r="K1442" i="71" s="1"/>
  <c r="H1448" i="71"/>
  <c r="K1448" i="71" s="1"/>
  <c r="H1454" i="71"/>
  <c r="K1454" i="71" s="1"/>
  <c r="H1459" i="71"/>
  <c r="K1459" i="71" s="1"/>
  <c r="H1467" i="71"/>
  <c r="K1467" i="71" s="1"/>
  <c r="H1470" i="71"/>
  <c r="K1470" i="71" s="1"/>
  <c r="H50" i="71"/>
  <c r="K50" i="71" s="1"/>
  <c r="H1479" i="71"/>
  <c r="K1479" i="71" s="1"/>
  <c r="H1063" i="71"/>
  <c r="K1063" i="71" s="1"/>
  <c r="H1513" i="71"/>
  <c r="K1513" i="71" s="1"/>
  <c r="H1516" i="71"/>
  <c r="K1516" i="71" s="1"/>
  <c r="H814" i="71"/>
  <c r="K814" i="71" s="1"/>
  <c r="H819" i="71"/>
  <c r="K819" i="71" s="1"/>
  <c r="H633" i="71"/>
  <c r="K633" i="71" s="1"/>
  <c r="H644" i="71"/>
  <c r="K644" i="71" s="1"/>
  <c r="H645" i="71"/>
  <c r="K645" i="71" s="1"/>
  <c r="H651" i="71"/>
  <c r="K651" i="71" s="1"/>
  <c r="H656" i="71"/>
  <c r="K656" i="71" s="1"/>
  <c r="H1520" i="71"/>
  <c r="K1520" i="71" s="1"/>
  <c r="H660" i="71"/>
  <c r="K660" i="71" s="1"/>
  <c r="H664" i="71"/>
  <c r="K664" i="71" s="1"/>
  <c r="H788" i="71"/>
  <c r="K788" i="71" s="1"/>
  <c r="H795" i="71"/>
  <c r="K795" i="71" s="1"/>
  <c r="H798" i="71"/>
  <c r="K798" i="71" s="1"/>
  <c r="H808" i="71"/>
  <c r="K808" i="71" s="1"/>
  <c r="H1527" i="71"/>
  <c r="K1527" i="71" s="1"/>
  <c r="H668" i="71"/>
  <c r="K668" i="71" s="1"/>
  <c r="H1533" i="71"/>
  <c r="K1533" i="71" s="1"/>
  <c r="H673" i="71"/>
  <c r="K673" i="71" s="1"/>
  <c r="H678" i="71"/>
  <c r="K678" i="71" s="1"/>
  <c r="H683" i="71"/>
  <c r="K683" i="71" s="1"/>
  <c r="H689" i="71"/>
  <c r="K689" i="71" s="1"/>
  <c r="H692" i="71"/>
  <c r="K692" i="71" s="1"/>
  <c r="H704" i="71"/>
  <c r="K704" i="71" s="1"/>
  <c r="H1551" i="71"/>
  <c r="K1551" i="71" s="1"/>
  <c r="H1570" i="71"/>
  <c r="K1570" i="71" s="1"/>
  <c r="H395" i="71"/>
  <c r="K395" i="71" s="1"/>
  <c r="H1076" i="71"/>
  <c r="K1076" i="71" s="1"/>
  <c r="H1080" i="71"/>
  <c r="K1080" i="71" s="1"/>
  <c r="H398" i="71"/>
  <c r="K398" i="71" s="1"/>
  <c r="H574" i="71"/>
  <c r="K574" i="71" s="1"/>
  <c r="H401" i="71"/>
  <c r="K401" i="71" s="1"/>
  <c r="H407" i="71"/>
  <c r="K407" i="71" s="1"/>
  <c r="H419" i="71"/>
  <c r="K419" i="71" s="1"/>
  <c r="H425" i="71"/>
  <c r="K425" i="71" s="1"/>
  <c r="H1595" i="71"/>
  <c r="K1595" i="71" s="1"/>
  <c r="H1599" i="71"/>
  <c r="K1599" i="71" s="1"/>
  <c r="H1605" i="71"/>
  <c r="K1605" i="71" s="1"/>
  <c r="H1623" i="71"/>
  <c r="K1623" i="71" s="1"/>
  <c r="H1633" i="71"/>
  <c r="K1633" i="71" s="1"/>
  <c r="H1663" i="71"/>
  <c r="K1663" i="71" s="1"/>
  <c r="H1666" i="71"/>
  <c r="K1666" i="71" s="1"/>
  <c r="H1667" i="71"/>
  <c r="K1667" i="71" s="1"/>
  <c r="H1671" i="71"/>
  <c r="K1671" i="71" s="1"/>
  <c r="H1676" i="71"/>
  <c r="K1676" i="71" s="1"/>
  <c r="H1689" i="71"/>
  <c r="K1689" i="71" s="1"/>
  <c r="H1695" i="71"/>
  <c r="K1695" i="71" s="1"/>
  <c r="H1708" i="71"/>
  <c r="K1708" i="71" s="1"/>
  <c r="H1717" i="71"/>
  <c r="K1717" i="71" s="1"/>
  <c r="H1722" i="71"/>
  <c r="K1722" i="71" s="1"/>
  <c r="H762" i="71"/>
  <c r="K762" i="71" s="1"/>
  <c r="H937" i="71"/>
  <c r="K937" i="71" s="1"/>
  <c r="H939" i="71"/>
  <c r="K939" i="71" s="1"/>
  <c r="H1198" i="71"/>
  <c r="K1198" i="71" s="1"/>
  <c r="H1741" i="71"/>
  <c r="K1741" i="71" s="1"/>
  <c r="H615" i="71"/>
  <c r="K615" i="71" s="1"/>
  <c r="H1747" i="71"/>
  <c r="K1747" i="71" s="1"/>
  <c r="H1764" i="71"/>
  <c r="K1764" i="71" s="1"/>
  <c r="H1802" i="71"/>
  <c r="K1802" i="71" s="1"/>
  <c r="H1805" i="71"/>
  <c r="K1805" i="71" s="1"/>
  <c r="H1810" i="71"/>
  <c r="K1810" i="71" s="1"/>
  <c r="H1304" i="71"/>
  <c r="K1304" i="71" s="1"/>
  <c r="H1817" i="71"/>
  <c r="K1817" i="71" s="1"/>
  <c r="H1818" i="71"/>
  <c r="K1818" i="71" s="1"/>
  <c r="H1307" i="71"/>
  <c r="K1307" i="71" s="1"/>
  <c r="H1310" i="71"/>
  <c r="K1310" i="71" s="1"/>
  <c r="H1285" i="71"/>
  <c r="K1285" i="71" s="1"/>
  <c r="H1099" i="71"/>
  <c r="K1099" i="71" s="1"/>
  <c r="H1313" i="71"/>
  <c r="K1313" i="71" s="1"/>
  <c r="H1290" i="71"/>
  <c r="K1290" i="71" s="1"/>
  <c r="H1293" i="71"/>
  <c r="K1293" i="71" s="1"/>
  <c r="H1826" i="71"/>
  <c r="K1826" i="71" s="1"/>
  <c r="H1828" i="71"/>
  <c r="K1828" i="71" s="1"/>
  <c r="H1850" i="71"/>
  <c r="K1850" i="71" s="1"/>
  <c r="H1852" i="71"/>
  <c r="K1852" i="71" s="1"/>
  <c r="H1875" i="71"/>
  <c r="K1875" i="71" s="1"/>
  <c r="H1207" i="71"/>
  <c r="K1207" i="71" s="1"/>
  <c r="H1210" i="71"/>
  <c r="K1210" i="71" s="1"/>
  <c r="H556" i="71"/>
  <c r="K556" i="71" s="1"/>
  <c r="H561" i="71"/>
  <c r="K561" i="71" s="1"/>
  <c r="H44" i="71"/>
  <c r="K44" i="71" s="1"/>
  <c r="H1110" i="71"/>
  <c r="K1110" i="71" s="1"/>
  <c r="H1115" i="71"/>
  <c r="K1115" i="71" s="1"/>
  <c r="H326" i="71"/>
  <c r="K326" i="71" s="1"/>
  <c r="H330" i="71"/>
  <c r="K330" i="71" s="1"/>
  <c r="H334" i="71"/>
  <c r="K334" i="71" s="1"/>
  <c r="H232" i="71"/>
  <c r="K232" i="71" s="1"/>
  <c r="H1898" i="71"/>
  <c r="K1898" i="71" s="1"/>
  <c r="H1904" i="71"/>
  <c r="K1904" i="71" s="1"/>
  <c r="H828" i="71"/>
  <c r="K828" i="71" s="1"/>
  <c r="H833" i="71"/>
  <c r="K833" i="71" s="1"/>
  <c r="H1909" i="71"/>
  <c r="K1909" i="71" s="1"/>
  <c r="H566" i="71"/>
  <c r="K566" i="71" s="1"/>
  <c r="H335" i="71"/>
  <c r="K335" i="71" s="1"/>
  <c r="H569" i="71"/>
  <c r="K569" i="71" s="1"/>
  <c r="H337" i="71"/>
  <c r="K337" i="71" s="1"/>
  <c r="H857" i="71"/>
  <c r="K857" i="71" s="1"/>
  <c r="H862" i="71"/>
  <c r="K862" i="71" s="1"/>
  <c r="H715" i="71"/>
  <c r="K715" i="71" s="1"/>
  <c r="H624" i="71"/>
  <c r="K624" i="71" s="1"/>
  <c r="H726" i="71"/>
  <c r="K726" i="71" s="1"/>
  <c r="H1219" i="71"/>
  <c r="K1219" i="71" s="1"/>
  <c r="H1222" i="71"/>
  <c r="K1222" i="71" s="1"/>
  <c r="H1954" i="71"/>
  <c r="K1954" i="71" s="1"/>
  <c r="H1957" i="71"/>
  <c r="K1957" i="71" s="1"/>
  <c r="H1992" i="71"/>
  <c r="K1992" i="71" s="1"/>
  <c r="H254" i="71"/>
  <c r="K254" i="71" s="1"/>
  <c r="H308" i="71"/>
  <c r="K308" i="71" s="1"/>
  <c r="H263" i="71"/>
  <c r="K263" i="71" s="1"/>
  <c r="H272" i="71"/>
  <c r="K272" i="71" s="1"/>
  <c r="H1346" i="71"/>
  <c r="K1346" i="71" s="1"/>
  <c r="H277" i="71"/>
  <c r="K277" i="71" s="1"/>
  <c r="H1368" i="71"/>
  <c r="K1368" i="71" s="1"/>
  <c r="H1373" i="71"/>
  <c r="K1373" i="71" s="1"/>
  <c r="H174" i="71"/>
  <c r="K174" i="71" s="1"/>
  <c r="H108" i="71"/>
  <c r="K108" i="71" s="1"/>
  <c r="H113" i="71"/>
  <c r="K113" i="71" s="1"/>
  <c r="H118" i="71"/>
  <c r="K118" i="71" s="1"/>
  <c r="H2009" i="71"/>
  <c r="K2009" i="71" s="1"/>
  <c r="H128" i="71"/>
  <c r="K128" i="71" s="1"/>
  <c r="H983" i="71"/>
  <c r="K983" i="71" s="1"/>
  <c r="H176" i="71"/>
  <c r="K176" i="71" s="1"/>
  <c r="H2014" i="71"/>
  <c r="K2014" i="71" s="1"/>
  <c r="H2019" i="71"/>
  <c r="K2019" i="71" s="1"/>
  <c r="H865" i="71"/>
  <c r="K865" i="71" s="1"/>
  <c r="H2051" i="71"/>
  <c r="K2051" i="71" s="1"/>
  <c r="H2079" i="71"/>
  <c r="K2079" i="71" s="1"/>
  <c r="H710" i="71"/>
  <c r="K710" i="71" s="1"/>
  <c r="H2084" i="71"/>
  <c r="K2084" i="71" s="1"/>
  <c r="H138" i="71"/>
  <c r="K138" i="71" s="1"/>
  <c r="H144" i="71"/>
  <c r="K144" i="71" s="1"/>
  <c r="H150" i="71"/>
  <c r="K150" i="71" s="1"/>
  <c r="H162" i="71"/>
  <c r="K162" i="71" s="1"/>
  <c r="H2109" i="71"/>
  <c r="K2109" i="71" s="1"/>
  <c r="H2111" i="71"/>
  <c r="K2111" i="71" s="1"/>
  <c r="H2114" i="71"/>
  <c r="K2114" i="71" s="1"/>
  <c r="H70" i="71"/>
  <c r="K70" i="71" s="1"/>
  <c r="H72" i="71"/>
  <c r="K72" i="71" s="1"/>
  <c r="H74" i="71"/>
  <c r="K74" i="71" s="1"/>
  <c r="H631" i="71"/>
  <c r="K631" i="71" s="1"/>
  <c r="H711" i="71"/>
  <c r="K711" i="71" s="1"/>
  <c r="H2118" i="71"/>
  <c r="K2118" i="71" s="1"/>
  <c r="H713" i="71"/>
  <c r="K713" i="71" s="1"/>
  <c r="H986" i="71"/>
  <c r="K986" i="71" s="1"/>
  <c r="H2122" i="71"/>
  <c r="K2122" i="71" s="1"/>
  <c r="H995" i="71"/>
  <c r="K995" i="71" s="1"/>
  <c r="H2125" i="71"/>
  <c r="K2125" i="71" s="1"/>
  <c r="H1260" i="71"/>
  <c r="K1260" i="71" s="1"/>
  <c r="H357" i="71"/>
  <c r="K357" i="71" s="1"/>
  <c r="H360" i="71"/>
  <c r="K360" i="71" s="1"/>
  <c r="H2142" i="71"/>
  <c r="K2142" i="71" s="1"/>
  <c r="H2149" i="71"/>
  <c r="K2149" i="71" s="1"/>
  <c r="H2154" i="71"/>
  <c r="K2154" i="71" s="1"/>
  <c r="H2159" i="71"/>
  <c r="K2159" i="71" s="1"/>
  <c r="H2164" i="71"/>
  <c r="K2164" i="71" s="1"/>
  <c r="H2171" i="71"/>
  <c r="K2171" i="71" s="1"/>
  <c r="H2178" i="71"/>
  <c r="K2178" i="71" s="1"/>
  <c r="H2193" i="71"/>
  <c r="K2193" i="71" s="1"/>
  <c r="H2197" i="71"/>
  <c r="K2197" i="71" s="1"/>
  <c r="H2008" i="71"/>
  <c r="K2008" i="71" s="1"/>
  <c r="H2082" i="71"/>
  <c r="K2082" i="71" s="1"/>
  <c r="H2083" i="71"/>
  <c r="K2083" i="71" s="1"/>
  <c r="H1419" i="71"/>
  <c r="K1419" i="71" s="1"/>
  <c r="H1420" i="71"/>
  <c r="K1420" i="71" s="1"/>
  <c r="H1423" i="71"/>
  <c r="K1423" i="71" s="1"/>
  <c r="H1424" i="71"/>
  <c r="K1424" i="71" s="1"/>
  <c r="H1262" i="71"/>
  <c r="K1262" i="71" s="1"/>
  <c r="H1263" i="71"/>
  <c r="K1263" i="71" s="1"/>
  <c r="H1264" i="71"/>
  <c r="K1264" i="71" s="1"/>
  <c r="H1265" i="71"/>
  <c r="K1265" i="71" s="1"/>
  <c r="H1436" i="71"/>
  <c r="K1436" i="71" s="1"/>
  <c r="H1438" i="71"/>
  <c r="K1438" i="71" s="1"/>
  <c r="H1440" i="71"/>
  <c r="K1440" i="71" s="1"/>
  <c r="H1441" i="71"/>
  <c r="K1441" i="71" s="1"/>
  <c r="H1443" i="71"/>
  <c r="K1443" i="71" s="1"/>
  <c r="H1445" i="71"/>
  <c r="K1445" i="71" s="1"/>
  <c r="H1446" i="71"/>
  <c r="K1446" i="71" s="1"/>
  <c r="H1447" i="71"/>
  <c r="K1447" i="71" s="1"/>
  <c r="H1450" i="71"/>
  <c r="K1450" i="71" s="1"/>
  <c r="H1452" i="71"/>
  <c r="K1452" i="71" s="1"/>
  <c r="H1455" i="71"/>
  <c r="K1455" i="71" s="1"/>
  <c r="H1457" i="71"/>
  <c r="K1457" i="71" s="1"/>
  <c r="H1458" i="71"/>
  <c r="K1458" i="71" s="1"/>
  <c r="H1460" i="71"/>
  <c r="K1460" i="71" s="1"/>
  <c r="H1462" i="71"/>
  <c r="K1462" i="71" s="1"/>
  <c r="H1464" i="71"/>
  <c r="K1464" i="71" s="1"/>
  <c r="H1465" i="71"/>
  <c r="K1465" i="71" s="1"/>
  <c r="H1468" i="71"/>
  <c r="K1468" i="71" s="1"/>
  <c r="H11" i="71"/>
  <c r="K11" i="71" s="1"/>
  <c r="H51" i="71"/>
  <c r="K51" i="71" s="1"/>
  <c r="H1478" i="71"/>
  <c r="K1478" i="71" s="1"/>
  <c r="H1481" i="71"/>
  <c r="K1481" i="71" s="1"/>
  <c r="H1064" i="71"/>
  <c r="K1064" i="71" s="1"/>
  <c r="H1065" i="71"/>
  <c r="K1065" i="71" s="1"/>
  <c r="H1066" i="71"/>
  <c r="K1066" i="71" s="1"/>
  <c r="H1514" i="71"/>
  <c r="K1514" i="71" s="1"/>
  <c r="H1515" i="71"/>
  <c r="K1515" i="71" s="1"/>
  <c r="H1518" i="71"/>
  <c r="K1518" i="71" s="1"/>
  <c r="H815" i="71"/>
  <c r="K815" i="71" s="1"/>
  <c r="H820" i="71"/>
  <c r="K820" i="71" s="1"/>
  <c r="H641" i="71"/>
  <c r="K641" i="71" s="1"/>
  <c r="H642" i="71"/>
  <c r="K642" i="71" s="1"/>
  <c r="H646" i="71"/>
  <c r="K646" i="71" s="1"/>
  <c r="H647" i="71"/>
  <c r="K647" i="71" s="1"/>
  <c r="H648" i="71"/>
  <c r="K648" i="71" s="1"/>
  <c r="H652" i="71"/>
  <c r="K652" i="71" s="1"/>
  <c r="H653" i="71"/>
  <c r="K653" i="71" s="1"/>
  <c r="H657" i="71"/>
  <c r="K657" i="71" s="1"/>
  <c r="H658" i="71"/>
  <c r="K658" i="71" s="1"/>
  <c r="H1521" i="71"/>
  <c r="K1521" i="71" s="1"/>
  <c r="H1522" i="71"/>
  <c r="K1522" i="71" s="1"/>
  <c r="H661" i="71"/>
  <c r="K661" i="71" s="1"/>
  <c r="H663" i="71"/>
  <c r="K663" i="71" s="1"/>
  <c r="H666" i="71"/>
  <c r="K666" i="71" s="1"/>
  <c r="H667" i="71"/>
  <c r="K667" i="71" s="1"/>
  <c r="H786" i="71"/>
  <c r="K786" i="71" s="1"/>
  <c r="H789" i="71"/>
  <c r="K789" i="71" s="1"/>
  <c r="H791" i="71"/>
  <c r="K791" i="71" s="1"/>
  <c r="H793" i="71"/>
  <c r="K793" i="71" s="1"/>
  <c r="H794" i="71"/>
  <c r="K794" i="71" s="1"/>
  <c r="H796" i="71"/>
  <c r="K796" i="71" s="1"/>
  <c r="H801" i="71"/>
  <c r="K801" i="71" s="1"/>
  <c r="H803" i="71"/>
  <c r="K803" i="71" s="1"/>
  <c r="H805" i="71"/>
  <c r="K805" i="71" s="1"/>
  <c r="H807" i="71"/>
  <c r="K807" i="71" s="1"/>
  <c r="H809" i="71"/>
  <c r="K809" i="71" s="1"/>
  <c r="H811" i="71"/>
  <c r="K811" i="71" s="1"/>
  <c r="H813" i="71"/>
  <c r="K813" i="71" s="1"/>
  <c r="H1526" i="71"/>
  <c r="K1526" i="71" s="1"/>
  <c r="H669" i="71"/>
  <c r="K669" i="71" s="1"/>
  <c r="H671" i="71"/>
  <c r="K671" i="71" s="1"/>
  <c r="H672" i="71"/>
  <c r="K672" i="71" s="1"/>
  <c r="H1532" i="71"/>
  <c r="K1532" i="71" s="1"/>
  <c r="H674" i="71"/>
  <c r="K674" i="71" s="1"/>
  <c r="H676" i="71"/>
  <c r="K676" i="71" s="1"/>
  <c r="H677" i="71"/>
  <c r="K677" i="71" s="1"/>
  <c r="H679" i="71"/>
  <c r="K679" i="71" s="1"/>
  <c r="H681" i="71"/>
  <c r="K681" i="71" s="1"/>
  <c r="H682" i="71"/>
  <c r="K682" i="71" s="1"/>
  <c r="H684" i="71"/>
  <c r="K684" i="71" s="1"/>
  <c r="H686" i="71"/>
  <c r="K686" i="71" s="1"/>
  <c r="H687" i="71"/>
  <c r="K687" i="71" s="1"/>
  <c r="H690" i="71"/>
  <c r="K690" i="71" s="1"/>
  <c r="H691" i="71"/>
  <c r="K691" i="71" s="1"/>
  <c r="H693" i="71"/>
  <c r="K693" i="71" s="1"/>
  <c r="H694" i="71"/>
  <c r="K694" i="71" s="1"/>
  <c r="H705" i="71"/>
  <c r="K705" i="71" s="1"/>
  <c r="H1553" i="71"/>
  <c r="K1553" i="71" s="1"/>
  <c r="H1554" i="71"/>
  <c r="K1554" i="71" s="1"/>
  <c r="H1571" i="71"/>
  <c r="K1571" i="71" s="1"/>
  <c r="H396" i="71"/>
  <c r="K396" i="71" s="1"/>
  <c r="H397" i="71"/>
  <c r="K397" i="71" s="1"/>
  <c r="H1077" i="71"/>
  <c r="K1077" i="71" s="1"/>
  <c r="H1079" i="71"/>
  <c r="K1079" i="71" s="1"/>
  <c r="H1081" i="71"/>
  <c r="K1081" i="71" s="1"/>
  <c r="H1082" i="71"/>
  <c r="K1082" i="71" s="1"/>
  <c r="H399" i="71"/>
  <c r="K399" i="71" s="1"/>
  <c r="H400" i="71"/>
  <c r="K400" i="71" s="1"/>
  <c r="H575" i="71"/>
  <c r="K575" i="71" s="1"/>
  <c r="H576" i="71"/>
  <c r="K576" i="71" s="1"/>
  <c r="H578" i="71"/>
  <c r="K578" i="71" s="1"/>
  <c r="H580" i="71"/>
  <c r="K580" i="71" s="1"/>
  <c r="H581" i="71"/>
  <c r="K581" i="71" s="1"/>
  <c r="H584" i="71"/>
  <c r="K584" i="71" s="1"/>
  <c r="H402" i="71"/>
  <c r="K402" i="71" s="1"/>
  <c r="H404" i="71"/>
  <c r="K404" i="71" s="1"/>
  <c r="H406" i="71"/>
  <c r="K406" i="71" s="1"/>
  <c r="H408" i="71"/>
  <c r="K408" i="71" s="1"/>
  <c r="H410" i="71"/>
  <c r="K410" i="71" s="1"/>
  <c r="H411" i="71"/>
  <c r="K411" i="71" s="1"/>
  <c r="H420" i="71"/>
  <c r="K420" i="71" s="1"/>
  <c r="H422" i="71"/>
  <c r="K422" i="71" s="1"/>
  <c r="H424" i="71"/>
  <c r="K424" i="71" s="1"/>
  <c r="H426" i="71"/>
  <c r="K426" i="71" s="1"/>
  <c r="H428" i="71"/>
  <c r="K428" i="71" s="1"/>
  <c r="H429" i="71"/>
  <c r="K429" i="71" s="1"/>
  <c r="H1596" i="71"/>
  <c r="K1596" i="71" s="1"/>
  <c r="H1597" i="71"/>
  <c r="K1597" i="71" s="1"/>
  <c r="H1600" i="71"/>
  <c r="K1600" i="71" s="1"/>
  <c r="H1601" i="71"/>
  <c r="K1601" i="71" s="1"/>
  <c r="H1607" i="71"/>
  <c r="K1607" i="71" s="1"/>
  <c r="H1608" i="71"/>
  <c r="K1608" i="71" s="1"/>
  <c r="H1621" i="71"/>
  <c r="K1621" i="71" s="1"/>
  <c r="H1624" i="71"/>
  <c r="K1624" i="71" s="1"/>
  <c r="H1625" i="71"/>
  <c r="K1625" i="71" s="1"/>
  <c r="H1631" i="71"/>
  <c r="K1631" i="71" s="1"/>
  <c r="H1634" i="71"/>
  <c r="K1634" i="71" s="1"/>
  <c r="H1635" i="71"/>
  <c r="K1635" i="71" s="1"/>
  <c r="H1669" i="71"/>
  <c r="K1669" i="71" s="1"/>
  <c r="H1670" i="71"/>
  <c r="K1670" i="71" s="1"/>
  <c r="H1672" i="71"/>
  <c r="K1672" i="71" s="1"/>
  <c r="H1673" i="71"/>
  <c r="K1673" i="71" s="1"/>
  <c r="H1679" i="71"/>
  <c r="K1679" i="71" s="1"/>
  <c r="H1682" i="71"/>
  <c r="K1682" i="71" s="1"/>
  <c r="H1683" i="71"/>
  <c r="K1683" i="71" s="1"/>
  <c r="H1685" i="71"/>
  <c r="K1685" i="71" s="1"/>
  <c r="H1686" i="71"/>
  <c r="K1686" i="71" s="1"/>
  <c r="H477" i="71"/>
  <c r="K477" i="71" s="1"/>
  <c r="H478" i="71"/>
  <c r="K478" i="71" s="1"/>
  <c r="H1690" i="71"/>
  <c r="K1690" i="71" s="1"/>
  <c r="H1692" i="71"/>
  <c r="K1692" i="71" s="1"/>
  <c r="H1700" i="71"/>
  <c r="K1700" i="71" s="1"/>
  <c r="H1701" i="71"/>
  <c r="K1701" i="71" s="1"/>
  <c r="H1703" i="71"/>
  <c r="K1703" i="71" s="1"/>
  <c r="H1705" i="71"/>
  <c r="K1705" i="71" s="1"/>
  <c r="H1707" i="71"/>
  <c r="K1707" i="71" s="1"/>
  <c r="H1718" i="71"/>
  <c r="K1718" i="71" s="1"/>
  <c r="H1719" i="71"/>
  <c r="K1719" i="71" s="1"/>
  <c r="H1723" i="71"/>
  <c r="K1723" i="71" s="1"/>
  <c r="H1724" i="71"/>
  <c r="K1724" i="71" s="1"/>
  <c r="H938" i="71"/>
  <c r="K938" i="71" s="1"/>
  <c r="H940" i="71"/>
  <c r="K940" i="71" s="1"/>
  <c r="H1199" i="71"/>
  <c r="K1199" i="71" s="1"/>
  <c r="H1200" i="71"/>
  <c r="K1200" i="71" s="1"/>
  <c r="H1742" i="71"/>
  <c r="K1742" i="71" s="1"/>
  <c r="H1743" i="71"/>
  <c r="K1743" i="71" s="1"/>
  <c r="H611" i="71"/>
  <c r="K611" i="71" s="1"/>
  <c r="H612" i="71"/>
  <c r="K612" i="71" s="1"/>
  <c r="H614" i="71"/>
  <c r="K614" i="71" s="1"/>
  <c r="H1748" i="71"/>
  <c r="K1748" i="71" s="1"/>
  <c r="H1765" i="71"/>
  <c r="K1765" i="71" s="1"/>
  <c r="H1767" i="71"/>
  <c r="K1767" i="71" s="1"/>
  <c r="H1801" i="71"/>
  <c r="K1801" i="71" s="1"/>
  <c r="H1806" i="71"/>
  <c r="K1806" i="71" s="1"/>
  <c r="H1808" i="71"/>
  <c r="K1808" i="71" s="1"/>
  <c r="H1809" i="71"/>
  <c r="K1809" i="71" s="1"/>
  <c r="H1811" i="71"/>
  <c r="K1811" i="71" s="1"/>
  <c r="H1813" i="71"/>
  <c r="K1813" i="71" s="1"/>
  <c r="H1814" i="71"/>
  <c r="K1814" i="71" s="1"/>
  <c r="H1815" i="71"/>
  <c r="K1815" i="71" s="1"/>
  <c r="H1820" i="71"/>
  <c r="K1820" i="71" s="1"/>
  <c r="H1821" i="71"/>
  <c r="K1821" i="71" s="1"/>
  <c r="H1823" i="71"/>
  <c r="K1823" i="71" s="1"/>
  <c r="H1287" i="71"/>
  <c r="K1287" i="71" s="1"/>
  <c r="H1288" i="71"/>
  <c r="K1288" i="71" s="1"/>
  <c r="H1289" i="71"/>
  <c r="K1289" i="71" s="1"/>
  <c r="H1100" i="71"/>
  <c r="K1100" i="71" s="1"/>
  <c r="H1291" i="71"/>
  <c r="K1291" i="71" s="1"/>
  <c r="H1292" i="71"/>
  <c r="K1292" i="71" s="1"/>
  <c r="H1294" i="71"/>
  <c r="K1294" i="71" s="1"/>
  <c r="H1295" i="71"/>
  <c r="K1295" i="71" s="1"/>
  <c r="H757" i="71"/>
  <c r="K757" i="71" s="1"/>
  <c r="H758" i="71"/>
  <c r="K758" i="71" s="1"/>
  <c r="H759" i="71"/>
  <c r="K759" i="71" s="1"/>
  <c r="H760" i="71"/>
  <c r="K760" i="71" s="1"/>
  <c r="H1851" i="71"/>
  <c r="K1851" i="71" s="1"/>
  <c r="H1853" i="71"/>
  <c r="K1853" i="71" s="1"/>
  <c r="H1874" i="71"/>
  <c r="K1874" i="71" s="1"/>
  <c r="H452" i="71"/>
  <c r="K452" i="71" s="1"/>
  <c r="H453" i="71"/>
  <c r="K453" i="71" s="1"/>
  <c r="H455" i="71"/>
  <c r="K455" i="71" s="1"/>
  <c r="H458" i="71"/>
  <c r="K458" i="71" s="1"/>
  <c r="H460" i="71"/>
  <c r="K460" i="71" s="1"/>
  <c r="H461" i="71"/>
  <c r="K461" i="71" s="1"/>
  <c r="H1342" i="71"/>
  <c r="K1342" i="71" s="1"/>
  <c r="H463" i="71"/>
  <c r="K463" i="71" s="1"/>
  <c r="H464" i="71"/>
  <c r="K464" i="71" s="1"/>
  <c r="H466" i="71"/>
  <c r="K466" i="71" s="1"/>
  <c r="H470" i="71"/>
  <c r="K470" i="71" s="1"/>
  <c r="H472" i="71"/>
  <c r="K472" i="71" s="1"/>
  <c r="H474" i="71"/>
  <c r="K474" i="71" s="1"/>
  <c r="H475" i="71"/>
  <c r="K475" i="71" s="1"/>
  <c r="H1345" i="71"/>
  <c r="K1345" i="71" s="1"/>
  <c r="H1205" i="71"/>
  <c r="K1205" i="71" s="1"/>
  <c r="H1206" i="71"/>
  <c r="K1206" i="71" s="1"/>
  <c r="H1208" i="71"/>
  <c r="K1208" i="71" s="1"/>
  <c r="H1209" i="71"/>
  <c r="K1209" i="71" s="1"/>
  <c r="H559" i="71"/>
  <c r="K559" i="71" s="1"/>
  <c r="H560" i="71"/>
  <c r="K560" i="71" s="1"/>
  <c r="H564" i="71"/>
  <c r="K564" i="71" s="1"/>
  <c r="H565" i="71"/>
  <c r="K565" i="71" s="1"/>
  <c r="H45" i="71"/>
  <c r="K45" i="71" s="1"/>
  <c r="H46" i="71"/>
  <c r="K46" i="71" s="1"/>
  <c r="H1111" i="71"/>
  <c r="K1111" i="71" s="1"/>
  <c r="H1113" i="71"/>
  <c r="K1113" i="71" s="1"/>
  <c r="H1114" i="71"/>
  <c r="K1114" i="71" s="1"/>
  <c r="H1116" i="71"/>
  <c r="K1116" i="71" s="1"/>
  <c r="H1118" i="71"/>
  <c r="K1118" i="71" s="1"/>
  <c r="H1119" i="71"/>
  <c r="K1119" i="71" s="1"/>
  <c r="H328" i="71"/>
  <c r="K328" i="71" s="1"/>
  <c r="H329" i="71"/>
  <c r="K329" i="71" s="1"/>
  <c r="H60" i="71"/>
  <c r="K60" i="71" s="1"/>
  <c r="H332" i="71"/>
  <c r="K332" i="71" s="1"/>
  <c r="H333" i="71"/>
  <c r="K333" i="71" s="1"/>
  <c r="H62" i="71"/>
  <c r="K62" i="71" s="1"/>
  <c r="H64" i="71"/>
  <c r="K64" i="71" s="1"/>
  <c r="H66" i="71"/>
  <c r="K66" i="71" s="1"/>
  <c r="H68" i="71"/>
  <c r="K68" i="71" s="1"/>
  <c r="H236" i="71"/>
  <c r="K236" i="71" s="1"/>
  <c r="H1893" i="71"/>
  <c r="K1893" i="71" s="1"/>
  <c r="H1894" i="71"/>
  <c r="K1894" i="71" s="1"/>
  <c r="H1896" i="71"/>
  <c r="K1896" i="71" s="1"/>
  <c r="H1900" i="71"/>
  <c r="K1900" i="71" s="1"/>
  <c r="H1902" i="71"/>
  <c r="K1902" i="71" s="1"/>
  <c r="H824" i="71"/>
  <c r="K824" i="71" s="1"/>
  <c r="H825" i="71"/>
  <c r="K825" i="71" s="1"/>
  <c r="H826" i="71"/>
  <c r="K826" i="71" s="1"/>
  <c r="H829" i="71"/>
  <c r="K829" i="71" s="1"/>
  <c r="H830" i="71"/>
  <c r="K830" i="71" s="1"/>
  <c r="H831" i="71"/>
  <c r="K831" i="71" s="1"/>
  <c r="H1911" i="71"/>
  <c r="K1911" i="71" s="1"/>
  <c r="H567" i="71"/>
  <c r="K567" i="71" s="1"/>
  <c r="H336" i="71"/>
  <c r="K336" i="71" s="1"/>
  <c r="H1914" i="71"/>
  <c r="K1914" i="71" s="1"/>
  <c r="H1916" i="71"/>
  <c r="K1916" i="71" s="1"/>
  <c r="H570" i="71"/>
  <c r="K570" i="71" s="1"/>
  <c r="H338" i="71"/>
  <c r="K338" i="71" s="1"/>
  <c r="H1919" i="71"/>
  <c r="K1919" i="71" s="1"/>
  <c r="H1921" i="71"/>
  <c r="K1921" i="71" s="1"/>
  <c r="H858" i="71"/>
  <c r="K858" i="71" s="1"/>
  <c r="H860" i="71"/>
  <c r="K860" i="71" s="1"/>
  <c r="H861" i="71"/>
  <c r="K861" i="71" s="1"/>
  <c r="H863" i="71"/>
  <c r="K863" i="71" s="1"/>
  <c r="H864" i="71"/>
  <c r="K864" i="71" s="1"/>
  <c r="H33" i="71"/>
  <c r="K33" i="71" s="1"/>
  <c r="H1925" i="71"/>
  <c r="K1925" i="71" s="1"/>
  <c r="H1928" i="71"/>
  <c r="K1928" i="71" s="1"/>
  <c r="H35" i="71"/>
  <c r="K35" i="71" s="1"/>
  <c r="H1931" i="71"/>
  <c r="K1931" i="71" s="1"/>
  <c r="H1933" i="71"/>
  <c r="K1933" i="71" s="1"/>
  <c r="H1216" i="71"/>
  <c r="K1216" i="71" s="1"/>
  <c r="H716" i="71"/>
  <c r="K716" i="71" s="1"/>
  <c r="H718" i="71"/>
  <c r="K718" i="71" s="1"/>
  <c r="H720" i="71"/>
  <c r="K720" i="71" s="1"/>
  <c r="H722" i="71"/>
  <c r="K722" i="71" s="1"/>
  <c r="H724" i="71"/>
  <c r="K724" i="71" s="1"/>
  <c r="H725" i="71"/>
  <c r="K725" i="71" s="1"/>
  <c r="H622" i="71"/>
  <c r="K622" i="71" s="1"/>
  <c r="H623" i="71"/>
  <c r="K623" i="71" s="1"/>
  <c r="H727" i="71"/>
  <c r="K727" i="71" s="1"/>
  <c r="H729" i="71"/>
  <c r="K729" i="71" s="1"/>
  <c r="H731" i="71"/>
  <c r="K731" i="71" s="1"/>
  <c r="H733" i="71"/>
  <c r="K733" i="71" s="1"/>
  <c r="H734" i="71"/>
  <c r="K734" i="71" s="1"/>
  <c r="H1218" i="71"/>
  <c r="K1218" i="71" s="1"/>
  <c r="H1221" i="71"/>
  <c r="K1221" i="71" s="1"/>
  <c r="H1955" i="71"/>
  <c r="K1955" i="71" s="1"/>
  <c r="H1956" i="71"/>
  <c r="K1956" i="71" s="1"/>
  <c r="H1958" i="71"/>
  <c r="K1958" i="71" s="1"/>
  <c r="H1959" i="71"/>
  <c r="K1959" i="71" s="1"/>
  <c r="H1987" i="71"/>
  <c r="K1987" i="71" s="1"/>
  <c r="H1988" i="71"/>
  <c r="K1988" i="71" s="1"/>
  <c r="H1991" i="71"/>
  <c r="K1991" i="71" s="1"/>
  <c r="H255" i="71"/>
  <c r="K255" i="71" s="1"/>
  <c r="H258" i="71"/>
  <c r="K258" i="71" s="1"/>
  <c r="H262" i="71"/>
  <c r="K262" i="71" s="1"/>
  <c r="H309" i="71"/>
  <c r="K309" i="71" s="1"/>
  <c r="H312" i="71"/>
  <c r="K312" i="71" s="1"/>
  <c r="H317" i="71"/>
  <c r="K317" i="71" s="1"/>
  <c r="H264" i="71"/>
  <c r="K264" i="71" s="1"/>
  <c r="H267" i="71"/>
  <c r="K267" i="71" s="1"/>
  <c r="H271" i="71"/>
  <c r="K271" i="71" s="1"/>
  <c r="H274" i="71"/>
  <c r="K274" i="71" s="1"/>
  <c r="H276" i="71"/>
  <c r="K276" i="71" s="1"/>
  <c r="H1347" i="71"/>
  <c r="K1347" i="71" s="1"/>
  <c r="H278" i="71"/>
  <c r="K278" i="71" s="1"/>
  <c r="H281" i="71"/>
  <c r="K281" i="71" s="1"/>
  <c r="H285" i="71"/>
  <c r="K285" i="71" s="1"/>
  <c r="H1369" i="71"/>
  <c r="K1369" i="71" s="1"/>
  <c r="H1372" i="71"/>
  <c r="K1372" i="71" s="1"/>
  <c r="H1375" i="71"/>
  <c r="K1375" i="71" s="1"/>
  <c r="H1379" i="71"/>
  <c r="K1379" i="71" s="1"/>
  <c r="H175" i="71"/>
  <c r="K175" i="71" s="1"/>
  <c r="H109" i="71"/>
  <c r="K109" i="71" s="1"/>
  <c r="H111" i="71"/>
  <c r="K111" i="71" s="1"/>
  <c r="H112" i="71"/>
  <c r="K112" i="71" s="1"/>
  <c r="H114" i="71"/>
  <c r="K114" i="71" s="1"/>
  <c r="H116" i="71"/>
  <c r="K116" i="71" s="1"/>
  <c r="H117" i="71"/>
  <c r="K117" i="71" s="1"/>
  <c r="H119" i="71"/>
  <c r="K119" i="71" s="1"/>
  <c r="H121" i="71"/>
  <c r="K121" i="71" s="1"/>
  <c r="H124" i="71"/>
  <c r="K124" i="71" s="1"/>
  <c r="H126" i="71"/>
  <c r="K126" i="71" s="1"/>
  <c r="H127" i="71"/>
  <c r="K127" i="71" s="1"/>
  <c r="H2011" i="71"/>
  <c r="K2011" i="71" s="1"/>
  <c r="H129" i="71"/>
  <c r="K129" i="71" s="1"/>
  <c r="H131" i="71"/>
  <c r="K131" i="71" s="1"/>
  <c r="H135" i="71"/>
  <c r="K135" i="71" s="1"/>
  <c r="H136" i="71"/>
  <c r="K136" i="71" s="1"/>
  <c r="H137" i="71"/>
  <c r="K137" i="71" s="1"/>
  <c r="H984" i="71"/>
  <c r="K984" i="71" s="1"/>
  <c r="H177" i="71"/>
  <c r="K177" i="71" s="1"/>
  <c r="H2015" i="71"/>
  <c r="K2015" i="71" s="1"/>
  <c r="H2016" i="71"/>
  <c r="K2016" i="71" s="1"/>
  <c r="H2017" i="71"/>
  <c r="K2017" i="71" s="1"/>
  <c r="H2018" i="71"/>
  <c r="K2018" i="71" s="1"/>
  <c r="H2021" i="71"/>
  <c r="K2021" i="71" s="1"/>
  <c r="H2022" i="71"/>
  <c r="K2022" i="71" s="1"/>
  <c r="H2047" i="71"/>
  <c r="K2047" i="71" s="1"/>
  <c r="H2048" i="71"/>
  <c r="K2048" i="71" s="1"/>
  <c r="H866" i="71"/>
  <c r="K866" i="71" s="1"/>
  <c r="H867" i="71"/>
  <c r="K867" i="71" s="1"/>
  <c r="H2053" i="71"/>
  <c r="K2053" i="71" s="1"/>
  <c r="H2080" i="71"/>
  <c r="K2080" i="71" s="1"/>
  <c r="H2081" i="71"/>
  <c r="K2081" i="71" s="1"/>
  <c r="H2085" i="71"/>
  <c r="K2085" i="71" s="1"/>
  <c r="H2086" i="71"/>
  <c r="K2086" i="71" s="1"/>
  <c r="H2087" i="71"/>
  <c r="K2087" i="71" s="1"/>
  <c r="H139" i="71"/>
  <c r="K139" i="71" s="1"/>
  <c r="H141" i="71"/>
  <c r="K141" i="71" s="1"/>
  <c r="H143" i="71"/>
  <c r="K143" i="71" s="1"/>
  <c r="H145" i="71"/>
  <c r="K145" i="71" s="1"/>
  <c r="H147" i="71"/>
  <c r="K147" i="71" s="1"/>
  <c r="H149" i="71"/>
  <c r="K149" i="71" s="1"/>
  <c r="H151" i="71"/>
  <c r="K151" i="71" s="1"/>
  <c r="H154" i="71"/>
  <c r="K154" i="71" s="1"/>
  <c r="H155" i="71"/>
  <c r="K155" i="71" s="1"/>
  <c r="H157" i="71"/>
  <c r="K157" i="71" s="1"/>
  <c r="H160" i="71"/>
  <c r="K160" i="71" s="1"/>
  <c r="H161" i="71"/>
  <c r="K161" i="71" s="1"/>
  <c r="H163" i="71"/>
  <c r="K163" i="71" s="1"/>
  <c r="H166" i="71"/>
  <c r="K166" i="71" s="1"/>
  <c r="H167" i="71"/>
  <c r="K167" i="71" s="1"/>
  <c r="H169" i="71"/>
  <c r="K169" i="71" s="1"/>
  <c r="H172" i="71"/>
  <c r="K172" i="71" s="1"/>
  <c r="H173" i="71"/>
  <c r="K173" i="71" s="1"/>
  <c r="H2110" i="71"/>
  <c r="K2110" i="71" s="1"/>
  <c r="H2112" i="71"/>
  <c r="K2112" i="71" s="1"/>
  <c r="H2113" i="71"/>
  <c r="K2113" i="71" s="1"/>
  <c r="H2116" i="71"/>
  <c r="K2116" i="71" s="1"/>
  <c r="H71" i="71"/>
  <c r="K71" i="71" s="1"/>
  <c r="H73" i="71"/>
  <c r="K73" i="71" s="1"/>
  <c r="H75" i="71"/>
  <c r="K75" i="71" s="1"/>
  <c r="H76" i="71"/>
  <c r="K76" i="71" s="1"/>
  <c r="H632" i="71"/>
  <c r="K632" i="71" s="1"/>
  <c r="H712" i="71"/>
  <c r="K712" i="71" s="1"/>
  <c r="H103" i="71"/>
  <c r="K103" i="71" s="1"/>
  <c r="H104" i="71"/>
  <c r="K104" i="71" s="1"/>
  <c r="H1298" i="71"/>
  <c r="K1298" i="71" s="1"/>
  <c r="H1300" i="71"/>
  <c r="K1300" i="71" s="1"/>
  <c r="H1301" i="71"/>
  <c r="K1301" i="71" s="1"/>
  <c r="H714" i="71"/>
  <c r="K714" i="71" s="1"/>
  <c r="H106" i="71"/>
  <c r="K106" i="71" s="1"/>
  <c r="H107" i="71"/>
  <c r="K107" i="71" s="1"/>
  <c r="H987" i="71"/>
  <c r="K987" i="71" s="1"/>
  <c r="H989" i="71"/>
  <c r="K989" i="71" s="1"/>
  <c r="H991" i="71"/>
  <c r="K991" i="71" s="1"/>
  <c r="H993" i="71"/>
  <c r="K993" i="71" s="1"/>
  <c r="H994" i="71"/>
  <c r="K994" i="71" s="1"/>
  <c r="H2123" i="71"/>
  <c r="K2123" i="71" s="1"/>
  <c r="H2124" i="71"/>
  <c r="K2124" i="71" s="1"/>
  <c r="H996" i="71"/>
  <c r="K996" i="71" s="1"/>
  <c r="H998" i="71"/>
  <c r="K998" i="71" s="1"/>
  <c r="H1000" i="71"/>
  <c r="K1000" i="71" s="1"/>
  <c r="H1002" i="71"/>
  <c r="K1002" i="71" s="1"/>
  <c r="H1003" i="71"/>
  <c r="K1003" i="71" s="1"/>
  <c r="H2126" i="71"/>
  <c r="K2126" i="71" s="1"/>
  <c r="H2127" i="71"/>
  <c r="K2127" i="71" s="1"/>
  <c r="H2139" i="71"/>
  <c r="K2139" i="71" s="1"/>
  <c r="H2140" i="71"/>
  <c r="K2140" i="71" s="1"/>
  <c r="H359" i="71"/>
  <c r="K359" i="71" s="1"/>
  <c r="H2141" i="71"/>
  <c r="K2141" i="71" s="1"/>
  <c r="H362" i="71"/>
  <c r="K362" i="71" s="1"/>
  <c r="H363" i="71"/>
  <c r="K363" i="71" s="1"/>
  <c r="H2144" i="71"/>
  <c r="K2144" i="71" s="1"/>
  <c r="H2152" i="71"/>
  <c r="K2152" i="71" s="1"/>
  <c r="H2153" i="71"/>
  <c r="K2153" i="71" s="1"/>
  <c r="H2155" i="71"/>
  <c r="K2155" i="71" s="1"/>
  <c r="H2156" i="71"/>
  <c r="K2156" i="71" s="1"/>
  <c r="H2160" i="71"/>
  <c r="K2160" i="71" s="1"/>
  <c r="H2163" i="71"/>
  <c r="K2163" i="71" s="1"/>
  <c r="H2165" i="71"/>
  <c r="K2165" i="71" s="1"/>
  <c r="H2168" i="71"/>
  <c r="K2168" i="71" s="1"/>
  <c r="H2169" i="71"/>
  <c r="K2169" i="71" s="1"/>
  <c r="H2170" i="71"/>
  <c r="K2170" i="71" s="1"/>
  <c r="H2172" i="71"/>
  <c r="K2172" i="71" s="1"/>
  <c r="H2180" i="71"/>
  <c r="K2180" i="71" s="1"/>
  <c r="H2184" i="71"/>
  <c r="K2184" i="71" s="1"/>
  <c r="H2185" i="71"/>
  <c r="K2185" i="71" s="1"/>
  <c r="H2195" i="71"/>
  <c r="K2195" i="71" s="1"/>
  <c r="H2198" i="71"/>
  <c r="K2198" i="71" s="1"/>
  <c r="H2200" i="71"/>
  <c r="K2200" i="71" s="1"/>
  <c r="H1157" i="71"/>
  <c r="K1157" i="71" s="1"/>
  <c r="H1158" i="71"/>
  <c r="K1158" i="71" s="1"/>
  <c r="H1392" i="71"/>
  <c r="K1392" i="71" s="1"/>
  <c r="H1393" i="71"/>
  <c r="K1393" i="71" s="1"/>
  <c r="H1417" i="71"/>
  <c r="K1417" i="71" s="1"/>
  <c r="H1421" i="71"/>
  <c r="K1421" i="71" s="1"/>
  <c r="H1432" i="71"/>
  <c r="K1432" i="71" s="1"/>
  <c r="H1433" i="71"/>
  <c r="K1433" i="71" s="1"/>
  <c r="H1434" i="71"/>
  <c r="K1434" i="71" s="1"/>
  <c r="H1466" i="71"/>
  <c r="K1466" i="71" s="1"/>
  <c r="H1469" i="71"/>
  <c r="K1469" i="71" s="1"/>
  <c r="H48" i="71"/>
  <c r="K48" i="71" s="1"/>
  <c r="H49" i="71"/>
  <c r="K49" i="71" s="1"/>
  <c r="H816" i="71"/>
  <c r="K816" i="71" s="1"/>
  <c r="H821" i="71"/>
  <c r="K821" i="71" s="1"/>
  <c r="H649" i="71"/>
  <c r="K649" i="71" s="1"/>
  <c r="H650" i="71"/>
  <c r="K650" i="71" s="1"/>
  <c r="H654" i="71"/>
  <c r="K654" i="71" s="1"/>
  <c r="H655" i="71"/>
  <c r="K655" i="71" s="1"/>
  <c r="H659" i="71"/>
  <c r="K659" i="71" s="1"/>
  <c r="H1519" i="71"/>
  <c r="K1519" i="71" s="1"/>
  <c r="H1525" i="71"/>
  <c r="K1525" i="71" s="1"/>
  <c r="H1536" i="71"/>
  <c r="K1536" i="71" s="1"/>
  <c r="H1537" i="71"/>
  <c r="K1537" i="71" s="1"/>
  <c r="H688" i="71"/>
  <c r="K688" i="71" s="1"/>
  <c r="H703" i="71"/>
  <c r="K703" i="71" s="1"/>
  <c r="H706" i="71"/>
  <c r="K706" i="71" s="1"/>
  <c r="H1539" i="71"/>
  <c r="K1539" i="71" s="1"/>
  <c r="H1540" i="71"/>
  <c r="K1540" i="71" s="1"/>
  <c r="H1567" i="71"/>
  <c r="K1567" i="71" s="1"/>
  <c r="H1575" i="71"/>
  <c r="K1575" i="71" s="1"/>
  <c r="H577" i="71"/>
  <c r="K577" i="71" s="1"/>
  <c r="H1593" i="71"/>
  <c r="K1593" i="71" s="1"/>
  <c r="H1594" i="71"/>
  <c r="K1594" i="71" s="1"/>
  <c r="H1649" i="71"/>
  <c r="K1649" i="71" s="1"/>
  <c r="H1668" i="71"/>
  <c r="K1668" i="71" s="1"/>
  <c r="H1687" i="71"/>
  <c r="K1687" i="71" s="1"/>
  <c r="H1688" i="71"/>
  <c r="K1688" i="71" s="1"/>
  <c r="H57" i="71"/>
  <c r="K57" i="71" s="1"/>
  <c r="H58" i="71"/>
  <c r="K58" i="71" s="1"/>
  <c r="H1266" i="71"/>
  <c r="K1266" i="71" s="1"/>
  <c r="H1267" i="71"/>
  <c r="K1267" i="71" s="1"/>
  <c r="H1824" i="71"/>
  <c r="K1824" i="71" s="1"/>
  <c r="H1825" i="71"/>
  <c r="K1825" i="71" s="1"/>
  <c r="H1296" i="71"/>
  <c r="K1296" i="71" s="1"/>
  <c r="H47" i="71"/>
  <c r="K47" i="71" s="1"/>
  <c r="H1120" i="71"/>
  <c r="K1120" i="71" s="1"/>
  <c r="H1121" i="71"/>
  <c r="K1121" i="71" s="1"/>
  <c r="H1122" i="71"/>
  <c r="K1122" i="71" s="1"/>
  <c r="H1897" i="71"/>
  <c r="K1897" i="71" s="1"/>
  <c r="H1899" i="71"/>
  <c r="K1899" i="71" s="1"/>
  <c r="H1903" i="71"/>
  <c r="K1903" i="71" s="1"/>
  <c r="H1905" i="71"/>
  <c r="K1905" i="71" s="1"/>
  <c r="H1273" i="71"/>
  <c r="K1273" i="71" s="1"/>
  <c r="H1942" i="71"/>
  <c r="K1942" i="71" s="1"/>
  <c r="H621" i="71"/>
  <c r="K621" i="71" s="1"/>
  <c r="H1947" i="71"/>
  <c r="K1947" i="71" s="1"/>
  <c r="H1948" i="71"/>
  <c r="K1948" i="71" s="1"/>
  <c r="H1949" i="71"/>
  <c r="K1949" i="71" s="1"/>
  <c r="H1950" i="71"/>
  <c r="K1950" i="71" s="1"/>
  <c r="H1969" i="71"/>
  <c r="K1969" i="71" s="1"/>
  <c r="H1970" i="71"/>
  <c r="K1970" i="71" s="1"/>
  <c r="H1986" i="71"/>
  <c r="K1986" i="71" s="1"/>
  <c r="H1993" i="71"/>
  <c r="K1993" i="71" s="1"/>
  <c r="H1994" i="71"/>
  <c r="K1994" i="71" s="1"/>
  <c r="H1995" i="71"/>
  <c r="K1995" i="71" s="1"/>
  <c r="H310" i="71"/>
  <c r="K310" i="71" s="1"/>
  <c r="H279" i="71"/>
  <c r="K279" i="71" s="1"/>
  <c r="H980" i="71"/>
  <c r="K980" i="71" s="1"/>
  <c r="H981" i="71"/>
  <c r="K981" i="71" s="1"/>
  <c r="H122" i="71"/>
  <c r="K122" i="71" s="1"/>
  <c r="H982" i="71"/>
  <c r="K982" i="71" s="1"/>
  <c r="H132" i="71"/>
  <c r="K132" i="71" s="1"/>
  <c r="H985" i="71"/>
  <c r="K985" i="71" s="1"/>
  <c r="H637" i="71"/>
  <c r="K637" i="71" s="1"/>
  <c r="H638" i="71"/>
  <c r="K638" i="71" s="1"/>
  <c r="H639" i="71"/>
  <c r="K639" i="71" s="1"/>
  <c r="H2094" i="71"/>
  <c r="K2094" i="71" s="1"/>
  <c r="H2117" i="71"/>
  <c r="K2117" i="71" s="1"/>
  <c r="H2120" i="71"/>
  <c r="K2120" i="71" s="1"/>
  <c r="H2121" i="71"/>
  <c r="K2121" i="71" s="1"/>
  <c r="H2128" i="71"/>
  <c r="K2128" i="71" s="1"/>
  <c r="H2129" i="71"/>
  <c r="K2129" i="71" s="1"/>
  <c r="H1258" i="71"/>
  <c r="K1258" i="71" s="1"/>
  <c r="H1259" i="71"/>
  <c r="K1259" i="71" s="1"/>
  <c r="H354" i="71"/>
  <c r="K354" i="71" s="1"/>
  <c r="H355" i="71"/>
  <c r="K355" i="71" s="1"/>
  <c r="H356" i="71"/>
  <c r="K356" i="71" s="1"/>
  <c r="H2145" i="71"/>
  <c r="K2145" i="71" s="1"/>
  <c r="H2148" i="71"/>
  <c r="K2148" i="71" s="1"/>
  <c r="H2174" i="71"/>
  <c r="K2174" i="71" s="1"/>
  <c r="H2175" i="71"/>
  <c r="K2175" i="71" s="1"/>
  <c r="H2176" i="71"/>
  <c r="K2176" i="71" s="1"/>
  <c r="H2177" i="71"/>
  <c r="K2177" i="71" s="1"/>
  <c r="H2192" i="71"/>
  <c r="K2192" i="71" s="1"/>
  <c r="H2196" i="71"/>
  <c r="K2196" i="71" s="1"/>
  <c r="H856" i="71"/>
  <c r="K856" i="71" s="1"/>
  <c r="H30" i="71"/>
  <c r="K30" i="71" s="1"/>
  <c r="H38" i="71"/>
  <c r="K38" i="71" s="1"/>
  <c r="H1401" i="71"/>
  <c r="K1401" i="71" s="1"/>
  <c r="H1496" i="71"/>
  <c r="K1496" i="71" s="1"/>
  <c r="H1501" i="71"/>
  <c r="K1501" i="71" s="1"/>
  <c r="H1482" i="71"/>
  <c r="K1482" i="71" s="1"/>
  <c r="H1484" i="71"/>
  <c r="K1484" i="71" s="1"/>
  <c r="H1489" i="71"/>
  <c r="K1489" i="71" s="1"/>
  <c r="H1492" i="71"/>
  <c r="K1492" i="71" s="1"/>
  <c r="H1495" i="71"/>
  <c r="K1495" i="71" s="1"/>
  <c r="H1498" i="71"/>
  <c r="K1498" i="71" s="1"/>
  <c r="H1500" i="71"/>
  <c r="K1500" i="71" s="1"/>
  <c r="H1503" i="71"/>
  <c r="K1503" i="71" s="1"/>
  <c r="H695" i="71"/>
  <c r="K695" i="71" s="1"/>
  <c r="H700" i="71"/>
  <c r="K700" i="71" s="1"/>
  <c r="H1483" i="71"/>
  <c r="K1483" i="71" s="1"/>
  <c r="H1485" i="71"/>
  <c r="K1485" i="71" s="1"/>
  <c r="H1490" i="71"/>
  <c r="K1490" i="71" s="1"/>
  <c r="H1491" i="71"/>
  <c r="K1491" i="71" s="1"/>
  <c r="H1493" i="71"/>
  <c r="K1493" i="71" s="1"/>
  <c r="H1497" i="71"/>
  <c r="K1497" i="71" s="1"/>
  <c r="H1499" i="71"/>
  <c r="K1499" i="71" s="1"/>
  <c r="H1502" i="71"/>
  <c r="K1502" i="71" s="1"/>
  <c r="H1504" i="71"/>
  <c r="K1504" i="71" s="1"/>
  <c r="H696" i="71"/>
  <c r="K696" i="71" s="1"/>
  <c r="H697" i="71"/>
  <c r="K697" i="71" s="1"/>
  <c r="H701" i="71"/>
  <c r="K701" i="71" s="1"/>
  <c r="H702" i="71"/>
  <c r="K702" i="71" s="1"/>
  <c r="H1400" i="71"/>
  <c r="K1400" i="71" s="1"/>
  <c r="H1486" i="71"/>
  <c r="K1486" i="71" s="1"/>
  <c r="H1487" i="71"/>
  <c r="K1487" i="71" s="1"/>
  <c r="H1488" i="71"/>
  <c r="K1488" i="71" s="1"/>
  <c r="H1494" i="71"/>
  <c r="K1494" i="71" s="1"/>
  <c r="H698" i="71"/>
  <c r="K698" i="71" s="1"/>
  <c r="H699" i="71"/>
  <c r="K699" i="71" s="1"/>
  <c r="H1572" i="71"/>
  <c r="K1572" i="71" s="1"/>
  <c r="H1611" i="71"/>
  <c r="K1611" i="71" s="1"/>
  <c r="H1612" i="71"/>
  <c r="K1612" i="71" s="1"/>
  <c r="H1613" i="71"/>
  <c r="K1613" i="71" s="1"/>
  <c r="H1614" i="71"/>
  <c r="K1614" i="71" s="1"/>
  <c r="H1270" i="71"/>
  <c r="K1270" i="71" s="1"/>
  <c r="H1271" i="71"/>
  <c r="K1271" i="71" s="1"/>
  <c r="H237" i="71"/>
  <c r="K237" i="71" s="1"/>
  <c r="H238" i="71"/>
  <c r="K238" i="71" s="1"/>
  <c r="H1272" i="71"/>
  <c r="K1272" i="71" s="1"/>
  <c r="H572" i="71"/>
  <c r="K572" i="71" s="1"/>
  <c r="H573" i="71"/>
  <c r="K573" i="71" s="1"/>
  <c r="H1923" i="71"/>
  <c r="K1923" i="71" s="1"/>
  <c r="H1968" i="71"/>
  <c r="K1968" i="71" s="1"/>
  <c r="H1274" i="71"/>
  <c r="K1274" i="71" s="1"/>
  <c r="H1275" i="71"/>
  <c r="K1275" i="71" s="1"/>
  <c r="H2201" i="71"/>
  <c r="K2201" i="71" s="1"/>
  <c r="H2202" i="71"/>
  <c r="K2202" i="71" s="1"/>
  <c r="H2203" i="71"/>
  <c r="K2203" i="71" s="1"/>
  <c r="H2204" i="71"/>
  <c r="K2204" i="71" s="1"/>
  <c r="H2205" i="71"/>
  <c r="K2205" i="71" s="1"/>
  <c r="H2206" i="71"/>
  <c r="K2206" i="71" s="1"/>
  <c r="H2207" i="71"/>
  <c r="K2207" i="71" s="1"/>
  <c r="H2208" i="71"/>
  <c r="K2208" i="71" s="1"/>
  <c r="H2209" i="71"/>
  <c r="K2209" i="71" s="1"/>
  <c r="H2210" i="71"/>
  <c r="K2210" i="71" s="1"/>
  <c r="H2211" i="71"/>
  <c r="K2211" i="71" s="1"/>
  <c r="H2212" i="71"/>
  <c r="K2212" i="71" s="1"/>
  <c r="H1160" i="71"/>
  <c r="K1160" i="71" s="1"/>
  <c r="G23" i="73"/>
  <c r="C23" i="73"/>
  <c r="K22" i="73"/>
  <c r="J22" i="73"/>
  <c r="G22" i="73"/>
  <c r="C22" i="73"/>
  <c r="G21" i="73"/>
  <c r="C21" i="73"/>
  <c r="K20" i="73"/>
  <c r="J20" i="73"/>
  <c r="G20" i="73"/>
  <c r="C20" i="73"/>
  <c r="G19" i="73"/>
  <c r="C19" i="73"/>
  <c r="K18" i="73"/>
  <c r="J18" i="73"/>
  <c r="G18" i="73"/>
  <c r="C18" i="73"/>
  <c r="K17" i="73"/>
  <c r="J17" i="73"/>
  <c r="G17" i="73"/>
  <c r="C17" i="73"/>
  <c r="K16" i="73"/>
  <c r="J16" i="73"/>
  <c r="G16" i="73"/>
  <c r="C16" i="73"/>
  <c r="G15" i="73"/>
  <c r="C15" i="73"/>
  <c r="D20" i="73" s="1"/>
  <c r="K14" i="73"/>
  <c r="J14" i="73"/>
  <c r="G14" i="73"/>
  <c r="C14" i="73"/>
  <c r="K13" i="73"/>
  <c r="J13" i="73"/>
  <c r="G13" i="73"/>
  <c r="C13" i="73"/>
  <c r="G12" i="73"/>
  <c r="C12" i="73"/>
  <c r="K11" i="73"/>
  <c r="J11" i="73"/>
  <c r="G11" i="73"/>
  <c r="C11" i="73"/>
  <c r="K10" i="73"/>
  <c r="J10" i="73"/>
  <c r="G10" i="73"/>
  <c r="C10" i="73"/>
  <c r="K9" i="73"/>
  <c r="J9" i="73"/>
  <c r="G9" i="73"/>
  <c r="C9" i="73"/>
  <c r="G8" i="73"/>
  <c r="C8" i="73"/>
  <c r="D8" i="73" s="1"/>
  <c r="K7" i="73"/>
  <c r="J7" i="73"/>
  <c r="G7" i="73"/>
  <c r="D7" i="73"/>
  <c r="C7" i="73"/>
  <c r="K6" i="73"/>
  <c r="J6" i="73"/>
  <c r="G6" i="73"/>
  <c r="C6" i="73"/>
  <c r="J1517" i="71" l="1"/>
  <c r="J1528" i="71"/>
  <c r="J1704" i="71"/>
  <c r="J1831" i="71"/>
  <c r="J2010" i="71"/>
  <c r="J2115" i="71"/>
  <c r="J2157" i="71"/>
  <c r="J15" i="71"/>
  <c r="J37" i="71"/>
  <c r="J21" i="71"/>
  <c r="J27" i="71"/>
  <c r="J1437" i="71"/>
  <c r="J1451" i="71"/>
  <c r="J1463" i="71"/>
  <c r="J1474" i="71"/>
  <c r="J640" i="71"/>
  <c r="J787" i="71"/>
  <c r="J800" i="71"/>
  <c r="J810" i="71"/>
  <c r="J675" i="71"/>
  <c r="J1078" i="71"/>
  <c r="J585" i="71"/>
  <c r="J421" i="71"/>
  <c r="J1602" i="71"/>
  <c r="J1659" i="71"/>
  <c r="J1674" i="71"/>
  <c r="J1680" i="71"/>
  <c r="J1475" i="71"/>
  <c r="J818" i="71"/>
  <c r="J1658" i="71"/>
  <c r="J1799" i="71"/>
  <c r="J1927" i="71"/>
  <c r="J2052" i="71"/>
  <c r="J2119" i="71"/>
  <c r="J2182" i="71"/>
  <c r="J28" i="71"/>
  <c r="J39" i="71"/>
  <c r="J9" i="71"/>
  <c r="J36" i="71"/>
  <c r="J1439" i="71"/>
  <c r="J1453" i="71"/>
  <c r="J1060" i="71"/>
  <c r="J1476" i="71"/>
  <c r="J643" i="71"/>
  <c r="J790" i="71"/>
  <c r="J802" i="71"/>
  <c r="J812" i="71"/>
  <c r="J680" i="71"/>
  <c r="J579" i="71"/>
  <c r="J403" i="71"/>
  <c r="J423" i="71"/>
  <c r="J1606" i="71"/>
  <c r="J1661" i="71"/>
  <c r="J1675" i="71"/>
  <c r="J1681" i="71"/>
  <c r="J1693" i="71"/>
  <c r="J1698" i="71"/>
  <c r="J1720" i="71"/>
  <c r="J613" i="71"/>
  <c r="J1800" i="71"/>
  <c r="J1302" i="71"/>
  <c r="J1822" i="71"/>
  <c r="J1309" i="71"/>
  <c r="J1827" i="71"/>
  <c r="J456" i="71"/>
  <c r="J1340" i="71"/>
  <c r="J468" i="71"/>
  <c r="J1343" i="71"/>
  <c r="J562" i="71"/>
  <c r="J327" i="71"/>
  <c r="J63" i="71"/>
  <c r="J234" i="71"/>
  <c r="J827" i="71"/>
  <c r="J1912" i="71"/>
  <c r="J1917" i="71"/>
  <c r="J34" i="71"/>
  <c r="J1932" i="71"/>
  <c r="J723" i="71"/>
  <c r="J1989" i="71"/>
  <c r="J259" i="71"/>
  <c r="J313" i="71"/>
  <c r="J265" i="71"/>
  <c r="J270" i="71"/>
  <c r="J282" i="71"/>
  <c r="J1371" i="71"/>
  <c r="J1378" i="71"/>
  <c r="J123" i="71"/>
  <c r="J134" i="71"/>
  <c r="J1477" i="71"/>
  <c r="J823" i="71"/>
  <c r="J1660" i="71"/>
  <c r="J1804" i="71"/>
  <c r="J1217" i="71"/>
  <c r="J159" i="71"/>
  <c r="J2143" i="71"/>
  <c r="J2194" i="71"/>
  <c r="J29" i="71"/>
  <c r="J1061" i="71"/>
  <c r="J10" i="71"/>
  <c r="J40" i="71"/>
  <c r="J1444" i="71"/>
  <c r="J1456" i="71"/>
  <c r="J12" i="71"/>
  <c r="J817" i="71"/>
  <c r="J662" i="71"/>
  <c r="J792" i="71"/>
  <c r="J804" i="71"/>
  <c r="J1529" i="71"/>
  <c r="J685" i="71"/>
  <c r="J582" i="71"/>
  <c r="J405" i="71"/>
  <c r="J427" i="71"/>
  <c r="J1622" i="71"/>
  <c r="J1662" i="71"/>
  <c r="J1677" i="71"/>
  <c r="J1684" i="71"/>
  <c r="J1694" i="71"/>
  <c r="J1699" i="71"/>
  <c r="J1721" i="71"/>
  <c r="J1749" i="71"/>
  <c r="J1803" i="71"/>
  <c r="J1303" i="71"/>
  <c r="J1305" i="71"/>
  <c r="J1286" i="71"/>
  <c r="J1830" i="71"/>
  <c r="J457" i="71"/>
  <c r="J1341" i="71"/>
  <c r="J469" i="71"/>
  <c r="J1344" i="71"/>
  <c r="J563" i="71"/>
  <c r="J59" i="71"/>
  <c r="J65" i="71"/>
  <c r="J235" i="71"/>
  <c r="J832" i="71"/>
  <c r="J1913" i="71"/>
  <c r="J1918" i="71"/>
  <c r="J1924" i="71"/>
  <c r="J717" i="71"/>
  <c r="J728" i="71"/>
  <c r="J1990" i="71"/>
  <c r="J260" i="71"/>
  <c r="J314" i="71"/>
  <c r="J266" i="71"/>
  <c r="J273" i="71"/>
  <c r="J283" i="71"/>
  <c r="J1374" i="71"/>
  <c r="J110" i="71"/>
  <c r="J125" i="71"/>
  <c r="J2088" i="71"/>
  <c r="J1480" i="71"/>
  <c r="J799" i="71"/>
  <c r="J1665" i="71"/>
  <c r="J1829" i="71"/>
  <c r="J1220" i="71"/>
  <c r="J171" i="71"/>
  <c r="J2150" i="71"/>
  <c r="J14" i="71"/>
  <c r="J31" i="71"/>
  <c r="J1062" i="71"/>
  <c r="J26" i="71"/>
  <c r="J1215" i="71"/>
  <c r="J1449" i="71"/>
  <c r="J1461" i="71"/>
  <c r="J13" i="71"/>
  <c r="J822" i="71"/>
  <c r="J665" i="71"/>
  <c r="J797" i="71"/>
  <c r="J806" i="71"/>
  <c r="J670" i="71"/>
  <c r="J1552" i="71"/>
  <c r="J583" i="71"/>
  <c r="J409" i="71"/>
  <c r="J1598" i="71"/>
  <c r="J1632" i="71"/>
  <c r="J1664" i="71"/>
  <c r="J1678" i="71"/>
  <c r="J476" i="71"/>
  <c r="J1696" i="71"/>
  <c r="J1725" i="71"/>
  <c r="J1807" i="71"/>
  <c r="J1306" i="71"/>
  <c r="J1832" i="71"/>
  <c r="J465" i="71"/>
  <c r="J557" i="71"/>
  <c r="J331" i="71"/>
  <c r="J1895" i="71"/>
  <c r="J1915" i="71"/>
  <c r="J1926" i="71"/>
  <c r="J730" i="71"/>
  <c r="J261" i="71"/>
  <c r="J268" i="71"/>
  <c r="J284" i="71"/>
  <c r="J115" i="71"/>
  <c r="J140" i="71"/>
  <c r="J152" i="71"/>
  <c r="J164" i="71"/>
  <c r="J102" i="71"/>
  <c r="J988" i="71"/>
  <c r="J999" i="71"/>
  <c r="J2151" i="71"/>
  <c r="J2166" i="71"/>
  <c r="J2181" i="71"/>
  <c r="J1422" i="71"/>
  <c r="J1442" i="71"/>
  <c r="J1467" i="71"/>
  <c r="J1063" i="71"/>
  <c r="J819" i="71"/>
  <c r="J651" i="71"/>
  <c r="J664" i="71"/>
  <c r="J808" i="71"/>
  <c r="J673" i="71"/>
  <c r="J692" i="71"/>
  <c r="J395" i="71"/>
  <c r="J574" i="71"/>
  <c r="J425" i="71"/>
  <c r="J1623" i="71"/>
  <c r="J1667" i="71"/>
  <c r="J1695" i="71"/>
  <c r="J762" i="71"/>
  <c r="J1741" i="71"/>
  <c r="J1802" i="71"/>
  <c r="J1817" i="71"/>
  <c r="J1285" i="71"/>
  <c r="J1293" i="71"/>
  <c r="J1852" i="71"/>
  <c r="J556" i="71"/>
  <c r="J1115" i="71"/>
  <c r="J232" i="71"/>
  <c r="J833" i="71"/>
  <c r="J569" i="71"/>
  <c r="J715" i="71"/>
  <c r="J1222" i="71"/>
  <c r="J254" i="71"/>
  <c r="J1346" i="71"/>
  <c r="J174" i="71"/>
  <c r="J2009" i="71"/>
  <c r="J2014" i="71"/>
  <c r="J2079" i="71"/>
  <c r="J144" i="71"/>
  <c r="J2111" i="71"/>
  <c r="J74" i="71"/>
  <c r="J713" i="71"/>
  <c r="J2125" i="71"/>
  <c r="J2142" i="71"/>
  <c r="J2164" i="71"/>
  <c r="J2197" i="71"/>
  <c r="J1419" i="71"/>
  <c r="J1262" i="71"/>
  <c r="J1436" i="71"/>
  <c r="J1443" i="71"/>
  <c r="J1450" i="71"/>
  <c r="J1458" i="71"/>
  <c r="J1465" i="71"/>
  <c r="J1478" i="71"/>
  <c r="J1066" i="71"/>
  <c r="J815" i="71"/>
  <c r="J646" i="71"/>
  <c r="J653" i="71"/>
  <c r="J1522" i="71"/>
  <c r="J667" i="71"/>
  <c r="J793" i="71"/>
  <c r="J803" i="71"/>
  <c r="J811" i="71"/>
  <c r="J671" i="71"/>
  <c r="J676" i="71"/>
  <c r="J682" i="71"/>
  <c r="J690" i="71"/>
  <c r="J705" i="71"/>
  <c r="J396" i="71"/>
  <c r="J1081" i="71"/>
  <c r="J575" i="71"/>
  <c r="J581" i="71"/>
  <c r="J406" i="71"/>
  <c r="J420" i="71"/>
  <c r="J428" i="71"/>
  <c r="J1600" i="71"/>
  <c r="J1621" i="71"/>
  <c r="J1634" i="71"/>
  <c r="J1672" i="71"/>
  <c r="J1683" i="71"/>
  <c r="J478" i="71"/>
  <c r="J1701" i="71"/>
  <c r="J1718" i="71"/>
  <c r="J938" i="71"/>
  <c r="J1742" i="71"/>
  <c r="J614" i="71"/>
  <c r="J1801" i="71"/>
  <c r="J1811" i="71"/>
  <c r="J1820" i="71"/>
  <c r="J1288" i="71"/>
  <c r="J1292" i="71"/>
  <c r="J758" i="71"/>
  <c r="J1853" i="71"/>
  <c r="J455" i="71"/>
  <c r="J1342" i="71"/>
  <c r="J470" i="71"/>
  <c r="J1345" i="71"/>
  <c r="J1209" i="71"/>
  <c r="J565" i="71"/>
  <c r="J1113" i="71"/>
  <c r="J1119" i="71"/>
  <c r="J332" i="71"/>
  <c r="J66" i="71"/>
  <c r="J1894" i="71"/>
  <c r="J824" i="71"/>
  <c r="J830" i="71"/>
  <c r="J336" i="71"/>
  <c r="J338" i="71"/>
  <c r="J860" i="71"/>
  <c r="J33" i="71"/>
  <c r="J1931" i="71"/>
  <c r="J718" i="71"/>
  <c r="J725" i="71"/>
  <c r="J729" i="71"/>
  <c r="J1218" i="71"/>
  <c r="J1958" i="71"/>
  <c r="J1991" i="71"/>
  <c r="J309" i="71"/>
  <c r="J267" i="71"/>
  <c r="J1347" i="71"/>
  <c r="J1369" i="71"/>
  <c r="J175" i="71"/>
  <c r="J114" i="71"/>
  <c r="J121" i="71"/>
  <c r="J2011" i="71"/>
  <c r="J136" i="71"/>
  <c r="J2015" i="71"/>
  <c r="J2021" i="71"/>
  <c r="J866" i="71"/>
  <c r="J2081" i="71"/>
  <c r="J2087" i="71"/>
  <c r="J145" i="71"/>
  <c r="J154" i="71"/>
  <c r="J161" i="71"/>
  <c r="J169" i="71"/>
  <c r="J2112" i="71"/>
  <c r="J73" i="71"/>
  <c r="J712" i="71"/>
  <c r="J1300" i="71"/>
  <c r="J107" i="71"/>
  <c r="J993" i="71"/>
  <c r="J996" i="71"/>
  <c r="J1003" i="71"/>
  <c r="J2140" i="71"/>
  <c r="J363" i="71"/>
  <c r="J2155" i="71"/>
  <c r="J1697" i="71"/>
  <c r="J1726" i="71"/>
  <c r="J1812" i="71"/>
  <c r="J1308" i="71"/>
  <c r="J454" i="71"/>
  <c r="J467" i="71"/>
  <c r="J558" i="71"/>
  <c r="J61" i="71"/>
  <c r="J1901" i="71"/>
  <c r="J571" i="71"/>
  <c r="J1930" i="71"/>
  <c r="J732" i="71"/>
  <c r="J311" i="71"/>
  <c r="J269" i="71"/>
  <c r="J1370" i="71"/>
  <c r="J120" i="71"/>
  <c r="J142" i="71"/>
  <c r="J153" i="71"/>
  <c r="J165" i="71"/>
  <c r="J1297" i="71"/>
  <c r="J990" i="71"/>
  <c r="J1001" i="71"/>
  <c r="J2158" i="71"/>
  <c r="J2167" i="71"/>
  <c r="J2183" i="71"/>
  <c r="J1261" i="71"/>
  <c r="J1448" i="71"/>
  <c r="J1470" i="71"/>
  <c r="J1513" i="71"/>
  <c r="J633" i="71"/>
  <c r="J656" i="71"/>
  <c r="J788" i="71"/>
  <c r="J1527" i="71"/>
  <c r="J678" i="71"/>
  <c r="J704" i="71"/>
  <c r="J1076" i="71"/>
  <c r="J401" i="71"/>
  <c r="J1595" i="71"/>
  <c r="J1633" i="71"/>
  <c r="J1671" i="71"/>
  <c r="J1708" i="71"/>
  <c r="J937" i="71"/>
  <c r="J615" i="71"/>
  <c r="J1805" i="71"/>
  <c r="J1818" i="71"/>
  <c r="J1099" i="71"/>
  <c r="J1826" i="71"/>
  <c r="J1875" i="71"/>
  <c r="J561" i="71"/>
  <c r="J326" i="71"/>
  <c r="J1898" i="71"/>
  <c r="J1909" i="71"/>
  <c r="J337" i="71"/>
  <c r="J624" i="71"/>
  <c r="J1954" i="71"/>
  <c r="J308" i="71"/>
  <c r="J277" i="71"/>
  <c r="J108" i="71"/>
  <c r="J128" i="71"/>
  <c r="J2019" i="71"/>
  <c r="J710" i="71"/>
  <c r="J150" i="71"/>
  <c r="J2114" i="71"/>
  <c r="J631" i="71"/>
  <c r="J986" i="71"/>
  <c r="J1260" i="71"/>
  <c r="J2149" i="71"/>
  <c r="J2171" i="71"/>
  <c r="J2008" i="71"/>
  <c r="J1420" i="71"/>
  <c r="J1263" i="71"/>
  <c r="J1438" i="71"/>
  <c r="J1445" i="71"/>
  <c r="J1452" i="71"/>
  <c r="J1460" i="71"/>
  <c r="J1468" i="71"/>
  <c r="J1481" i="71"/>
  <c r="J1514" i="71"/>
  <c r="J820" i="71"/>
  <c r="J647" i="71"/>
  <c r="J657" i="71"/>
  <c r="J661" i="71"/>
  <c r="J786" i="71"/>
  <c r="J794" i="71"/>
  <c r="J805" i="71"/>
  <c r="J813" i="71"/>
  <c r="J672" i="71"/>
  <c r="J677" i="71"/>
  <c r="J684" i="71"/>
  <c r="J691" i="71"/>
  <c r="J1553" i="71"/>
  <c r="J397" i="71"/>
  <c r="J1082" i="71"/>
  <c r="J576" i="71"/>
  <c r="J584" i="71"/>
  <c r="J408" i="71"/>
  <c r="J422" i="71"/>
  <c r="J429" i="71"/>
  <c r="J1601" i="71"/>
  <c r="J1624" i="71"/>
  <c r="J1635" i="71"/>
  <c r="J1673" i="71"/>
  <c r="J1685" i="71"/>
  <c r="J1690" i="71"/>
  <c r="J1703" i="71"/>
  <c r="J1719" i="71"/>
  <c r="J940" i="71"/>
  <c r="J1743" i="71"/>
  <c r="J1748" i="71"/>
  <c r="J1806" i="71"/>
  <c r="J1813" i="71"/>
  <c r="J1821" i="71"/>
  <c r="J1289" i="71"/>
  <c r="J1294" i="71"/>
  <c r="J759" i="71"/>
  <c r="J1874" i="71"/>
  <c r="J458" i="71"/>
  <c r="J463" i="71"/>
  <c r="J472" i="71"/>
  <c r="J1205" i="71"/>
  <c r="J559" i="71"/>
  <c r="J45" i="71"/>
  <c r="J1114" i="71"/>
  <c r="J328" i="71"/>
  <c r="J333" i="71"/>
  <c r="J68" i="71"/>
  <c r="J1896" i="71"/>
  <c r="J825" i="71"/>
  <c r="J831" i="71"/>
  <c r="J1914" i="71"/>
  <c r="J1919" i="71"/>
  <c r="J861" i="71"/>
  <c r="J1925" i="71"/>
  <c r="J1933" i="71"/>
  <c r="J720" i="71"/>
  <c r="J622" i="71"/>
  <c r="J731" i="71"/>
  <c r="J1221" i="71"/>
  <c r="J1959" i="71"/>
  <c r="J255" i="71"/>
  <c r="J312" i="71"/>
  <c r="J271" i="71"/>
  <c r="J278" i="71"/>
  <c r="J1372" i="71"/>
  <c r="J109" i="71"/>
  <c r="J116" i="71"/>
  <c r="J124" i="71"/>
  <c r="J129" i="71"/>
  <c r="J137" i="71"/>
  <c r="J2016" i="71"/>
  <c r="J2022" i="71"/>
  <c r="J867" i="71"/>
  <c r="J139" i="71"/>
  <c r="J147" i="71"/>
  <c r="J155" i="71"/>
  <c r="J163" i="71"/>
  <c r="J172" i="71"/>
  <c r="J2113" i="71"/>
  <c r="J75" i="71"/>
  <c r="J103" i="71"/>
  <c r="J1301" i="71"/>
  <c r="J987" i="71"/>
  <c r="J994" i="71"/>
  <c r="J998" i="71"/>
  <c r="J2126" i="71"/>
  <c r="J359" i="71"/>
  <c r="J2144" i="71"/>
  <c r="J2156" i="71"/>
  <c r="J2168" i="71"/>
  <c r="J1702" i="71"/>
  <c r="J1766" i="71"/>
  <c r="J1816" i="71"/>
  <c r="J1311" i="71"/>
  <c r="J459" i="71"/>
  <c r="J471" i="71"/>
  <c r="J1112" i="71"/>
  <c r="J67" i="71"/>
  <c r="J1910" i="71"/>
  <c r="J1920" i="71"/>
  <c r="J719" i="71"/>
  <c r="J256" i="71"/>
  <c r="J315" i="71"/>
  <c r="J275" i="71"/>
  <c r="J1376" i="71"/>
  <c r="J130" i="71"/>
  <c r="J146" i="71"/>
  <c r="J156" i="71"/>
  <c r="J168" i="71"/>
  <c r="J1299" i="71"/>
  <c r="J992" i="71"/>
  <c r="J358" i="71"/>
  <c r="J2161" i="71"/>
  <c r="J2173" i="71"/>
  <c r="J2199" i="71"/>
  <c r="J1431" i="71"/>
  <c r="J1454" i="71"/>
  <c r="J50" i="71"/>
  <c r="J1516" i="71"/>
  <c r="J644" i="71"/>
  <c r="J1520" i="71"/>
  <c r="J795" i="71"/>
  <c r="J668" i="71"/>
  <c r="J683" i="71"/>
  <c r="J1551" i="71"/>
  <c r="J1080" i="71"/>
  <c r="J407" i="71"/>
  <c r="J1599" i="71"/>
  <c r="J1663" i="71"/>
  <c r="J1676" i="71"/>
  <c r="J1717" i="71"/>
  <c r="J939" i="71"/>
  <c r="J1747" i="71"/>
  <c r="J1810" i="71"/>
  <c r="J1307" i="71"/>
  <c r="J1313" i="71"/>
  <c r="J1828" i="71"/>
  <c r="J1207" i="71"/>
  <c r="J44" i="71"/>
  <c r="J330" i="71"/>
  <c r="J1904" i="71"/>
  <c r="J566" i="71"/>
  <c r="J857" i="71"/>
  <c r="J726" i="71"/>
  <c r="J1957" i="71"/>
  <c r="J263" i="71"/>
  <c r="J1368" i="71"/>
  <c r="J113" i="71"/>
  <c r="J983" i="71"/>
  <c r="J865" i="71"/>
  <c r="J2084" i="71"/>
  <c r="J162" i="71"/>
  <c r="J70" i="71"/>
  <c r="J711" i="71"/>
  <c r="J2122" i="71"/>
  <c r="J357" i="71"/>
  <c r="J2154" i="71"/>
  <c r="J2178" i="71"/>
  <c r="J2082" i="71"/>
  <c r="J1423" i="71"/>
  <c r="J1264" i="71"/>
  <c r="J1440" i="71"/>
  <c r="J1446" i="71"/>
  <c r="J1455" i="71"/>
  <c r="J1462" i="71"/>
  <c r="J11" i="71"/>
  <c r="J1064" i="71"/>
  <c r="J1515" i="71"/>
  <c r="J641" i="71"/>
  <c r="J648" i="71"/>
  <c r="J658" i="71"/>
  <c r="J663" i="71"/>
  <c r="J789" i="71"/>
  <c r="J796" i="71"/>
  <c r="J807" i="71"/>
  <c r="J1526" i="71"/>
  <c r="J1532" i="71"/>
  <c r="J679" i="71"/>
  <c r="J686" i="71"/>
  <c r="J693" i="71"/>
  <c r="J1554" i="71"/>
  <c r="J1077" i="71"/>
  <c r="J399" i="71"/>
  <c r="J578" i="71"/>
  <c r="J402" i="71"/>
  <c r="J410" i="71"/>
  <c r="J424" i="71"/>
  <c r="J1596" i="71"/>
  <c r="J1607" i="71"/>
  <c r="J1625" i="71"/>
  <c r="J1669" i="71"/>
  <c r="J1679" i="71"/>
  <c r="J1686" i="71"/>
  <c r="J1692" i="71"/>
  <c r="J1705" i="71"/>
  <c r="J1723" i="71"/>
  <c r="J1199" i="71"/>
  <c r="J611" i="71"/>
  <c r="J1765" i="71"/>
  <c r="J1808" i="71"/>
  <c r="J1814" i="71"/>
  <c r="J1823" i="71"/>
  <c r="J1100" i="71"/>
  <c r="J1295" i="71"/>
  <c r="J760" i="71"/>
  <c r="J452" i="71"/>
  <c r="J460" i="71"/>
  <c r="J464" i="71"/>
  <c r="J474" i="71"/>
  <c r="J1206" i="71"/>
  <c r="J560" i="71"/>
  <c r="J46" i="71"/>
  <c r="J1116" i="71"/>
  <c r="J329" i="71"/>
  <c r="J62" i="71"/>
  <c r="J236" i="71"/>
  <c r="J1900" i="71"/>
  <c r="J826" i="71"/>
  <c r="J1911" i="71"/>
  <c r="J1916" i="71"/>
  <c r="J1921" i="71"/>
  <c r="J863" i="71"/>
  <c r="J1928" i="71"/>
  <c r="J1216" i="71"/>
  <c r="J722" i="71"/>
  <c r="J623" i="71"/>
  <c r="J733" i="71"/>
  <c r="J1955" i="71"/>
  <c r="J1987" i="71"/>
  <c r="J258" i="71"/>
  <c r="J317" i="71"/>
  <c r="J274" i="71"/>
  <c r="J281" i="71"/>
  <c r="J1375" i="71"/>
  <c r="J111" i="71"/>
  <c r="J117" i="71"/>
  <c r="J126" i="71"/>
  <c r="J131" i="71"/>
  <c r="J984" i="71"/>
  <c r="J2017" i="71"/>
  <c r="J2047" i="71"/>
  <c r="J2053" i="71"/>
  <c r="J2085" i="71"/>
  <c r="J141" i="71"/>
  <c r="J149" i="71"/>
  <c r="J157" i="71"/>
  <c r="J166" i="71"/>
  <c r="J173" i="71"/>
  <c r="J2116" i="71"/>
  <c r="J76" i="71"/>
  <c r="J104" i="71"/>
  <c r="J714" i="71"/>
  <c r="J989" i="71"/>
  <c r="J2123" i="71"/>
  <c r="J1000" i="71"/>
  <c r="J2127" i="71"/>
  <c r="J2141" i="71"/>
  <c r="J2152" i="71"/>
  <c r="J2160" i="71"/>
  <c r="J2169" i="71"/>
  <c r="J1691" i="71"/>
  <c r="J1706" i="71"/>
  <c r="J1798" i="71"/>
  <c r="J1819" i="71"/>
  <c r="J1312" i="71"/>
  <c r="J462" i="71"/>
  <c r="J473" i="71"/>
  <c r="J1117" i="71"/>
  <c r="J233" i="71"/>
  <c r="J568" i="71"/>
  <c r="J859" i="71"/>
  <c r="J721" i="71"/>
  <c r="J257" i="71"/>
  <c r="J316" i="71"/>
  <c r="J280" i="71"/>
  <c r="J1377" i="71"/>
  <c r="J133" i="71"/>
  <c r="J148" i="71"/>
  <c r="J158" i="71"/>
  <c r="J170" i="71"/>
  <c r="J105" i="71"/>
  <c r="J997" i="71"/>
  <c r="J361" i="71"/>
  <c r="J2162" i="71"/>
  <c r="J2179" i="71"/>
  <c r="J1418" i="71"/>
  <c r="J1435" i="71"/>
  <c r="J1459" i="71"/>
  <c r="J1479" i="71"/>
  <c r="J814" i="71"/>
  <c r="J645" i="71"/>
  <c r="J660" i="71"/>
  <c r="J798" i="71"/>
  <c r="J1533" i="71"/>
  <c r="J689" i="71"/>
  <c r="J1570" i="71"/>
  <c r="J398" i="71"/>
  <c r="J419" i="71"/>
  <c r="J1605" i="71"/>
  <c r="J1666" i="71"/>
  <c r="J1689" i="71"/>
  <c r="J1722" i="71"/>
  <c r="J1198" i="71"/>
  <c r="J1764" i="71"/>
  <c r="J1304" i="71"/>
  <c r="J1310" i="71"/>
  <c r="J1290" i="71"/>
  <c r="J1850" i="71"/>
  <c r="J1210" i="71"/>
  <c r="J1110" i="71"/>
  <c r="J334" i="71"/>
  <c r="J828" i="71"/>
  <c r="J335" i="71"/>
  <c r="J862" i="71"/>
  <c r="J1219" i="71"/>
  <c r="J1992" i="71"/>
  <c r="J272" i="71"/>
  <c r="J1373" i="71"/>
  <c r="J118" i="71"/>
  <c r="J176" i="71"/>
  <c r="J2051" i="71"/>
  <c r="J138" i="71"/>
  <c r="J2109" i="71"/>
  <c r="J72" i="71"/>
  <c r="J2118" i="71"/>
  <c r="J995" i="71"/>
  <c r="J360" i="71"/>
  <c r="J2159" i="71"/>
  <c r="J2193" i="71"/>
  <c r="J2083" i="71"/>
  <c r="J1424" i="71"/>
  <c r="J1265" i="71"/>
  <c r="J1441" i="71"/>
  <c r="J1447" i="71"/>
  <c r="J1457" i="71"/>
  <c r="J1464" i="71"/>
  <c r="J51" i="71"/>
  <c r="J1065" i="71"/>
  <c r="J1518" i="71"/>
  <c r="J642" i="71"/>
  <c r="J652" i="71"/>
  <c r="J1521" i="71"/>
  <c r="J666" i="71"/>
  <c r="J791" i="71"/>
  <c r="J801" i="71"/>
  <c r="J809" i="71"/>
  <c r="J669" i="71"/>
  <c r="J674" i="71"/>
  <c r="J681" i="71"/>
  <c r="J687" i="71"/>
  <c r="J694" i="71"/>
  <c r="J1571" i="71"/>
  <c r="J1079" i="71"/>
  <c r="J400" i="71"/>
  <c r="J580" i="71"/>
  <c r="J404" i="71"/>
  <c r="J411" i="71"/>
  <c r="J426" i="71"/>
  <c r="J1597" i="71"/>
  <c r="J1608" i="71"/>
  <c r="J1631" i="71"/>
  <c r="J1670" i="71"/>
  <c r="J1682" i="71"/>
  <c r="J477" i="71"/>
  <c r="J1700" i="71"/>
  <c r="J1707" i="71"/>
  <c r="J1724" i="71"/>
  <c r="J1200" i="71"/>
  <c r="J612" i="71"/>
  <c r="J1767" i="71"/>
  <c r="J1809" i="71"/>
  <c r="J1815" i="71"/>
  <c r="J1287" i="71"/>
  <c r="J1291" i="71"/>
  <c r="J757" i="71"/>
  <c r="J1851" i="71"/>
  <c r="J453" i="71"/>
  <c r="J461" i="71"/>
  <c r="J466" i="71"/>
  <c r="J475" i="71"/>
  <c r="J1208" i="71"/>
  <c r="J564" i="71"/>
  <c r="J1111" i="71"/>
  <c r="J1118" i="71"/>
  <c r="J60" i="71"/>
  <c r="J64" i="71"/>
  <c r="J1893" i="71"/>
  <c r="J1902" i="71"/>
  <c r="J829" i="71"/>
  <c r="J567" i="71"/>
  <c r="J570" i="71"/>
  <c r="J858" i="71"/>
  <c r="J864" i="71"/>
  <c r="J35" i="71"/>
  <c r="J716" i="71"/>
  <c r="J724" i="71"/>
  <c r="J727" i="71"/>
  <c r="J734" i="71"/>
  <c r="J1956" i="71"/>
  <c r="J1988" i="71"/>
  <c r="J262" i="71"/>
  <c r="J264" i="71"/>
  <c r="J276" i="71"/>
  <c r="J285" i="71"/>
  <c r="J1379" i="71"/>
  <c r="J112" i="71"/>
  <c r="J119" i="71"/>
  <c r="J127" i="71"/>
  <c r="J135" i="71"/>
  <c r="J177" i="71"/>
  <c r="J2018" i="71"/>
  <c r="J2048" i="71"/>
  <c r="J2080" i="71"/>
  <c r="J2086" i="71"/>
  <c r="J143" i="71"/>
  <c r="J151" i="71"/>
  <c r="J160" i="71"/>
  <c r="J167" i="71"/>
  <c r="J2110" i="71"/>
  <c r="J71" i="71"/>
  <c r="J632" i="71"/>
  <c r="J1298" i="71"/>
  <c r="J106" i="71"/>
  <c r="J991" i="71"/>
  <c r="J2124" i="71"/>
  <c r="J1002" i="71"/>
  <c r="J2139" i="71"/>
  <c r="J362" i="71"/>
  <c r="J2153" i="71"/>
  <c r="J2163" i="71"/>
  <c r="J2170" i="71"/>
  <c r="J2185" i="71"/>
  <c r="J1157" i="71"/>
  <c r="J1417" i="71"/>
  <c r="J1434" i="71"/>
  <c r="J49" i="71"/>
  <c r="J650" i="71"/>
  <c r="J1519" i="71"/>
  <c r="J688" i="71"/>
  <c r="J1540" i="71"/>
  <c r="J1593" i="71"/>
  <c r="J1687" i="71"/>
  <c r="J1266" i="71"/>
  <c r="J1296" i="71"/>
  <c r="J1122" i="71"/>
  <c r="J1905" i="71"/>
  <c r="J1947" i="71"/>
  <c r="J1969" i="71"/>
  <c r="J1994" i="71"/>
  <c r="J980" i="71"/>
  <c r="J132" i="71"/>
  <c r="J639" i="71"/>
  <c r="J2121" i="71"/>
  <c r="J1259" i="71"/>
  <c r="J2145" i="71"/>
  <c r="J2176" i="71"/>
  <c r="J856" i="71"/>
  <c r="J1496" i="71"/>
  <c r="J1489" i="71"/>
  <c r="J1500" i="71"/>
  <c r="J1483" i="71"/>
  <c r="J1493" i="71"/>
  <c r="J1504" i="71"/>
  <c r="J702" i="71"/>
  <c r="J1488" i="71"/>
  <c r="J1572" i="71"/>
  <c r="J1614" i="71"/>
  <c r="J238" i="71"/>
  <c r="J1923" i="71"/>
  <c r="J2201" i="71"/>
  <c r="J2205" i="71"/>
  <c r="J2209" i="71"/>
  <c r="J2172" i="71"/>
  <c r="J2195" i="71"/>
  <c r="J1158" i="71"/>
  <c r="J1421" i="71"/>
  <c r="J1466" i="71"/>
  <c r="J816" i="71"/>
  <c r="J654" i="71"/>
  <c r="J1525" i="71"/>
  <c r="J703" i="71"/>
  <c r="J1567" i="71"/>
  <c r="J1594" i="71"/>
  <c r="J1688" i="71"/>
  <c r="J1267" i="71"/>
  <c r="J47" i="71"/>
  <c r="J1897" i="71"/>
  <c r="J1273" i="71"/>
  <c r="J1948" i="71"/>
  <c r="J1970" i="71"/>
  <c r="J1995" i="71"/>
  <c r="J981" i="71"/>
  <c r="J985" i="71"/>
  <c r="J2094" i="71"/>
  <c r="J2128" i="71"/>
  <c r="J354" i="71"/>
  <c r="J2148" i="71"/>
  <c r="J2177" i="71"/>
  <c r="J1501" i="71"/>
  <c r="J1492" i="71"/>
  <c r="J1503" i="71"/>
  <c r="J1485" i="71"/>
  <c r="J1497" i="71"/>
  <c r="J696" i="71"/>
  <c r="J1400" i="71"/>
  <c r="J1494" i="71"/>
  <c r="J1611" i="71"/>
  <c r="J1270" i="71"/>
  <c r="J1272" i="71"/>
  <c r="J1968" i="71"/>
  <c r="J2202" i="71"/>
  <c r="J2206" i="71"/>
  <c r="J2210" i="71"/>
  <c r="J1498" i="71"/>
  <c r="J1613" i="71"/>
  <c r="J573" i="71"/>
  <c r="J2212" i="71"/>
  <c r="J2180" i="71"/>
  <c r="J2198" i="71"/>
  <c r="J1392" i="71"/>
  <c r="J1432" i="71"/>
  <c r="J1469" i="71"/>
  <c r="J821" i="71"/>
  <c r="J655" i="71"/>
  <c r="J1536" i="71"/>
  <c r="J706" i="71"/>
  <c r="J1575" i="71"/>
  <c r="J1649" i="71"/>
  <c r="J57" i="71"/>
  <c r="J1824" i="71"/>
  <c r="J1120" i="71"/>
  <c r="J1899" i="71"/>
  <c r="J1942" i="71"/>
  <c r="J1949" i="71"/>
  <c r="J1986" i="71"/>
  <c r="J310" i="71"/>
  <c r="J122" i="71"/>
  <c r="J637" i="71"/>
  <c r="J2117" i="71"/>
  <c r="J2129" i="71"/>
  <c r="J355" i="71"/>
  <c r="J2174" i="71"/>
  <c r="J2192" i="71"/>
  <c r="J1482" i="71"/>
  <c r="J1495" i="71"/>
  <c r="J695" i="71"/>
  <c r="J1490" i="71"/>
  <c r="J1499" i="71"/>
  <c r="J697" i="71"/>
  <c r="J1486" i="71"/>
  <c r="J698" i="71"/>
  <c r="J1612" i="71"/>
  <c r="J1271" i="71"/>
  <c r="J572" i="71"/>
  <c r="J1274" i="71"/>
  <c r="J2203" i="71"/>
  <c r="J2207" i="71"/>
  <c r="J2211" i="71"/>
  <c r="J1484" i="71"/>
  <c r="J699" i="71"/>
  <c r="J1275" i="71"/>
  <c r="J2208" i="71"/>
  <c r="J2165" i="71"/>
  <c r="J2184" i="71"/>
  <c r="J2200" i="71"/>
  <c r="J1393" i="71"/>
  <c r="J1433" i="71"/>
  <c r="J48" i="71"/>
  <c r="J649" i="71"/>
  <c r="J659" i="71"/>
  <c r="J1537" i="71"/>
  <c r="J1539" i="71"/>
  <c r="J577" i="71"/>
  <c r="J1668" i="71"/>
  <c r="J58" i="71"/>
  <c r="J1825" i="71"/>
  <c r="J1121" i="71"/>
  <c r="J1903" i="71"/>
  <c r="J621" i="71"/>
  <c r="J1950" i="71"/>
  <c r="J1993" i="71"/>
  <c r="J279" i="71"/>
  <c r="J982" i="71"/>
  <c r="J638" i="71"/>
  <c r="J2120" i="71"/>
  <c r="J1258" i="71"/>
  <c r="J356" i="71"/>
  <c r="J2175" i="71"/>
  <c r="J2196" i="71"/>
  <c r="J1401" i="71"/>
  <c r="J700" i="71"/>
  <c r="J1491" i="71"/>
  <c r="J1502" i="71"/>
  <c r="J701" i="71"/>
  <c r="J1487" i="71"/>
  <c r="J237" i="71"/>
  <c r="J2204" i="71"/>
  <c r="D19" i="73"/>
  <c r="J30" i="71" s="1"/>
  <c r="D13" i="73"/>
  <c r="R1167" i="71"/>
  <c r="R1544" i="71"/>
  <c r="R1579" i="71"/>
  <c r="R1201" i="71"/>
  <c r="R1888" i="71"/>
  <c r="R2042" i="71"/>
  <c r="R2069" i="71"/>
  <c r="R2093" i="71"/>
  <c r="R771" i="71"/>
  <c r="R1523" i="71"/>
  <c r="R1534" i="71"/>
  <c r="R1620" i="71"/>
  <c r="R598" i="71"/>
  <c r="R610" i="71"/>
  <c r="R619" i="71"/>
  <c r="R2138" i="71"/>
  <c r="R20" i="71"/>
  <c r="R41" i="71"/>
  <c r="R23" i="71"/>
  <c r="R1384" i="71"/>
  <c r="R1386" i="71"/>
  <c r="R1389" i="71"/>
  <c r="R1153" i="71"/>
  <c r="R1006" i="71"/>
  <c r="R193" i="71"/>
  <c r="R195" i="71"/>
  <c r="R197" i="71"/>
  <c r="R1016" i="71"/>
  <c r="R1019" i="71"/>
  <c r="R1023" i="71"/>
  <c r="R1399" i="71"/>
  <c r="R1031" i="71"/>
  <c r="R1161" i="71"/>
  <c r="R1166" i="71"/>
  <c r="R1173" i="71"/>
  <c r="R1403" i="71"/>
  <c r="R1041" i="71"/>
  <c r="R1047" i="71"/>
  <c r="R206" i="71"/>
  <c r="R1336" i="71"/>
  <c r="R1338" i="71"/>
  <c r="R1411" i="71"/>
  <c r="R488" i="71"/>
  <c r="R491" i="71"/>
  <c r="R497" i="71"/>
  <c r="R500" i="71"/>
  <c r="R505" i="71"/>
  <c r="R509" i="71"/>
  <c r="R515" i="71"/>
  <c r="R370" i="71"/>
  <c r="R372" i="71"/>
  <c r="R378" i="71"/>
  <c r="R520" i="71"/>
  <c r="R524" i="71"/>
  <c r="R1182" i="71"/>
  <c r="R1189" i="71"/>
  <c r="R1191" i="71"/>
  <c r="R55" i="71"/>
  <c r="R531" i="71"/>
  <c r="R216" i="71"/>
  <c r="R79" i="71"/>
  <c r="R1068" i="71"/>
  <c r="R1070" i="71"/>
  <c r="R536" i="71"/>
  <c r="R382" i="71"/>
  <c r="R292" i="71"/>
  <c r="R295" i="71"/>
  <c r="R393" i="71"/>
  <c r="R1543" i="71"/>
  <c r="R1546" i="71"/>
  <c r="R847" i="71"/>
  <c r="R849" i="71"/>
  <c r="R851" i="71"/>
  <c r="R854" i="71"/>
  <c r="R301" i="71"/>
  <c r="R306" i="71"/>
  <c r="R1557" i="71"/>
  <c r="R1560" i="71"/>
  <c r="R1564" i="71"/>
  <c r="R1576" i="71"/>
  <c r="R413" i="71"/>
  <c r="R416" i="71"/>
  <c r="Q1053" i="71"/>
  <c r="Q1568" i="71"/>
  <c r="Q738" i="71"/>
  <c r="Q1202" i="71"/>
  <c r="Q1255" i="71"/>
  <c r="Q630" i="71"/>
  <c r="Q2075" i="71"/>
  <c r="Q97" i="71"/>
  <c r="Q778" i="71"/>
  <c r="Q1530" i="71"/>
  <c r="Q1577" i="71"/>
  <c r="Q1630" i="71"/>
  <c r="Q599" i="71"/>
  <c r="Q1744" i="71"/>
  <c r="Q1251" i="71"/>
  <c r="Q24" i="71"/>
  <c r="Q43" i="71"/>
  <c r="Q1383" i="71"/>
  <c r="Q1385" i="71"/>
  <c r="Q1387" i="71"/>
  <c r="Q1150" i="71"/>
  <c r="Q1004" i="71"/>
  <c r="Q1011" i="71"/>
  <c r="Q194" i="71"/>
  <c r="Q196" i="71"/>
  <c r="Q1014" i="71"/>
  <c r="Q1017" i="71"/>
  <c r="Q1022" i="71"/>
  <c r="Q1396" i="71"/>
  <c r="Q1029" i="71"/>
  <c r="Q1032" i="71"/>
  <c r="Q1164" i="71"/>
  <c r="Q1168" i="71"/>
  <c r="Q1402" i="71"/>
  <c r="Q1405" i="71"/>
  <c r="Q1045" i="71"/>
  <c r="Q1052" i="71"/>
  <c r="Q209" i="71"/>
  <c r="Q1337" i="71"/>
  <c r="Q1408" i="71"/>
  <c r="Q1056" i="71"/>
  <c r="Q490" i="71"/>
  <c r="Q492" i="71"/>
  <c r="Q499" i="71"/>
  <c r="Q1426" i="71"/>
  <c r="Q507" i="71"/>
  <c r="Q513" i="71"/>
  <c r="Q517" i="71"/>
  <c r="Q371" i="71"/>
  <c r="Q376" i="71"/>
  <c r="Q1506" i="71"/>
  <c r="Q522" i="71"/>
  <c r="Q1181" i="71"/>
  <c r="Q1187" i="71"/>
  <c r="Q1190" i="71"/>
  <c r="Q53" i="71"/>
  <c r="Q530" i="71"/>
  <c r="Q212" i="71"/>
  <c r="Q218" i="71"/>
  <c r="Q1067" i="71"/>
  <c r="Q1069" i="71"/>
  <c r="Q535" i="71"/>
  <c r="Q537" i="71"/>
  <c r="Q384" i="71"/>
  <c r="Q293" i="71"/>
  <c r="Q296" i="71"/>
  <c r="Q1542" i="71"/>
  <c r="Q1545" i="71"/>
  <c r="Q1548" i="71"/>
  <c r="Q848" i="71"/>
  <c r="Q850" i="71"/>
  <c r="Q853" i="71"/>
  <c r="Q300" i="71"/>
  <c r="Q303" i="71"/>
  <c r="Q1556" i="71"/>
  <c r="Q1559" i="71"/>
  <c r="Q1561" i="71"/>
  <c r="Q1565" i="71"/>
  <c r="Q1580" i="71"/>
  <c r="Q414" i="71"/>
  <c r="Q434" i="71"/>
  <c r="R1053" i="71"/>
  <c r="R1568" i="71"/>
  <c r="R738" i="71"/>
  <c r="R1202" i="71"/>
  <c r="R1255" i="71"/>
  <c r="R630" i="71"/>
  <c r="R2075" i="71"/>
  <c r="R97" i="71"/>
  <c r="R778" i="71"/>
  <c r="R1530" i="71"/>
  <c r="R1577" i="71"/>
  <c r="R1630" i="71"/>
  <c r="R599" i="71"/>
  <c r="R1744" i="71"/>
  <c r="R1251" i="71"/>
  <c r="R24" i="71"/>
  <c r="R43" i="71"/>
  <c r="R1383" i="71"/>
  <c r="R1385" i="71"/>
  <c r="R1387" i="71"/>
  <c r="R1150" i="71"/>
  <c r="R1004" i="71"/>
  <c r="R1011" i="71"/>
  <c r="R194" i="71"/>
  <c r="R196" i="71"/>
  <c r="R1014" i="71"/>
  <c r="R1017" i="71"/>
  <c r="R1022" i="71"/>
  <c r="R1396" i="71"/>
  <c r="R1029" i="71"/>
  <c r="R1032" i="71"/>
  <c r="R1164" i="71"/>
  <c r="R1168" i="71"/>
  <c r="R1402" i="71"/>
  <c r="R1405" i="71"/>
  <c r="R1045" i="71"/>
  <c r="R1052" i="71"/>
  <c r="R209" i="71"/>
  <c r="R1337" i="71"/>
  <c r="R1408" i="71"/>
  <c r="R1056" i="71"/>
  <c r="R490" i="71"/>
  <c r="R492" i="71"/>
  <c r="R499" i="71"/>
  <c r="R1426" i="71"/>
  <c r="R507" i="71"/>
  <c r="R513" i="71"/>
  <c r="R517" i="71"/>
  <c r="R371" i="71"/>
  <c r="R376" i="71"/>
  <c r="R1506" i="71"/>
  <c r="R522" i="71"/>
  <c r="R1181" i="71"/>
  <c r="R1187" i="71"/>
  <c r="R1190" i="71"/>
  <c r="R53" i="71"/>
  <c r="R530" i="71"/>
  <c r="R212" i="71"/>
  <c r="R218" i="71"/>
  <c r="R1067" i="71"/>
  <c r="R1069" i="71"/>
  <c r="R535" i="71"/>
  <c r="R537" i="71"/>
  <c r="R384" i="71"/>
  <c r="R293" i="71"/>
  <c r="R296" i="71"/>
  <c r="R1542" i="71"/>
  <c r="R1545" i="71"/>
  <c r="R1548" i="71"/>
  <c r="R848" i="71"/>
  <c r="R850" i="71"/>
  <c r="R853" i="71"/>
  <c r="R300" i="71"/>
  <c r="R303" i="71"/>
  <c r="R1556" i="71"/>
  <c r="R1559" i="71"/>
  <c r="R1561" i="71"/>
  <c r="R1565" i="71"/>
  <c r="R1580" i="71"/>
  <c r="R414" i="71"/>
  <c r="R434" i="71"/>
  <c r="Q1167" i="71"/>
  <c r="Q1544" i="71"/>
  <c r="Q1579" i="71"/>
  <c r="Q1201" i="71"/>
  <c r="Q1888" i="71"/>
  <c r="Q2042" i="71"/>
  <c r="Q2069" i="71"/>
  <c r="Q2093" i="71"/>
  <c r="Q771" i="71"/>
  <c r="Q1523" i="71"/>
  <c r="Q1534" i="71"/>
  <c r="Q1620" i="71"/>
  <c r="Q598" i="71"/>
  <c r="Q610" i="71"/>
  <c r="Q619" i="71"/>
  <c r="Q2138" i="71"/>
  <c r="Q20" i="71"/>
  <c r="Q41" i="71"/>
  <c r="Q23" i="71"/>
  <c r="Q1384" i="71"/>
  <c r="Q1386" i="71"/>
  <c r="Q1389" i="71"/>
  <c r="Q1153" i="71"/>
  <c r="Q1006" i="71"/>
  <c r="Q193" i="71"/>
  <c r="Q195" i="71"/>
  <c r="Q197" i="71"/>
  <c r="Q1016" i="71"/>
  <c r="Q1019" i="71"/>
  <c r="Q1023" i="71"/>
  <c r="Q1399" i="71"/>
  <c r="Q1031" i="71"/>
  <c r="Q1161" i="71"/>
  <c r="Q1166" i="71"/>
  <c r="Q1173" i="71"/>
  <c r="Q1403" i="71"/>
  <c r="Q1041" i="71"/>
  <c r="Q1047" i="71"/>
  <c r="Q206" i="71"/>
  <c r="Q1336" i="71"/>
  <c r="Q1338" i="71"/>
  <c r="Q1411" i="71"/>
  <c r="Q488" i="71"/>
  <c r="Q491" i="71"/>
  <c r="Q497" i="71"/>
  <c r="Q500" i="71"/>
  <c r="Q505" i="71"/>
  <c r="Q509" i="71"/>
  <c r="Q515" i="71"/>
  <c r="Q370" i="71"/>
  <c r="Q372" i="71"/>
  <c r="Q378" i="71"/>
  <c r="Q520" i="71"/>
  <c r="Q524" i="71"/>
  <c r="Q1182" i="71"/>
  <c r="Q1189" i="71"/>
  <c r="Q1191" i="71"/>
  <c r="Q55" i="71"/>
  <c r="Q531" i="71"/>
  <c r="Q216" i="71"/>
  <c r="Q79" i="71"/>
  <c r="Q1068" i="71"/>
  <c r="Q1070" i="71"/>
  <c r="Q536" i="71"/>
  <c r="Q382" i="71"/>
  <c r="Q292" i="71"/>
  <c r="Q295" i="71"/>
  <c r="Q393" i="71"/>
  <c r="Q1543" i="71"/>
  <c r="Q1546" i="71"/>
  <c r="Q847" i="71"/>
  <c r="Q849" i="71"/>
  <c r="Q851" i="71"/>
  <c r="Q854" i="71"/>
  <c r="Q301" i="71"/>
  <c r="Q306" i="71"/>
  <c r="Q1557" i="71"/>
  <c r="Q1560" i="71"/>
  <c r="Q1564" i="71"/>
  <c r="Q1576" i="71"/>
  <c r="Q413" i="71"/>
  <c r="Q435" i="71"/>
  <c r="Q1586" i="71"/>
  <c r="Q1591" i="71"/>
  <c r="Q1636" i="71"/>
  <c r="Q450" i="71"/>
  <c r="Q1640" i="71"/>
  <c r="Q1652" i="71"/>
  <c r="Q902" i="71"/>
  <c r="Q1713" i="71"/>
  <c r="Q913" i="71"/>
  <c r="Q1087" i="71"/>
  <c r="Q1090" i="71"/>
  <c r="Q1096" i="71"/>
  <c r="Q1098" i="71"/>
  <c r="Q1729" i="71"/>
  <c r="Q1731" i="71"/>
  <c r="Q1738" i="71"/>
  <c r="Q736" i="71"/>
  <c r="Q740" i="71"/>
  <c r="Q742" i="71"/>
  <c r="Q744" i="71"/>
  <c r="Q748" i="71"/>
  <c r="Q1755" i="71"/>
  <c r="Q1758" i="71"/>
  <c r="Q1761" i="71"/>
  <c r="Q834" i="71"/>
  <c r="Q837" i="71"/>
  <c r="Q843" i="71"/>
  <c r="Q751" i="71"/>
  <c r="Q754" i="71"/>
  <c r="Q954" i="71"/>
  <c r="Q959" i="71"/>
  <c r="Q963" i="71"/>
  <c r="Q970" i="71"/>
  <c r="Q1780" i="71"/>
  <c r="Q1784" i="71"/>
  <c r="Q1792" i="71"/>
  <c r="Q1835" i="71"/>
  <c r="Q1839" i="71"/>
  <c r="Q1843" i="71"/>
  <c r="Q1847" i="71"/>
  <c r="Q1102" i="71"/>
  <c r="Q1862" i="71"/>
  <c r="Q1866" i="71"/>
  <c r="Q1871" i="71"/>
  <c r="Q1204" i="71"/>
  <c r="Q1878" i="71"/>
  <c r="Q1880" i="71"/>
  <c r="Q1885" i="71"/>
  <c r="Q1889" i="71"/>
  <c r="Q1125" i="71"/>
  <c r="Q1277" i="71"/>
  <c r="Q69" i="71"/>
  <c r="Q979" i="71"/>
  <c r="Q1966" i="71"/>
  <c r="Q1973" i="71"/>
  <c r="Q1976" i="71"/>
  <c r="Q1979" i="71"/>
  <c r="Q1983" i="71"/>
  <c r="Q244" i="71"/>
  <c r="Q249" i="71"/>
  <c r="Q1349" i="71"/>
  <c r="Q1352" i="71"/>
  <c r="Q1358" i="71"/>
  <c r="Q1361" i="71"/>
  <c r="Q1364" i="71"/>
  <c r="Q1367" i="71"/>
  <c r="Q182" i="71"/>
  <c r="Q185" i="71"/>
  <c r="Q1229" i="71"/>
  <c r="Q188" i="71"/>
  <c r="R435" i="71"/>
  <c r="R1586" i="71"/>
  <c r="R1591" i="71"/>
  <c r="R1636" i="71"/>
  <c r="R450" i="71"/>
  <c r="R1640" i="71"/>
  <c r="R1652" i="71"/>
  <c r="R902" i="71"/>
  <c r="R1713" i="71"/>
  <c r="R913" i="71"/>
  <c r="R1087" i="71"/>
  <c r="R1090" i="71"/>
  <c r="R1096" i="71"/>
  <c r="R1098" i="71"/>
  <c r="R1729" i="71"/>
  <c r="R1731" i="71"/>
  <c r="R1738" i="71"/>
  <c r="R736" i="71"/>
  <c r="R740" i="71"/>
  <c r="R742" i="71"/>
  <c r="R744" i="71"/>
  <c r="R748" i="71"/>
  <c r="R1755" i="71"/>
  <c r="R1758" i="71"/>
  <c r="R1761" i="71"/>
  <c r="R834" i="71"/>
  <c r="R837" i="71"/>
  <c r="R843" i="71"/>
  <c r="R751" i="71"/>
  <c r="R754" i="71"/>
  <c r="R954" i="71"/>
  <c r="R959" i="71"/>
  <c r="R963" i="71"/>
  <c r="R970" i="71"/>
  <c r="R1780" i="71"/>
  <c r="R1784" i="71"/>
  <c r="R1792" i="71"/>
  <c r="R1835" i="71"/>
  <c r="R1839" i="71"/>
  <c r="R1843" i="71"/>
  <c r="R1847" i="71"/>
  <c r="R1102" i="71"/>
  <c r="R1862" i="71"/>
  <c r="R1866" i="71"/>
  <c r="R1871" i="71"/>
  <c r="R1204" i="71"/>
  <c r="R1878" i="71"/>
  <c r="R1880" i="71"/>
  <c r="R1885" i="71"/>
  <c r="R1889" i="71"/>
  <c r="R1125" i="71"/>
  <c r="R1277" i="71"/>
  <c r="R69" i="71"/>
  <c r="R979" i="71"/>
  <c r="R1966" i="71"/>
  <c r="R1973" i="71"/>
  <c r="R1976" i="71"/>
  <c r="R1979" i="71"/>
  <c r="R1983" i="71"/>
  <c r="R244" i="71"/>
  <c r="R249" i="71"/>
  <c r="R1349" i="71"/>
  <c r="R1352" i="71"/>
  <c r="R1358" i="71"/>
  <c r="R1361" i="71"/>
  <c r="R1364" i="71"/>
  <c r="R1367" i="71"/>
  <c r="R182" i="71"/>
  <c r="R185" i="71"/>
  <c r="R1229" i="71"/>
  <c r="R188" i="71"/>
  <c r="R190" i="71"/>
  <c r="R1236" i="71"/>
  <c r="R1239" i="71"/>
  <c r="R2001" i="71"/>
  <c r="R2005" i="71"/>
  <c r="R2007" i="71"/>
  <c r="R1315" i="71"/>
  <c r="R1319" i="71"/>
  <c r="R2024" i="71"/>
  <c r="R1321" i="71"/>
  <c r="R2026" i="71"/>
  <c r="R1325" i="71"/>
  <c r="R1327" i="71"/>
  <c r="R1329" i="71"/>
  <c r="Q437" i="71"/>
  <c r="Q1589" i="71"/>
  <c r="Q1194" i="71"/>
  <c r="Q444" i="71"/>
  <c r="Q1639" i="71"/>
  <c r="Q1644" i="71"/>
  <c r="Q877" i="71"/>
  <c r="Q904" i="71"/>
  <c r="Q907" i="71"/>
  <c r="Q915" i="71"/>
  <c r="Q1088" i="71"/>
  <c r="Q1092" i="71"/>
  <c r="Q1097" i="71"/>
  <c r="Q1727" i="71"/>
  <c r="Q1730" i="71"/>
  <c r="Q1735" i="71"/>
  <c r="Q1739" i="71"/>
  <c r="Q737" i="71"/>
  <c r="Q741" i="71"/>
  <c r="Q743" i="71"/>
  <c r="Q745" i="71"/>
  <c r="Q1753" i="71"/>
  <c r="Q1757" i="71"/>
  <c r="Q1760" i="71"/>
  <c r="Q1762" i="71"/>
  <c r="Q835" i="71"/>
  <c r="Q839" i="71"/>
  <c r="Q845" i="71"/>
  <c r="Q752" i="71"/>
  <c r="Q952" i="71"/>
  <c r="Q958" i="71"/>
  <c r="Q961" i="71"/>
  <c r="Q968" i="71"/>
  <c r="Q971" i="71"/>
  <c r="Q1782" i="71"/>
  <c r="Q1786" i="71"/>
  <c r="Q1794" i="71"/>
  <c r="Q1837" i="71"/>
  <c r="Q1841" i="71"/>
  <c r="Q1845" i="71"/>
  <c r="Q1849" i="71"/>
  <c r="Q1860" i="71"/>
  <c r="Q1863" i="71"/>
  <c r="Q1869" i="71"/>
  <c r="Q1107" i="71"/>
  <c r="Q1877" i="71"/>
  <c r="Q1879" i="71"/>
  <c r="Q1884" i="71"/>
  <c r="Q1887" i="71"/>
  <c r="Q1891" i="71"/>
  <c r="Q1131" i="71"/>
  <c r="Q1934" i="71"/>
  <c r="Q1936" i="71"/>
  <c r="Q1961" i="71"/>
  <c r="Q1972" i="71"/>
  <c r="Q1975" i="71"/>
  <c r="Q1977" i="71"/>
  <c r="Q1980" i="71"/>
  <c r="Q243" i="71"/>
  <c r="Q245" i="71"/>
  <c r="Q251" i="71"/>
  <c r="Q1351" i="71"/>
  <c r="Q1353" i="71"/>
  <c r="Q1360" i="71"/>
  <c r="Q1362" i="71"/>
  <c r="Q1366" i="71"/>
  <c r="Q181" i="71"/>
  <c r="Q183" i="71"/>
  <c r="Q1227" i="71"/>
  <c r="Q1231" i="71"/>
  <c r="Q189" i="71"/>
  <c r="Q1235" i="71"/>
  <c r="Q1237" i="71"/>
  <c r="Q1241" i="71"/>
  <c r="Q2004" i="71"/>
  <c r="Q2006" i="71"/>
  <c r="Q1253" i="71"/>
  <c r="Q1318" i="71"/>
  <c r="Q2023" i="71"/>
  <c r="Q1320" i="71"/>
  <c r="Q1322" i="71"/>
  <c r="Q1323" i="71"/>
  <c r="Q1326" i="71"/>
  <c r="Q1328" i="71"/>
  <c r="Q2031" i="71"/>
  <c r="Q416" i="71"/>
  <c r="R437" i="71"/>
  <c r="R1589" i="71"/>
  <c r="R1194" i="71"/>
  <c r="R444" i="71"/>
  <c r="R1639" i="71"/>
  <c r="R1644" i="71"/>
  <c r="R877" i="71"/>
  <c r="R904" i="71"/>
  <c r="R907" i="71"/>
  <c r="R915" i="71"/>
  <c r="R1088" i="71"/>
  <c r="R1092" i="71"/>
  <c r="R1097" i="71"/>
  <c r="R1727" i="71"/>
  <c r="R1730" i="71"/>
  <c r="R1735" i="71"/>
  <c r="R1739" i="71"/>
  <c r="R737" i="71"/>
  <c r="R741" i="71"/>
  <c r="R743" i="71"/>
  <c r="R745" i="71"/>
  <c r="R1753" i="71"/>
  <c r="R1757" i="71"/>
  <c r="R1760" i="71"/>
  <c r="R1762" i="71"/>
  <c r="R835" i="71"/>
  <c r="R839" i="71"/>
  <c r="R845" i="71"/>
  <c r="R752" i="71"/>
  <c r="R952" i="71"/>
  <c r="R958" i="71"/>
  <c r="R961" i="71"/>
  <c r="R968" i="71"/>
  <c r="R971" i="71"/>
  <c r="R1782" i="71"/>
  <c r="R1786" i="71"/>
  <c r="R1794" i="71"/>
  <c r="R1837" i="71"/>
  <c r="R1841" i="71"/>
  <c r="R1845" i="71"/>
  <c r="R1849" i="71"/>
  <c r="R1860" i="71"/>
  <c r="R1863" i="71"/>
  <c r="R1869" i="71"/>
  <c r="R1107" i="71"/>
  <c r="R1877" i="71"/>
  <c r="R1879" i="71"/>
  <c r="R1884" i="71"/>
  <c r="R1887" i="71"/>
  <c r="R1891" i="71"/>
  <c r="R1131" i="71"/>
  <c r="R1934" i="71"/>
  <c r="R1936" i="71"/>
  <c r="R1961" i="71"/>
  <c r="R1972" i="71"/>
  <c r="R1975" i="71"/>
  <c r="R1977" i="71"/>
  <c r="R1980" i="71"/>
  <c r="R243" i="71"/>
  <c r="R245" i="71"/>
  <c r="R251" i="71"/>
  <c r="R1351" i="71"/>
  <c r="R1353" i="71"/>
  <c r="R1360" i="71"/>
  <c r="R1362" i="71"/>
  <c r="R1366" i="71"/>
  <c r="R181" i="71"/>
  <c r="R183" i="71"/>
  <c r="R1227" i="71"/>
  <c r="R1231" i="71"/>
  <c r="Q190" i="71"/>
  <c r="Q1239" i="71"/>
  <c r="Q2005" i="71"/>
  <c r="Q1315" i="71"/>
  <c r="Q2024" i="71"/>
  <c r="Q2026" i="71"/>
  <c r="Q1327" i="71"/>
  <c r="Q1332" i="71"/>
  <c r="Q2032" i="71"/>
  <c r="Q2036" i="71"/>
  <c r="Q2040" i="71"/>
  <c r="Q2044" i="71"/>
  <c r="Q2055" i="71"/>
  <c r="Q1281" i="71"/>
  <c r="Q1282" i="71"/>
  <c r="Q1138" i="71"/>
  <c r="Q1140" i="71"/>
  <c r="Q1143" i="71"/>
  <c r="Q1146" i="71"/>
  <c r="Q341" i="71"/>
  <c r="Q2070" i="71"/>
  <c r="Q1256" i="71"/>
  <c r="Q2089" i="71"/>
  <c r="Q2092" i="71"/>
  <c r="Q2097" i="71"/>
  <c r="Q2135" i="71"/>
  <c r="Q366" i="71"/>
  <c r="Q86" i="71"/>
  <c r="Q2146" i="71"/>
  <c r="Q98" i="71"/>
  <c r="Q2188" i="71"/>
  <c r="Q772" i="71"/>
  <c r="Q775" i="71"/>
  <c r="Q782" i="71"/>
  <c r="Q785" i="71"/>
  <c r="Q1009" i="71"/>
  <c r="Q1013" i="71"/>
  <c r="Q201" i="71"/>
  <c r="Q1398" i="71"/>
  <c r="Q1162" i="71"/>
  <c r="Q1404" i="71"/>
  <c r="Q1038" i="71"/>
  <c r="Q1176" i="71"/>
  <c r="Q1051" i="71"/>
  <c r="Q1178" i="71"/>
  <c r="Q1413" i="71"/>
  <c r="Q483" i="71"/>
  <c r="Q495" i="71"/>
  <c r="Q503" i="71"/>
  <c r="Q511" i="71"/>
  <c r="Q1505" i="71"/>
  <c r="Q519" i="71"/>
  <c r="Q529" i="71"/>
  <c r="Q214" i="71"/>
  <c r="Q534" i="71"/>
  <c r="Q221" i="71"/>
  <c r="Q387" i="71"/>
  <c r="Q291" i="71"/>
  <c r="Q846" i="71"/>
  <c r="Q305" i="71"/>
  <c r="Q1566" i="71"/>
  <c r="Q19" i="71"/>
  <c r="Q1581" i="71"/>
  <c r="Q430" i="71"/>
  <c r="Q226" i="71"/>
  <c r="Q1582" i="71"/>
  <c r="Q1592" i="71"/>
  <c r="Q1193" i="71"/>
  <c r="Q1083" i="71"/>
  <c r="Q442" i="71"/>
  <c r="Q448" i="71"/>
  <c r="Q1653" i="71"/>
  <c r="Q876" i="71"/>
  <c r="Q1656" i="71"/>
  <c r="Q882" i="71"/>
  <c r="Q889" i="71"/>
  <c r="Q895" i="71"/>
  <c r="Q901" i="71"/>
  <c r="Q906" i="71"/>
  <c r="Q912" i="71"/>
  <c r="Q917" i="71"/>
  <c r="Q540" i="71"/>
  <c r="Q606" i="71"/>
  <c r="Q549" i="71"/>
  <c r="Q761" i="71"/>
  <c r="R1235" i="71"/>
  <c r="R1241" i="71"/>
  <c r="R2006" i="71"/>
  <c r="R1318" i="71"/>
  <c r="R1320" i="71"/>
  <c r="R1323" i="71"/>
  <c r="R1328" i="71"/>
  <c r="R1332" i="71"/>
  <c r="R2032" i="71"/>
  <c r="R2036" i="71"/>
  <c r="R2040" i="71"/>
  <c r="R2044" i="71"/>
  <c r="R2055" i="71"/>
  <c r="R1281" i="71"/>
  <c r="R1282" i="71"/>
  <c r="R1138" i="71"/>
  <c r="R1140" i="71"/>
  <c r="R1143" i="71"/>
  <c r="R1146" i="71"/>
  <c r="R341" i="71"/>
  <c r="R2070" i="71"/>
  <c r="R1256" i="71"/>
  <c r="R2089" i="71"/>
  <c r="R2092" i="71"/>
  <c r="R2097" i="71"/>
  <c r="R2135" i="71"/>
  <c r="R366" i="71"/>
  <c r="R86" i="71"/>
  <c r="R2146" i="71"/>
  <c r="R98" i="71"/>
  <c r="R2188" i="71"/>
  <c r="R772" i="71"/>
  <c r="R775" i="71"/>
  <c r="R782" i="71"/>
  <c r="R785" i="71"/>
  <c r="R1009" i="71"/>
  <c r="R1013" i="71"/>
  <c r="R201" i="71"/>
  <c r="R1398" i="71"/>
  <c r="R1162" i="71"/>
  <c r="R1404" i="71"/>
  <c r="R1038" i="71"/>
  <c r="R1176" i="71"/>
  <c r="R1051" i="71"/>
  <c r="R1178" i="71"/>
  <c r="R1413" i="71"/>
  <c r="R483" i="71"/>
  <c r="R495" i="71"/>
  <c r="R503" i="71"/>
  <c r="R511" i="71"/>
  <c r="R1505" i="71"/>
  <c r="R519" i="71"/>
  <c r="R529" i="71"/>
  <c r="R214" i="71"/>
  <c r="R534" i="71"/>
  <c r="R221" i="71"/>
  <c r="R387" i="71"/>
  <c r="R291" i="71"/>
  <c r="R846" i="71"/>
  <c r="R305" i="71"/>
  <c r="R1566" i="71"/>
  <c r="R19" i="71"/>
  <c r="R1581" i="71"/>
  <c r="R430" i="71"/>
  <c r="R226" i="71"/>
  <c r="R1582" i="71"/>
  <c r="R1592" i="71"/>
  <c r="R1193" i="71"/>
  <c r="R1083" i="71"/>
  <c r="R442" i="71"/>
  <c r="R448" i="71"/>
  <c r="R1653" i="71"/>
  <c r="R876" i="71"/>
  <c r="R1656" i="71"/>
  <c r="R882" i="71"/>
  <c r="R889" i="71"/>
  <c r="R895" i="71"/>
  <c r="R901" i="71"/>
  <c r="R906" i="71"/>
  <c r="R912" i="71"/>
  <c r="R917" i="71"/>
  <c r="R540" i="71"/>
  <c r="R606" i="71"/>
  <c r="R549" i="71"/>
  <c r="R761" i="71"/>
  <c r="Q1236" i="71"/>
  <c r="Q2001" i="71"/>
  <c r="Q2007" i="71"/>
  <c r="Q1319" i="71"/>
  <c r="Q1321" i="71"/>
  <c r="Q1325" i="71"/>
  <c r="Q1329" i="71"/>
  <c r="Q1334" i="71"/>
  <c r="Q1335" i="71"/>
  <c r="Q2038" i="71"/>
  <c r="Q2041" i="71"/>
  <c r="Q2050" i="71"/>
  <c r="Q1279" i="71"/>
  <c r="Q2058" i="71"/>
  <c r="Q1136" i="71"/>
  <c r="Q1139" i="71"/>
  <c r="Q1142" i="71"/>
  <c r="Q1144" i="71"/>
  <c r="Q2063" i="71"/>
  <c r="Q2068" i="71"/>
  <c r="Q2072" i="71"/>
  <c r="Q2077" i="71"/>
  <c r="Q2090" i="71"/>
  <c r="Q2095" i="71"/>
  <c r="Q2106" i="71"/>
  <c r="Q353" i="71"/>
  <c r="Q82" i="71"/>
  <c r="Q93" i="71"/>
  <c r="Q95" i="71"/>
  <c r="Q100" i="71"/>
  <c r="Q2190" i="71"/>
  <c r="Q774" i="71"/>
  <c r="Q777" i="71"/>
  <c r="Q783" i="71"/>
  <c r="Q1381" i="71"/>
  <c r="Q192" i="71"/>
  <c r="Q198" i="71"/>
  <c r="Q1021" i="71"/>
  <c r="Q1028" i="71"/>
  <c r="Q1172" i="71"/>
  <c r="Q1036" i="71"/>
  <c r="Q1044" i="71"/>
  <c r="Q1049" i="71"/>
  <c r="Q205" i="71"/>
  <c r="Q1410" i="71"/>
  <c r="Q480" i="71"/>
  <c r="Q486" i="71"/>
  <c r="Q1427" i="71"/>
  <c r="Q1471" i="71"/>
  <c r="Q369" i="71"/>
  <c r="Q1508" i="71"/>
  <c r="Q1183" i="71"/>
  <c r="Q211" i="71"/>
  <c r="Q77" i="71"/>
  <c r="Q381" i="71"/>
  <c r="Q223" i="71"/>
  <c r="Q390" i="71"/>
  <c r="Q1541" i="71"/>
  <c r="Q299" i="71"/>
  <c r="Q1555" i="71"/>
  <c r="Q1569" i="71"/>
  <c r="Q1574" i="71"/>
  <c r="Q412" i="71"/>
  <c r="Q433" i="71"/>
  <c r="Q228" i="71"/>
  <c r="Q1583" i="71"/>
  <c r="Q1603" i="71"/>
  <c r="Q1195" i="71"/>
  <c r="Q440" i="71"/>
  <c r="Q446" i="71"/>
  <c r="Q1645" i="71"/>
  <c r="Q874" i="71"/>
  <c r="Q1655" i="71"/>
  <c r="Q1657" i="71"/>
  <c r="Q885" i="71"/>
  <c r="Q893" i="71"/>
  <c r="Q898" i="71"/>
  <c r="Q1710" i="71"/>
  <c r="Q1714" i="71"/>
  <c r="Q1094" i="71"/>
  <c r="Q1732" i="71"/>
  <c r="Q603" i="71"/>
  <c r="Q543" i="71"/>
  <c r="Q607" i="71"/>
  <c r="Q763" i="71"/>
  <c r="R189" i="71"/>
  <c r="R1237" i="71"/>
  <c r="R2004" i="71"/>
  <c r="R1253" i="71"/>
  <c r="R2023" i="71"/>
  <c r="R1322" i="71"/>
  <c r="R1326" i="71"/>
  <c r="R2031" i="71"/>
  <c r="R1334" i="71"/>
  <c r="R1335" i="71"/>
  <c r="R2038" i="71"/>
  <c r="R2041" i="71"/>
  <c r="R2050" i="71"/>
  <c r="R1279" i="71"/>
  <c r="R2058" i="71"/>
  <c r="R1136" i="71"/>
  <c r="R1139" i="71"/>
  <c r="R1142" i="71"/>
  <c r="R1144" i="71"/>
  <c r="R2063" i="71"/>
  <c r="R2068" i="71"/>
  <c r="R2072" i="71"/>
  <c r="R2077" i="71"/>
  <c r="R2090" i="71"/>
  <c r="R2095" i="71"/>
  <c r="R2106" i="71"/>
  <c r="R353" i="71"/>
  <c r="R82" i="71"/>
  <c r="R93" i="71"/>
  <c r="R95" i="71"/>
  <c r="R100" i="71"/>
  <c r="R2190" i="71"/>
  <c r="R774" i="71"/>
  <c r="R777" i="71"/>
  <c r="R783" i="71"/>
  <c r="R1381" i="71"/>
  <c r="R192" i="71"/>
  <c r="R198" i="71"/>
  <c r="R1021" i="71"/>
  <c r="R1028" i="71"/>
  <c r="R1172" i="71"/>
  <c r="R1036" i="71"/>
  <c r="R1044" i="71"/>
  <c r="R1049" i="71"/>
  <c r="R205" i="71"/>
  <c r="R1410" i="71"/>
  <c r="R480" i="71"/>
  <c r="R486" i="71"/>
  <c r="R1427" i="71"/>
  <c r="R1471" i="71"/>
  <c r="R369" i="71"/>
  <c r="R1508" i="71"/>
  <c r="R1183" i="71"/>
  <c r="R211" i="71"/>
  <c r="R77" i="71"/>
  <c r="R381" i="71"/>
  <c r="R223" i="71"/>
  <c r="R390" i="71"/>
  <c r="R1541" i="71"/>
  <c r="R299" i="71"/>
  <c r="R1555" i="71"/>
  <c r="R1569" i="71"/>
  <c r="R1574" i="71"/>
  <c r="R412" i="71"/>
  <c r="R433" i="71"/>
  <c r="R228" i="71"/>
  <c r="R1583" i="71"/>
  <c r="R1603" i="71"/>
  <c r="R1195" i="71"/>
  <c r="R440" i="71"/>
  <c r="R446" i="71"/>
  <c r="R1645" i="71"/>
  <c r="R874" i="71"/>
  <c r="R1655" i="71"/>
  <c r="R1657" i="71"/>
  <c r="R885" i="71"/>
  <c r="R893" i="71"/>
  <c r="R898" i="71"/>
  <c r="R1710" i="71"/>
  <c r="R1714" i="71"/>
  <c r="R1094" i="71"/>
  <c r="R1732" i="71"/>
  <c r="R603" i="71"/>
  <c r="R543" i="71"/>
  <c r="R607" i="71"/>
  <c r="R763" i="71"/>
  <c r="R764" i="71"/>
  <c r="R1737" i="71"/>
  <c r="R931" i="71"/>
  <c r="R1740" i="71"/>
  <c r="R1746" i="71"/>
  <c r="R941" i="71"/>
  <c r="R1770" i="71"/>
  <c r="R838" i="71"/>
  <c r="R947" i="71"/>
  <c r="R956" i="71"/>
  <c r="R1778" i="71"/>
  <c r="R1789" i="71"/>
  <c r="R1857" i="71"/>
  <c r="R976" i="71"/>
  <c r="R1105" i="71"/>
  <c r="R1212" i="71"/>
  <c r="R1890" i="71"/>
  <c r="R1129" i="71"/>
  <c r="R1907" i="71"/>
  <c r="R318" i="71"/>
  <c r="R1278" i="71"/>
  <c r="R1939" i="71"/>
  <c r="R239" i="71"/>
  <c r="R1945" i="71"/>
  <c r="R1962" i="71"/>
  <c r="R1226" i="71"/>
  <c r="R241" i="71"/>
  <c r="R178" i="71"/>
  <c r="R1356" i="71"/>
  <c r="R179" i="71"/>
  <c r="R186" i="71"/>
  <c r="R286" i="71"/>
  <c r="R289" i="71"/>
  <c r="R2027" i="71"/>
  <c r="R2034" i="71"/>
  <c r="R1283" i="71"/>
  <c r="R2061" i="71"/>
  <c r="R628" i="71"/>
  <c r="R2073" i="71"/>
  <c r="R290" i="71"/>
  <c r="R2099" i="71"/>
  <c r="R1149" i="71"/>
  <c r="R343" i="71"/>
  <c r="R348" i="71"/>
  <c r="R351" i="71"/>
  <c r="R87" i="71"/>
  <c r="R90" i="71"/>
  <c r="R2186" i="71"/>
  <c r="R2215" i="71"/>
  <c r="R780" i="71"/>
  <c r="R1531" i="71"/>
  <c r="R1892" i="71"/>
  <c r="R1380" i="71"/>
  <c r="R1388" i="71"/>
  <c r="R1152" i="71"/>
  <c r="R1007" i="71"/>
  <c r="R1010" i="71"/>
  <c r="R1155" i="71"/>
  <c r="R1015" i="71"/>
  <c r="R1020" i="71"/>
  <c r="R200" i="71"/>
  <c r="R203" i="71"/>
  <c r="R1026" i="71"/>
  <c r="R1395" i="71"/>
  <c r="R1030" i="71"/>
  <c r="R1034" i="71"/>
  <c r="R1165" i="71"/>
  <c r="R1170" i="71"/>
  <c r="R1175" i="71"/>
  <c r="R1407" i="71"/>
  <c r="R1039" i="71"/>
  <c r="R1046" i="71"/>
  <c r="R1048" i="71"/>
  <c r="R1050" i="71"/>
  <c r="R207" i="71"/>
  <c r="R210" i="71"/>
  <c r="R1339" i="71"/>
  <c r="R1412" i="71"/>
  <c r="R1057" i="71"/>
  <c r="R1059" i="71"/>
  <c r="R1415" i="71"/>
  <c r="R481" i="71"/>
  <c r="R484" i="71"/>
  <c r="R487" i="71"/>
  <c r="R493" i="71"/>
  <c r="R496" i="71"/>
  <c r="R501" i="71"/>
  <c r="R1425" i="71"/>
  <c r="R504" i="71"/>
  <c r="R508" i="71"/>
  <c r="R1472" i="71"/>
  <c r="R514" i="71"/>
  <c r="R518" i="71"/>
  <c r="R374" i="71"/>
  <c r="R377" i="71"/>
  <c r="R380" i="71"/>
  <c r="R1509" i="71"/>
  <c r="R1511" i="71"/>
  <c r="R521" i="71"/>
  <c r="R525" i="71"/>
  <c r="R1184" i="71"/>
  <c r="R1186" i="71"/>
  <c r="R52" i="71"/>
  <c r="R56" i="71"/>
  <c r="R533" i="71"/>
  <c r="R215" i="71"/>
  <c r="R219" i="71"/>
  <c r="Q769" i="71"/>
  <c r="Q928" i="71"/>
  <c r="Q934" i="71"/>
  <c r="Q1745" i="71"/>
  <c r="Q1754" i="71"/>
  <c r="Q1759" i="71"/>
  <c r="Q1772" i="71"/>
  <c r="Q945" i="71"/>
  <c r="Q950" i="71"/>
  <c r="Q966" i="71"/>
  <c r="Q1788" i="71"/>
  <c r="Q1833" i="71"/>
  <c r="Q1859" i="71"/>
  <c r="Q231" i="71"/>
  <c r="Q1203" i="71"/>
  <c r="Q1883" i="71"/>
  <c r="Q1123" i="71"/>
  <c r="Q1906" i="71"/>
  <c r="Q32" i="71"/>
  <c r="Q1276" i="71"/>
  <c r="Q1938" i="71"/>
  <c r="Q1940" i="71"/>
  <c r="Q1944" i="71"/>
  <c r="Q1953" i="71"/>
  <c r="Q1224" i="71"/>
  <c r="Q1985" i="71"/>
  <c r="Q248" i="71"/>
  <c r="Q1348" i="71"/>
  <c r="Q1996" i="71"/>
  <c r="Q1232" i="71"/>
  <c r="Q1242" i="71"/>
  <c r="Q288" i="71"/>
  <c r="Q2000" i="71"/>
  <c r="Q2029" i="71"/>
  <c r="Q1280" i="71"/>
  <c r="Q1134" i="71"/>
  <c r="Q2065" i="71"/>
  <c r="Q340" i="71"/>
  <c r="Q1257" i="71"/>
  <c r="Q2091" i="71"/>
  <c r="Q2102" i="71"/>
  <c r="Q2133" i="71"/>
  <c r="Q345" i="71"/>
  <c r="Q2137" i="71"/>
  <c r="Q364" i="71"/>
  <c r="Q88" i="71"/>
  <c r="Q92" i="71"/>
  <c r="Q2187" i="71"/>
  <c r="Q770" i="71"/>
  <c r="Q1524" i="71"/>
  <c r="Q1535" i="71"/>
  <c r="Q2130" i="71"/>
  <c r="Q1382" i="71"/>
  <c r="Q1151" i="71"/>
  <c r="Q1005" i="71"/>
  <c r="Q1008" i="71"/>
  <c r="Q1012" i="71"/>
  <c r="Q1156" i="71"/>
  <c r="Q1018" i="71"/>
  <c r="Q199" i="71"/>
  <c r="Q202" i="71"/>
  <c r="Q1024" i="71"/>
  <c r="Q1394" i="71"/>
  <c r="Q1397" i="71"/>
  <c r="Q1033" i="71"/>
  <c r="Q1163" i="71"/>
  <c r="Q1169" i="71"/>
  <c r="Q1174" i="71"/>
  <c r="Q1406" i="71"/>
  <c r="Q1037" i="71"/>
  <c r="Q1042" i="71"/>
  <c r="Q204" i="71"/>
  <c r="Q1177" i="71"/>
  <c r="Q1054" i="71"/>
  <c r="Q208" i="71"/>
  <c r="Q1179" i="71"/>
  <c r="Q1409" i="71"/>
  <c r="Q1055" i="71"/>
  <c r="Q1058" i="71"/>
  <c r="Q1414" i="71"/>
  <c r="Q479" i="71"/>
  <c r="Q482" i="71"/>
  <c r="Q485" i="71"/>
  <c r="Q489" i="71"/>
  <c r="Q494" i="71"/>
  <c r="Q498" i="71"/>
  <c r="Q502" i="71"/>
  <c r="Q1430" i="71"/>
  <c r="Q506" i="71"/>
  <c r="Q510" i="71"/>
  <c r="Q512" i="71"/>
  <c r="Q516" i="71"/>
  <c r="Q373" i="71"/>
  <c r="Q375" i="71"/>
  <c r="Q379" i="71"/>
  <c r="Q1507" i="71"/>
  <c r="Q1510" i="71"/>
  <c r="Q1512" i="71"/>
  <c r="Q523" i="71"/>
  <c r="Q526" i="71"/>
  <c r="Q1185" i="71"/>
  <c r="Q1188" i="71"/>
  <c r="Q54" i="71"/>
  <c r="Q532" i="71"/>
  <c r="Q213" i="71"/>
  <c r="Q217" i="71"/>
  <c r="Q220" i="71"/>
  <c r="R769" i="71"/>
  <c r="R928" i="71"/>
  <c r="R934" i="71"/>
  <c r="R1745" i="71"/>
  <c r="R1754" i="71"/>
  <c r="R1759" i="71"/>
  <c r="R1772" i="71"/>
  <c r="R945" i="71"/>
  <c r="R950" i="71"/>
  <c r="R966" i="71"/>
  <c r="R1788" i="71"/>
  <c r="R1833" i="71"/>
  <c r="R1859" i="71"/>
  <c r="R231" i="71"/>
  <c r="R1203" i="71"/>
  <c r="R1883" i="71"/>
  <c r="R1123" i="71"/>
  <c r="R1906" i="71"/>
  <c r="R32" i="71"/>
  <c r="R1276" i="71"/>
  <c r="R1938" i="71"/>
  <c r="R1940" i="71"/>
  <c r="R1944" i="71"/>
  <c r="R1953" i="71"/>
  <c r="R1224" i="71"/>
  <c r="R1985" i="71"/>
  <c r="R248" i="71"/>
  <c r="R1348" i="71"/>
  <c r="R1996" i="71"/>
  <c r="R1232" i="71"/>
  <c r="R1242" i="71"/>
  <c r="R288" i="71"/>
  <c r="R2000" i="71"/>
  <c r="R2029" i="71"/>
  <c r="R1280" i="71"/>
  <c r="R1134" i="71"/>
  <c r="R2065" i="71"/>
  <c r="R340" i="71"/>
  <c r="R1257" i="71"/>
  <c r="R2091" i="71"/>
  <c r="R2102" i="71"/>
  <c r="R2133" i="71"/>
  <c r="R345" i="71"/>
  <c r="R2137" i="71"/>
  <c r="R364" i="71"/>
  <c r="R88" i="71"/>
  <c r="R92" i="71"/>
  <c r="R2187" i="71"/>
  <c r="R770" i="71"/>
  <c r="R1524" i="71"/>
  <c r="R1535" i="71"/>
  <c r="R2130" i="71"/>
  <c r="R1382" i="71"/>
  <c r="R1151" i="71"/>
  <c r="R1005" i="71"/>
  <c r="R1008" i="71"/>
  <c r="R1012" i="71"/>
  <c r="R1156" i="71"/>
  <c r="R1018" i="71"/>
  <c r="R199" i="71"/>
  <c r="R202" i="71"/>
  <c r="R1024" i="71"/>
  <c r="R1394" i="71"/>
  <c r="R1397" i="71"/>
  <c r="R1033" i="71"/>
  <c r="R1163" i="71"/>
  <c r="R1169" i="71"/>
  <c r="R1174" i="71"/>
  <c r="R1406" i="71"/>
  <c r="R1037" i="71"/>
  <c r="R1042" i="71"/>
  <c r="R204" i="71"/>
  <c r="R1177" i="71"/>
  <c r="R1054" i="71"/>
  <c r="R208" i="71"/>
  <c r="R1179" i="71"/>
  <c r="R1409" i="71"/>
  <c r="R1055" i="71"/>
  <c r="R1058" i="71"/>
  <c r="R1414" i="71"/>
  <c r="R479" i="71"/>
  <c r="R482" i="71"/>
  <c r="R485" i="71"/>
  <c r="R489" i="71"/>
  <c r="R494" i="71"/>
  <c r="Q764" i="71"/>
  <c r="Q1737" i="71"/>
  <c r="Q931" i="71"/>
  <c r="Q1740" i="71"/>
  <c r="Q1746" i="71"/>
  <c r="Q941" i="71"/>
  <c r="Q1770" i="71"/>
  <c r="Q838" i="71"/>
  <c r="Q947" i="71"/>
  <c r="Q956" i="71"/>
  <c r="Q1778" i="71"/>
  <c r="Q1789" i="71"/>
  <c r="Q1857" i="71"/>
  <c r="Q976" i="71"/>
  <c r="Q1105" i="71"/>
  <c r="Q1212" i="71"/>
  <c r="Q1890" i="71"/>
  <c r="Q1129" i="71"/>
  <c r="Q1907" i="71"/>
  <c r="Q318" i="71"/>
  <c r="Q1278" i="71"/>
  <c r="Q1939" i="71"/>
  <c r="Q239" i="71"/>
  <c r="Q1945" i="71"/>
  <c r="Q1962" i="71"/>
  <c r="Q1226" i="71"/>
  <c r="Q241" i="71"/>
  <c r="Q178" i="71"/>
  <c r="Q1356" i="71"/>
  <c r="Q179" i="71"/>
  <c r="Q186" i="71"/>
  <c r="Q286" i="71"/>
  <c r="Q289" i="71"/>
  <c r="Q2027" i="71"/>
  <c r="Q2034" i="71"/>
  <c r="Q1283" i="71"/>
  <c r="Q2061" i="71"/>
  <c r="Q628" i="71"/>
  <c r="Q2073" i="71"/>
  <c r="Q290" i="71"/>
  <c r="Q2099" i="71"/>
  <c r="Q1149" i="71"/>
  <c r="Q343" i="71"/>
  <c r="Q348" i="71"/>
  <c r="Q351" i="71"/>
  <c r="Q87" i="71"/>
  <c r="Q90" i="71"/>
  <c r="Q2186" i="71"/>
  <c r="Q2215" i="71"/>
  <c r="Q780" i="71"/>
  <c r="Q1531" i="71"/>
  <c r="Q1892" i="71"/>
  <c r="Q1380" i="71"/>
  <c r="Q1388" i="71"/>
  <c r="Q1152" i="71"/>
  <c r="Q1007" i="71"/>
  <c r="Q1010" i="71"/>
  <c r="Q1155" i="71"/>
  <c r="Q1015" i="71"/>
  <c r="Q1020" i="71"/>
  <c r="Q200" i="71"/>
  <c r="Q203" i="71"/>
  <c r="Q1026" i="71"/>
  <c r="Q1395" i="71"/>
  <c r="Q1030" i="71"/>
  <c r="Q1034" i="71"/>
  <c r="Q1165" i="71"/>
  <c r="Q1170" i="71"/>
  <c r="Q1175" i="71"/>
  <c r="Q1407" i="71"/>
  <c r="Q1039" i="71"/>
  <c r="Q1046" i="71"/>
  <c r="Q1048" i="71"/>
  <c r="Q1050" i="71"/>
  <c r="Q207" i="71"/>
  <c r="Q210" i="71"/>
  <c r="Q1339" i="71"/>
  <c r="Q1412" i="71"/>
  <c r="Q1057" i="71"/>
  <c r="Q1059" i="71"/>
  <c r="Q1415" i="71"/>
  <c r="Q481" i="71"/>
  <c r="Q484" i="71"/>
  <c r="Q487" i="71"/>
  <c r="Q493" i="71"/>
  <c r="Q496" i="71"/>
  <c r="Q501" i="71"/>
  <c r="Q504" i="71"/>
  <c r="Q1472" i="71"/>
  <c r="Q518" i="71"/>
  <c r="Q377" i="71"/>
  <c r="Q1509" i="71"/>
  <c r="Q521" i="71"/>
  <c r="Q1184" i="71"/>
  <c r="Q52" i="71"/>
  <c r="Q533" i="71"/>
  <c r="Q219" i="71"/>
  <c r="Q80" i="71"/>
  <c r="Q1072" i="71"/>
  <c r="Q1074" i="71"/>
  <c r="Q539" i="71"/>
  <c r="Q385" i="71"/>
  <c r="Q222" i="71"/>
  <c r="Q225" i="71"/>
  <c r="Q389" i="71"/>
  <c r="Q392" i="71"/>
  <c r="Q297" i="71"/>
  <c r="Q394" i="71"/>
  <c r="Q1549" i="71"/>
  <c r="Q852" i="71"/>
  <c r="Q302" i="71"/>
  <c r="Q307" i="71"/>
  <c r="Q1563" i="71"/>
  <c r="Q1573" i="71"/>
  <c r="Q415" i="71"/>
  <c r="Q431" i="71"/>
  <c r="Q436" i="71"/>
  <c r="Q227" i="71"/>
  <c r="Q230" i="71"/>
  <c r="Q1585" i="71"/>
  <c r="Q1588" i="71"/>
  <c r="Q1604" i="71"/>
  <c r="Q1196" i="71"/>
  <c r="Q1637" i="71"/>
  <c r="Q441" i="71"/>
  <c r="Q445" i="71"/>
  <c r="Q449" i="71"/>
  <c r="Q1638" i="71"/>
  <c r="Q1643" i="71"/>
  <c r="Q1648" i="71"/>
  <c r="Q878" i="71"/>
  <c r="Q886" i="71"/>
  <c r="Q894" i="71"/>
  <c r="Q899" i="71"/>
  <c r="Q905" i="71"/>
  <c r="Q1712" i="71"/>
  <c r="Q1715" i="71"/>
  <c r="Q914" i="71"/>
  <c r="Q1086" i="71"/>
  <c r="Q1091" i="71"/>
  <c r="Q1095" i="71"/>
  <c r="Q1728" i="71"/>
  <c r="Q1736" i="71"/>
  <c r="Q601" i="71"/>
  <c r="Q544" i="71"/>
  <c r="Q550" i="71"/>
  <c r="Q608" i="71"/>
  <c r="Q765" i="71"/>
  <c r="Q767" i="71"/>
  <c r="Q923" i="71"/>
  <c r="Q932" i="71"/>
  <c r="Q936" i="71"/>
  <c r="Q739" i="71"/>
  <c r="Q747" i="71"/>
  <c r="Q1751" i="71"/>
  <c r="Q1756" i="71"/>
  <c r="Q943" i="71"/>
  <c r="Q1768" i="71"/>
  <c r="Q1771" i="71"/>
  <c r="Q840" i="71"/>
  <c r="Q842" i="71"/>
  <c r="Q946" i="71"/>
  <c r="Q753" i="71"/>
  <c r="Q1773" i="71"/>
  <c r="Q1777" i="71"/>
  <c r="Q951" i="71"/>
  <c r="Q955" i="71"/>
  <c r="Q960" i="71"/>
  <c r="Q964" i="71"/>
  <c r="Q969" i="71"/>
  <c r="Q1779" i="71"/>
  <c r="Q1783" i="71"/>
  <c r="Q1787" i="71"/>
  <c r="Q1791" i="71"/>
  <c r="Q1795" i="71"/>
  <c r="Q1834" i="71"/>
  <c r="Q1838" i="71"/>
  <c r="Q1842" i="71"/>
  <c r="Q1846" i="71"/>
  <c r="Q1101" i="71"/>
  <c r="Q1104" i="71"/>
  <c r="Q1856" i="71"/>
  <c r="Q1861" i="71"/>
  <c r="Q1867" i="71"/>
  <c r="Q1870" i="71"/>
  <c r="Q1873" i="71"/>
  <c r="Q1106" i="71"/>
  <c r="Q1109" i="71"/>
  <c r="Q1876" i="71"/>
  <c r="Q1882" i="71"/>
  <c r="Q1886" i="71"/>
  <c r="Q1126" i="71"/>
  <c r="Q1132" i="71"/>
  <c r="Q1922" i="71"/>
  <c r="Q1935" i="71"/>
  <c r="Q1951" i="71"/>
  <c r="Q1960" i="71"/>
  <c r="Q1965" i="71"/>
  <c r="Q1225" i="71"/>
  <c r="Q1974" i="71"/>
  <c r="Q1981" i="71"/>
  <c r="Q1984" i="71"/>
  <c r="Q242" i="71"/>
  <c r="Q247" i="71"/>
  <c r="Q252" i="71"/>
  <c r="Q1350" i="71"/>
  <c r="Q1355" i="71"/>
  <c r="Q1359" i="71"/>
  <c r="Q1365" i="71"/>
  <c r="Q180" i="71"/>
  <c r="Q1228" i="71"/>
  <c r="Q1233" i="71"/>
  <c r="Q187" i="71"/>
  <c r="Q1238" i="71"/>
  <c r="Q1243" i="71"/>
  <c r="Q287" i="71"/>
  <c r="Q2002" i="71"/>
  <c r="Q1254" i="71"/>
  <c r="Q1317" i="71"/>
  <c r="Q1324" i="71"/>
  <c r="Q1330" i="71"/>
  <c r="Q1331" i="71"/>
  <c r="Q2033" i="71"/>
  <c r="Q2037" i="71"/>
  <c r="Q2043" i="71"/>
  <c r="Q2049" i="71"/>
  <c r="Q2056" i="71"/>
  <c r="Q2059" i="71"/>
  <c r="Q1135" i="71"/>
  <c r="Q1141" i="71"/>
  <c r="Q1147" i="71"/>
  <c r="Q2062" i="71"/>
  <c r="Q629" i="71"/>
  <c r="R502" i="71"/>
  <c r="R506" i="71"/>
  <c r="R512" i="71"/>
  <c r="R373" i="71"/>
  <c r="R379" i="71"/>
  <c r="R1510" i="71"/>
  <c r="R523" i="71"/>
  <c r="R1185" i="71"/>
  <c r="R54" i="71"/>
  <c r="R213" i="71"/>
  <c r="R220" i="71"/>
  <c r="R80" i="71"/>
  <c r="R1072" i="71"/>
  <c r="R1074" i="71"/>
  <c r="R539" i="71"/>
  <c r="R385" i="71"/>
  <c r="R222" i="71"/>
  <c r="R225" i="71"/>
  <c r="R389" i="71"/>
  <c r="R392" i="71"/>
  <c r="R297" i="71"/>
  <c r="R394" i="71"/>
  <c r="R1549" i="71"/>
  <c r="R852" i="71"/>
  <c r="R302" i="71"/>
  <c r="R307" i="71"/>
  <c r="R1563" i="71"/>
  <c r="R1573" i="71"/>
  <c r="R415" i="71"/>
  <c r="R431" i="71"/>
  <c r="R436" i="71"/>
  <c r="R227" i="71"/>
  <c r="R230" i="71"/>
  <c r="R1585" i="71"/>
  <c r="R1588" i="71"/>
  <c r="R1604" i="71"/>
  <c r="R1196" i="71"/>
  <c r="R1637" i="71"/>
  <c r="R441" i="71"/>
  <c r="R445" i="71"/>
  <c r="R449" i="71"/>
  <c r="R1638" i="71"/>
  <c r="R1643" i="71"/>
  <c r="R1648" i="71"/>
  <c r="R878" i="71"/>
  <c r="R886" i="71"/>
  <c r="R894" i="71"/>
  <c r="R899" i="71"/>
  <c r="R905" i="71"/>
  <c r="R1712" i="71"/>
  <c r="R1715" i="71"/>
  <c r="R914" i="71"/>
  <c r="R1086" i="71"/>
  <c r="R1091" i="71"/>
  <c r="R1095" i="71"/>
  <c r="R1728" i="71"/>
  <c r="R1736" i="71"/>
  <c r="R601" i="71"/>
  <c r="R544" i="71"/>
  <c r="R550" i="71"/>
  <c r="R608" i="71"/>
  <c r="R765" i="71"/>
  <c r="R767" i="71"/>
  <c r="R923" i="71"/>
  <c r="R932" i="71"/>
  <c r="R936" i="71"/>
  <c r="R739" i="71"/>
  <c r="R747" i="71"/>
  <c r="R1751" i="71"/>
  <c r="R1756" i="71"/>
  <c r="R943" i="71"/>
  <c r="R1768" i="71"/>
  <c r="R1771" i="71"/>
  <c r="R840" i="71"/>
  <c r="R842" i="71"/>
  <c r="R946" i="71"/>
  <c r="R753" i="71"/>
  <c r="R1773" i="71"/>
  <c r="R1777" i="71"/>
  <c r="R951" i="71"/>
  <c r="R955" i="71"/>
  <c r="R960" i="71"/>
  <c r="R964" i="71"/>
  <c r="R969" i="71"/>
  <c r="R1779" i="71"/>
  <c r="R1783" i="71"/>
  <c r="R1787" i="71"/>
  <c r="R1791" i="71"/>
  <c r="R1795" i="71"/>
  <c r="R1834" i="71"/>
  <c r="R1838" i="71"/>
  <c r="R1842" i="71"/>
  <c r="R1846" i="71"/>
  <c r="R1101" i="71"/>
  <c r="R1104" i="71"/>
  <c r="R1856" i="71"/>
  <c r="R1861" i="71"/>
  <c r="R1867" i="71"/>
  <c r="R1870" i="71"/>
  <c r="R1873" i="71"/>
  <c r="R1106" i="71"/>
  <c r="R1109" i="71"/>
  <c r="R1876" i="71"/>
  <c r="R1882" i="71"/>
  <c r="R1886" i="71"/>
  <c r="R1126" i="71"/>
  <c r="R1132" i="71"/>
  <c r="R1922" i="71"/>
  <c r="R1935" i="71"/>
  <c r="R1951" i="71"/>
  <c r="R1960" i="71"/>
  <c r="R1965" i="71"/>
  <c r="R1225" i="71"/>
  <c r="R1974" i="71"/>
  <c r="R1981" i="71"/>
  <c r="R1984" i="71"/>
  <c r="R242" i="71"/>
  <c r="R247" i="71"/>
  <c r="R252" i="71"/>
  <c r="R1350" i="71"/>
  <c r="R1355" i="71"/>
  <c r="R1359" i="71"/>
  <c r="R1365" i="71"/>
  <c r="R180" i="71"/>
  <c r="R1228" i="71"/>
  <c r="R1233" i="71"/>
  <c r="R187" i="71"/>
  <c r="R1238" i="71"/>
  <c r="R1243" i="71"/>
  <c r="R287" i="71"/>
  <c r="R2002" i="71"/>
  <c r="R1254" i="71"/>
  <c r="R1317" i="71"/>
  <c r="R1324" i="71"/>
  <c r="R1330" i="71"/>
  <c r="R1331" i="71"/>
  <c r="R2033" i="71"/>
  <c r="R2037" i="71"/>
  <c r="R2043" i="71"/>
  <c r="R2049" i="71"/>
  <c r="R2056" i="71"/>
  <c r="R2059" i="71"/>
  <c r="R1135" i="71"/>
  <c r="R1141" i="71"/>
  <c r="R1147" i="71"/>
  <c r="R2062" i="71"/>
  <c r="R629" i="71"/>
  <c r="R2071" i="71"/>
  <c r="R2076" i="71"/>
  <c r="R1284" i="71"/>
  <c r="R2098" i="71"/>
  <c r="R2101" i="71"/>
  <c r="R2104" i="71"/>
  <c r="R2108" i="71"/>
  <c r="R2132" i="71"/>
  <c r="R346" i="71"/>
  <c r="R349" i="71"/>
  <c r="R2134" i="71"/>
  <c r="R352" i="71"/>
  <c r="R81" i="71"/>
  <c r="R84" i="71"/>
  <c r="R89" i="71"/>
  <c r="R99" i="71"/>
  <c r="R2189" i="71"/>
  <c r="R2214" i="71"/>
  <c r="R776" i="71"/>
  <c r="R781" i="71"/>
  <c r="R1390" i="71"/>
  <c r="R1154" i="71"/>
  <c r="R5" i="71"/>
  <c r="Q1425" i="71"/>
  <c r="Q508" i="71"/>
  <c r="Q514" i="71"/>
  <c r="Q374" i="71"/>
  <c r="Q380" i="71"/>
  <c r="Q1511" i="71"/>
  <c r="Q525" i="71"/>
  <c r="Q1186" i="71"/>
  <c r="Q56" i="71"/>
  <c r="Q215" i="71"/>
  <c r="Q78" i="71"/>
  <c r="Q1071" i="71"/>
  <c r="Q1073" i="71"/>
  <c r="Q538" i="71"/>
  <c r="Q383" i="71"/>
  <c r="Q386" i="71"/>
  <c r="Q224" i="71"/>
  <c r="Q388" i="71"/>
  <c r="Q391" i="71"/>
  <c r="Q294" i="71"/>
  <c r="Q298" i="71"/>
  <c r="Q1547" i="71"/>
  <c r="Q1550" i="71"/>
  <c r="Q855" i="71"/>
  <c r="Q304" i="71"/>
  <c r="Q1562" i="71"/>
  <c r="Q18" i="71"/>
  <c r="Q1578" i="71"/>
  <c r="Q417" i="71"/>
  <c r="Q432" i="71"/>
  <c r="Q438" i="71"/>
  <c r="Q229" i="71"/>
  <c r="Q1584" i="71"/>
  <c r="Q368" i="71"/>
  <c r="Q1590" i="71"/>
  <c r="Q1192" i="71"/>
  <c r="Q1197" i="71"/>
  <c r="Q1084" i="71"/>
  <c r="Q443" i="71"/>
  <c r="Q447" i="71"/>
  <c r="Q451" i="71"/>
  <c r="Q1642" i="71"/>
  <c r="Q1647" i="71"/>
  <c r="Q875" i="71"/>
  <c r="Q883" i="71"/>
  <c r="Q890" i="71"/>
  <c r="Q896" i="71"/>
  <c r="Q903" i="71"/>
  <c r="Q1711" i="71"/>
  <c r="Q908" i="71"/>
  <c r="Q1716" i="71"/>
  <c r="Q916" i="71"/>
  <c r="Q1089" i="71"/>
  <c r="Q1093" i="71"/>
  <c r="Q918" i="71"/>
  <c r="Q1734" i="71"/>
  <c r="Q541" i="71"/>
  <c r="Q604" i="71"/>
  <c r="Q545" i="71"/>
  <c r="Q551" i="71"/>
  <c r="Q609" i="71"/>
  <c r="Q766" i="71"/>
  <c r="Q768" i="71"/>
  <c r="Q929" i="71"/>
  <c r="Q935" i="71"/>
  <c r="Q735" i="71"/>
  <c r="Q746" i="71"/>
  <c r="Q749" i="71"/>
  <c r="Q1752" i="71"/>
  <c r="Q942" i="71"/>
  <c r="Q1763" i="71"/>
  <c r="Q1769" i="71"/>
  <c r="Q836" i="71"/>
  <c r="Q841" i="71"/>
  <c r="Q844" i="71"/>
  <c r="Q750" i="71"/>
  <c r="Q756" i="71"/>
  <c r="Q1776" i="71"/>
  <c r="Q948" i="71"/>
  <c r="Q953" i="71"/>
  <c r="Q957" i="71"/>
  <c r="Q962" i="71"/>
  <c r="Q967" i="71"/>
  <c r="Q972" i="71"/>
  <c r="Q1781" i="71"/>
  <c r="Q1785" i="71"/>
  <c r="Q1790" i="71"/>
  <c r="Q1793" i="71"/>
  <c r="Q1796" i="71"/>
  <c r="Q1836" i="71"/>
  <c r="Q1840" i="71"/>
  <c r="Q1844" i="71"/>
  <c r="Q1848" i="71"/>
  <c r="Q1103" i="71"/>
  <c r="Q708" i="71"/>
  <c r="Q709" i="71"/>
  <c r="Q1864" i="71"/>
  <c r="Q1868" i="71"/>
  <c r="Q1872" i="71"/>
  <c r="Q977" i="71"/>
  <c r="Q1108" i="71"/>
  <c r="Q1211" i="71"/>
  <c r="Q1881" i="71"/>
  <c r="Q1214" i="71"/>
  <c r="Q1124" i="71"/>
  <c r="Q1130" i="71"/>
  <c r="Q1908" i="71"/>
  <c r="Q319" i="71"/>
  <c r="Q1946" i="71"/>
  <c r="Q1952" i="71"/>
  <c r="Q1964" i="71"/>
  <c r="Q1967" i="71"/>
  <c r="Q1971" i="71"/>
  <c r="Q1978" i="71"/>
  <c r="Q1982" i="71"/>
  <c r="Q240" i="71"/>
  <c r="Q246" i="71"/>
  <c r="Q250" i="71"/>
  <c r="Q253" i="71"/>
  <c r="Q1354" i="71"/>
  <c r="Q1357" i="71"/>
  <c r="Q1363" i="71"/>
  <c r="Q1997" i="71"/>
  <c r="Q184" i="71"/>
  <c r="Q1230" i="71"/>
  <c r="Q1234" i="71"/>
  <c r="Q191" i="71"/>
  <c r="Q1240" i="71"/>
  <c r="Q1244" i="71"/>
  <c r="Q1999" i="71"/>
  <c r="Q2003" i="71"/>
  <c r="Q1316" i="71"/>
  <c r="Q2025" i="71"/>
  <c r="Q2028" i="71"/>
  <c r="Q2030" i="71"/>
  <c r="Q1333" i="71"/>
  <c r="Q2035" i="71"/>
  <c r="Q2039" i="71"/>
  <c r="Q339" i="71"/>
  <c r="Q2054" i="71"/>
  <c r="Q2057" i="71"/>
  <c r="Q2060" i="71"/>
  <c r="Q1137" i="71"/>
  <c r="Q1145" i="71"/>
  <c r="Q1148" i="71"/>
  <c r="Q2064" i="71"/>
  <c r="Q2067" i="71"/>
  <c r="Q2074" i="71"/>
  <c r="Q2078" i="71"/>
  <c r="Q2096" i="71"/>
  <c r="Q2100" i="71"/>
  <c r="Q2103" i="71"/>
  <c r="Q2105" i="71"/>
  <c r="Q2131" i="71"/>
  <c r="Q344" i="71"/>
  <c r="Q347" i="71"/>
  <c r="Q350" i="71"/>
  <c r="Q2136" i="71"/>
  <c r="Q365" i="71"/>
  <c r="Q83" i="71"/>
  <c r="Q85" i="71"/>
  <c r="Q96" i="71"/>
  <c r="Q101" i="71"/>
  <c r="Q2213" i="71"/>
  <c r="Q773" i="71"/>
  <c r="Q779" i="71"/>
  <c r="Q784" i="71"/>
  <c r="Q1391" i="71"/>
  <c r="Q4" i="71"/>
  <c r="Q1159" i="71"/>
  <c r="R498" i="71"/>
  <c r="R1430" i="71"/>
  <c r="R510" i="71"/>
  <c r="R516" i="71"/>
  <c r="R375" i="71"/>
  <c r="R1507" i="71"/>
  <c r="R1512" i="71"/>
  <c r="R526" i="71"/>
  <c r="R1188" i="71"/>
  <c r="R532" i="71"/>
  <c r="R217" i="71"/>
  <c r="R78" i="71"/>
  <c r="R1071" i="71"/>
  <c r="R1073" i="71"/>
  <c r="R538" i="71"/>
  <c r="R383" i="71"/>
  <c r="R386" i="71"/>
  <c r="R224" i="71"/>
  <c r="R388" i="71"/>
  <c r="R391" i="71"/>
  <c r="R294" i="71"/>
  <c r="R298" i="71"/>
  <c r="R1547" i="71"/>
  <c r="R1550" i="71"/>
  <c r="R855" i="71"/>
  <c r="R304" i="71"/>
  <c r="R1562" i="71"/>
  <c r="R18" i="71"/>
  <c r="R1578" i="71"/>
  <c r="R417" i="71"/>
  <c r="R432" i="71"/>
  <c r="R438" i="71"/>
  <c r="R229" i="71"/>
  <c r="R1584" i="71"/>
  <c r="R368" i="71"/>
  <c r="R1590" i="71"/>
  <c r="R1192" i="71"/>
  <c r="R1197" i="71"/>
  <c r="R1084" i="71"/>
  <c r="R443" i="71"/>
  <c r="R447" i="71"/>
  <c r="R451" i="71"/>
  <c r="R1642" i="71"/>
  <c r="R1647" i="71"/>
  <c r="R875" i="71"/>
  <c r="R883" i="71"/>
  <c r="R890" i="71"/>
  <c r="R896" i="71"/>
  <c r="R903" i="71"/>
  <c r="R1711" i="71"/>
  <c r="R908" i="71"/>
  <c r="R1716" i="71"/>
  <c r="R916" i="71"/>
  <c r="R1089" i="71"/>
  <c r="R1093" i="71"/>
  <c r="R918" i="71"/>
  <c r="R1734" i="71"/>
  <c r="R541" i="71"/>
  <c r="R604" i="71"/>
  <c r="R545" i="71"/>
  <c r="R551" i="71"/>
  <c r="R609" i="71"/>
  <c r="R766" i="71"/>
  <c r="R768" i="71"/>
  <c r="R929" i="71"/>
  <c r="R935" i="71"/>
  <c r="R735" i="71"/>
  <c r="R746" i="71"/>
  <c r="R749" i="71"/>
  <c r="R1752" i="71"/>
  <c r="R942" i="71"/>
  <c r="R1763" i="71"/>
  <c r="R1769" i="71"/>
  <c r="R836" i="71"/>
  <c r="R841" i="71"/>
  <c r="R844" i="71"/>
  <c r="R750" i="71"/>
  <c r="R756" i="71"/>
  <c r="R1776" i="71"/>
  <c r="R948" i="71"/>
  <c r="R953" i="71"/>
  <c r="R957" i="71"/>
  <c r="R962" i="71"/>
  <c r="R967" i="71"/>
  <c r="R972" i="71"/>
  <c r="R1781" i="71"/>
  <c r="R1785" i="71"/>
  <c r="R1790" i="71"/>
  <c r="R1793" i="71"/>
  <c r="R1796" i="71"/>
  <c r="R1836" i="71"/>
  <c r="R1840" i="71"/>
  <c r="R1844" i="71"/>
  <c r="R1848" i="71"/>
  <c r="R1103" i="71"/>
  <c r="R708" i="71"/>
  <c r="R709" i="71"/>
  <c r="R1864" i="71"/>
  <c r="R1868" i="71"/>
  <c r="R1872" i="71"/>
  <c r="R977" i="71"/>
  <c r="R1108" i="71"/>
  <c r="R1211" i="71"/>
  <c r="R1881" i="71"/>
  <c r="R1214" i="71"/>
  <c r="R1124" i="71"/>
  <c r="R1130" i="71"/>
  <c r="R1908" i="71"/>
  <c r="R319" i="71"/>
  <c r="R1946" i="71"/>
  <c r="R1952" i="71"/>
  <c r="R1964" i="71"/>
  <c r="R1967" i="71"/>
  <c r="R1971" i="71"/>
  <c r="R1978" i="71"/>
  <c r="R1982" i="71"/>
  <c r="R240" i="71"/>
  <c r="R246" i="71"/>
  <c r="R250" i="71"/>
  <c r="R253" i="71"/>
  <c r="R1354" i="71"/>
  <c r="R1357" i="71"/>
  <c r="R1363" i="71"/>
  <c r="R1997" i="71"/>
  <c r="R184" i="71"/>
  <c r="R1230" i="71"/>
  <c r="R1234" i="71"/>
  <c r="R191" i="71"/>
  <c r="R1240" i="71"/>
  <c r="R1244" i="71"/>
  <c r="R1999" i="71"/>
  <c r="R2003" i="71"/>
  <c r="R1316" i="71"/>
  <c r="R2025" i="71"/>
  <c r="R2028" i="71"/>
  <c r="R2030" i="71"/>
  <c r="R1333" i="71"/>
  <c r="R2035" i="71"/>
  <c r="R2039" i="71"/>
  <c r="R339" i="71"/>
  <c r="R2054" i="71"/>
  <c r="R2057" i="71"/>
  <c r="R2060" i="71"/>
  <c r="R1137" i="71"/>
  <c r="R1145" i="71"/>
  <c r="R1148" i="71"/>
  <c r="R2064" i="71"/>
  <c r="Q2071" i="71"/>
  <c r="Q1284" i="71"/>
  <c r="Q2101" i="71"/>
  <c r="Q2108" i="71"/>
  <c r="Q346" i="71"/>
  <c r="Q2134" i="71"/>
  <c r="Q81" i="71"/>
  <c r="Q89" i="71"/>
  <c r="Q2189" i="71"/>
  <c r="Q776" i="71"/>
  <c r="Q1390" i="71"/>
  <c r="Q5" i="71"/>
  <c r="Q1027" i="71"/>
  <c r="Q1171" i="71"/>
  <c r="Q1043" i="71"/>
  <c r="Q1416" i="71"/>
  <c r="Q587" i="71"/>
  <c r="Q589" i="71"/>
  <c r="Q1429" i="71"/>
  <c r="Q1473" i="71"/>
  <c r="Q528" i="71"/>
  <c r="Q868" i="71"/>
  <c r="Q1075" i="71"/>
  <c r="Q591" i="71"/>
  <c r="Q7" i="71"/>
  <c r="Q707" i="71"/>
  <c r="Q439" i="71"/>
  <c r="Q1609" i="71"/>
  <c r="Q1615" i="71"/>
  <c r="Q1617" i="71"/>
  <c r="Q1619" i="71"/>
  <c r="Q1627" i="71"/>
  <c r="Q1629" i="71"/>
  <c r="Q1641" i="71"/>
  <c r="Q1650" i="71"/>
  <c r="Q1654" i="71"/>
  <c r="Q593" i="71"/>
  <c r="Q595" i="71"/>
  <c r="Q597" i="71"/>
  <c r="Q880" i="71"/>
  <c r="Q884" i="71"/>
  <c r="Q888" i="71"/>
  <c r="Q892" i="71"/>
  <c r="Q897" i="71"/>
  <c r="Q1268" i="71"/>
  <c r="Q909" i="71"/>
  <c r="Q911" i="71"/>
  <c r="Q920" i="71"/>
  <c r="Q922" i="71"/>
  <c r="Q600" i="71"/>
  <c r="Q605" i="71"/>
  <c r="Q546" i="71"/>
  <c r="Q548" i="71"/>
  <c r="Q553" i="71"/>
  <c r="Q925" i="71"/>
  <c r="Q323" i="71"/>
  <c r="Q927" i="71"/>
  <c r="Q933" i="71"/>
  <c r="Q555" i="71"/>
  <c r="Q944" i="71"/>
  <c r="Q325" i="71"/>
  <c r="Q1775" i="71"/>
  <c r="Q965" i="71"/>
  <c r="Q973" i="71"/>
  <c r="Q974" i="71"/>
  <c r="Q975" i="71"/>
  <c r="Q1865" i="71"/>
  <c r="Q616" i="71"/>
  <c r="Q1213" i="71"/>
  <c r="Q1128" i="71"/>
  <c r="Q618" i="71"/>
  <c r="Q321" i="71"/>
  <c r="Q1937" i="71"/>
  <c r="Q1941" i="71"/>
  <c r="Q1223" i="71"/>
  <c r="Q1998" i="71"/>
  <c r="Q1246" i="71"/>
  <c r="Q1248" i="71"/>
  <c r="Q1250" i="71"/>
  <c r="Q2012" i="71"/>
  <c r="Q2020" i="71"/>
  <c r="Q2046" i="71"/>
  <c r="Q626" i="71"/>
  <c r="Q2066" i="71"/>
  <c r="Q342" i="71"/>
  <c r="Q91" i="71"/>
  <c r="Q2147" i="71"/>
  <c r="Q1475" i="71"/>
  <c r="Q1480" i="71"/>
  <c r="Q818" i="71"/>
  <c r="Q799" i="71"/>
  <c r="Q1658" i="71"/>
  <c r="Q1665" i="71"/>
  <c r="Q1799" i="71"/>
  <c r="Q1829" i="71"/>
  <c r="Q1927" i="71"/>
  <c r="Q1220" i="71"/>
  <c r="Q2052" i="71"/>
  <c r="Q171" i="71"/>
  <c r="Q2119" i="71"/>
  <c r="Q2150" i="71"/>
  <c r="Q2182" i="71"/>
  <c r="Q1062" i="71"/>
  <c r="Q9" i="71"/>
  <c r="Q26" i="71"/>
  <c r="Q36" i="71"/>
  <c r="Q1215" i="71"/>
  <c r="Q1439" i="71"/>
  <c r="Q1449" i="71"/>
  <c r="Q1453" i="71"/>
  <c r="Q1461" i="71"/>
  <c r="Q1060" i="71"/>
  <c r="Q13" i="71"/>
  <c r="Q1476" i="71"/>
  <c r="Q822" i="71"/>
  <c r="Q643" i="71"/>
  <c r="Q665" i="71"/>
  <c r="Q790" i="71"/>
  <c r="Q797" i="71"/>
  <c r="Q802" i="71"/>
  <c r="Q806" i="71"/>
  <c r="Q812" i="71"/>
  <c r="Q670" i="71"/>
  <c r="Q680" i="71"/>
  <c r="Q1552" i="71"/>
  <c r="Q579" i="71"/>
  <c r="Q583" i="71"/>
  <c r="Q403" i="71"/>
  <c r="Q409" i="71"/>
  <c r="Q423" i="71"/>
  <c r="Q1598" i="71"/>
  <c r="Q1606" i="71"/>
  <c r="Q1632" i="71"/>
  <c r="Q1661" i="71"/>
  <c r="Q1664" i="71"/>
  <c r="Q1675" i="71"/>
  <c r="Q1678" i="71"/>
  <c r="Q1681" i="71"/>
  <c r="Q476" i="71"/>
  <c r="Q1693" i="71"/>
  <c r="Q1696" i="71"/>
  <c r="Q1698" i="71"/>
  <c r="Q1702" i="71"/>
  <c r="Q1720" i="71"/>
  <c r="Q1725" i="71"/>
  <c r="Q613" i="71"/>
  <c r="Q1766" i="71"/>
  <c r="Q1800" i="71"/>
  <c r="R2074" i="71"/>
  <c r="R2096" i="71"/>
  <c r="R2103" i="71"/>
  <c r="R2131" i="71"/>
  <c r="R347" i="71"/>
  <c r="R2136" i="71"/>
  <c r="R83" i="71"/>
  <c r="R96" i="71"/>
  <c r="R2213" i="71"/>
  <c r="R779" i="71"/>
  <c r="R1391" i="71"/>
  <c r="R1159" i="71"/>
  <c r="R1027" i="71"/>
  <c r="R1171" i="71"/>
  <c r="R1043" i="71"/>
  <c r="R1416" i="71"/>
  <c r="R587" i="71"/>
  <c r="R589" i="71"/>
  <c r="R1429" i="71"/>
  <c r="R1473" i="71"/>
  <c r="R528" i="71"/>
  <c r="R868" i="71"/>
  <c r="R1075" i="71"/>
  <c r="R591" i="71"/>
  <c r="R7" i="71"/>
  <c r="R707" i="71"/>
  <c r="R439" i="71"/>
  <c r="R1609" i="71"/>
  <c r="R1615" i="71"/>
  <c r="R1617" i="71"/>
  <c r="R1619" i="71"/>
  <c r="R1627" i="71"/>
  <c r="R1629" i="71"/>
  <c r="R1641" i="71"/>
  <c r="R1650" i="71"/>
  <c r="R1654" i="71"/>
  <c r="R593" i="71"/>
  <c r="R595" i="71"/>
  <c r="R597" i="71"/>
  <c r="R880" i="71"/>
  <c r="R884" i="71"/>
  <c r="R888" i="71"/>
  <c r="R892" i="71"/>
  <c r="R897" i="71"/>
  <c r="R1268" i="71"/>
  <c r="R909" i="71"/>
  <c r="R911" i="71"/>
  <c r="R920" i="71"/>
  <c r="R922" i="71"/>
  <c r="R600" i="71"/>
  <c r="R605" i="71"/>
  <c r="R546" i="71"/>
  <c r="R548" i="71"/>
  <c r="R553" i="71"/>
  <c r="R925" i="71"/>
  <c r="R323" i="71"/>
  <c r="R927" i="71"/>
  <c r="R933" i="71"/>
  <c r="R555" i="71"/>
  <c r="R944" i="71"/>
  <c r="R325" i="71"/>
  <c r="R1775" i="71"/>
  <c r="R965" i="71"/>
  <c r="R973" i="71"/>
  <c r="R974" i="71"/>
  <c r="R975" i="71"/>
  <c r="R1865" i="71"/>
  <c r="R616" i="71"/>
  <c r="R1213" i="71"/>
  <c r="R1128" i="71"/>
  <c r="R618" i="71"/>
  <c r="R321" i="71"/>
  <c r="R1937" i="71"/>
  <c r="R1941" i="71"/>
  <c r="R1223" i="71"/>
  <c r="R1998" i="71"/>
  <c r="R1246" i="71"/>
  <c r="R1248" i="71"/>
  <c r="R1250" i="71"/>
  <c r="R2012" i="71"/>
  <c r="R2020" i="71"/>
  <c r="R2046" i="71"/>
  <c r="R626" i="71"/>
  <c r="R2066" i="71"/>
  <c r="R342" i="71"/>
  <c r="R91" i="71"/>
  <c r="R2147" i="71"/>
  <c r="R1475" i="71"/>
  <c r="R1480" i="71"/>
  <c r="R818" i="71"/>
  <c r="R799" i="71"/>
  <c r="R1658" i="71"/>
  <c r="R1665" i="71"/>
  <c r="R1799" i="71"/>
  <c r="R1829" i="71"/>
  <c r="R1927" i="71"/>
  <c r="R1220" i="71"/>
  <c r="R2052" i="71"/>
  <c r="R171" i="71"/>
  <c r="R2119" i="71"/>
  <c r="R2150" i="71"/>
  <c r="R2182" i="71"/>
  <c r="R1062" i="71"/>
  <c r="R9" i="71"/>
  <c r="R26" i="71"/>
  <c r="R36" i="71"/>
  <c r="R1215" i="71"/>
  <c r="R1439" i="71"/>
  <c r="R1449" i="71"/>
  <c r="R1453" i="71"/>
  <c r="R1461" i="71"/>
  <c r="R1060" i="71"/>
  <c r="R13" i="71"/>
  <c r="R1476" i="71"/>
  <c r="R822" i="71"/>
  <c r="R643" i="71"/>
  <c r="R665" i="71"/>
  <c r="R790" i="71"/>
  <c r="R797" i="71"/>
  <c r="R802" i="71"/>
  <c r="R806" i="71"/>
  <c r="R812" i="71"/>
  <c r="R670" i="71"/>
  <c r="R680" i="71"/>
  <c r="R1552" i="71"/>
  <c r="R579" i="71"/>
  <c r="R583" i="71"/>
  <c r="R403" i="71"/>
  <c r="R409" i="71"/>
  <c r="R423" i="71"/>
  <c r="R1598" i="71"/>
  <c r="R1606" i="71"/>
  <c r="R1632" i="71"/>
  <c r="R1661" i="71"/>
  <c r="R1664" i="71"/>
  <c r="R1675" i="71"/>
  <c r="R1678" i="71"/>
  <c r="R1681" i="71"/>
  <c r="R476" i="71"/>
  <c r="R1693" i="71"/>
  <c r="R1696" i="71"/>
  <c r="R1698" i="71"/>
  <c r="R1702" i="71"/>
  <c r="R1720" i="71"/>
  <c r="R1725" i="71"/>
  <c r="R613" i="71"/>
  <c r="R1766" i="71"/>
  <c r="R1800" i="71"/>
  <c r="R1807" i="71"/>
  <c r="R1302" i="71"/>
  <c r="R1816" i="71"/>
  <c r="R1822" i="71"/>
  <c r="R1306" i="71"/>
  <c r="R1309" i="71"/>
  <c r="R1311" i="71"/>
  <c r="R1827" i="71"/>
  <c r="R1832" i="71"/>
  <c r="R456" i="71"/>
  <c r="R459" i="71"/>
  <c r="R1340" i="71"/>
  <c r="R465" i="71"/>
  <c r="R468" i="71"/>
  <c r="R471" i="71"/>
  <c r="R1343" i="71"/>
  <c r="R557" i="71"/>
  <c r="R562" i="71"/>
  <c r="Q2076" i="71"/>
  <c r="Q2098" i="71"/>
  <c r="Q2104" i="71"/>
  <c r="Q2132" i="71"/>
  <c r="Q349" i="71"/>
  <c r="Q352" i="71"/>
  <c r="Q84" i="71"/>
  <c r="Q99" i="71"/>
  <c r="Q2214" i="71"/>
  <c r="Q781" i="71"/>
  <c r="Q1154" i="71"/>
  <c r="Q1025" i="71"/>
  <c r="Q1035" i="71"/>
  <c r="Q1040" i="71"/>
  <c r="Q1180" i="71"/>
  <c r="Q586" i="71"/>
  <c r="Q588" i="71"/>
  <c r="Q1428" i="71"/>
  <c r="Q1314" i="71"/>
  <c r="Q527" i="71"/>
  <c r="Q16" i="71"/>
  <c r="Q870" i="71"/>
  <c r="Q590" i="71"/>
  <c r="Q6" i="71"/>
  <c r="Q1538" i="71"/>
  <c r="Q418" i="71"/>
  <c r="Q1587" i="71"/>
  <c r="Q1610" i="71"/>
  <c r="Q1616" i="71"/>
  <c r="Q1618" i="71"/>
  <c r="Q1626" i="71"/>
  <c r="Q1628" i="71"/>
  <c r="Q1085" i="71"/>
  <c r="Q1646" i="71"/>
  <c r="Q1651" i="71"/>
  <c r="Q592" i="71"/>
  <c r="Q594" i="71"/>
  <c r="Q596" i="71"/>
  <c r="Q879" i="71"/>
  <c r="Q881" i="71"/>
  <c r="Q887" i="71"/>
  <c r="Q891" i="71"/>
  <c r="Q1709" i="71"/>
  <c r="Q900" i="71"/>
  <c r="Q1269" i="71"/>
  <c r="Q910" i="71"/>
  <c r="Q919" i="71"/>
  <c r="Q921" i="71"/>
  <c r="Q1733" i="71"/>
  <c r="Q602" i="71"/>
  <c r="Q542" i="71"/>
  <c r="Q547" i="71"/>
  <c r="Q552" i="71"/>
  <c r="Q924" i="71"/>
  <c r="Q322" i="71"/>
  <c r="Q926" i="71"/>
  <c r="Q930" i="71"/>
  <c r="Q554" i="71"/>
  <c r="Q1750" i="71"/>
  <c r="Q324" i="71"/>
  <c r="Q1774" i="71"/>
  <c r="Q949" i="71"/>
  <c r="Q1797" i="71"/>
  <c r="Q1854" i="71"/>
  <c r="Q1855" i="71"/>
  <c r="Q1858" i="71"/>
  <c r="Q978" i="71"/>
  <c r="Q617" i="71"/>
  <c r="Q1127" i="71"/>
  <c r="Q1133" i="71"/>
  <c r="Q320" i="71"/>
  <c r="Q1929" i="71"/>
  <c r="Q620" i="71"/>
  <c r="Q1943" i="71"/>
  <c r="Q1963" i="71"/>
  <c r="Q1245" i="71"/>
  <c r="Q1247" i="71"/>
  <c r="Q1249" i="71"/>
  <c r="Q1252" i="71"/>
  <c r="Q2013" i="71"/>
  <c r="Q2045" i="71"/>
  <c r="Q625" i="71"/>
  <c r="Q627" i="71"/>
  <c r="Q2107" i="71"/>
  <c r="Q367" i="71"/>
  <c r="Q94" i="71"/>
  <c r="Q2191" i="71"/>
  <c r="Q1477" i="71"/>
  <c r="Q1517" i="71"/>
  <c r="Q823" i="71"/>
  <c r="Q1528" i="71"/>
  <c r="Q1660" i="71"/>
  <c r="Q1704" i="71"/>
  <c r="Q1804" i="71"/>
  <c r="Q1831" i="71"/>
  <c r="Q1217" i="71"/>
  <c r="Q2010" i="71"/>
  <c r="Q159" i="71"/>
  <c r="Q2115" i="71"/>
  <c r="Q2143" i="71"/>
  <c r="Q2157" i="71"/>
  <c r="Q2194" i="71"/>
  <c r="Q1061" i="71"/>
  <c r="Q21" i="71"/>
  <c r="Q10" i="71"/>
  <c r="Q27" i="71"/>
  <c r="Q40" i="71"/>
  <c r="Q1437" i="71"/>
  <c r="Q1444" i="71"/>
  <c r="Q1451" i="71"/>
  <c r="Q1456" i="71"/>
  <c r="Q1463" i="71"/>
  <c r="Q12" i="71"/>
  <c r="Q1474" i="71"/>
  <c r="Q817" i="71"/>
  <c r="Q640" i="71"/>
  <c r="Q662" i="71"/>
  <c r="Q787" i="71"/>
  <c r="Q792" i="71"/>
  <c r="Q800" i="71"/>
  <c r="Q804" i="71"/>
  <c r="Q810" i="71"/>
  <c r="Q1529" i="71"/>
  <c r="Q675" i="71"/>
  <c r="Q685" i="71"/>
  <c r="Q1078" i="71"/>
  <c r="Q582" i="71"/>
  <c r="Q585" i="71"/>
  <c r="Q405" i="71"/>
  <c r="Q421" i="71"/>
  <c r="Q427" i="71"/>
  <c r="Q1602" i="71"/>
  <c r="Q1622" i="71"/>
  <c r="Q1659" i="71"/>
  <c r="Q1662" i="71"/>
  <c r="Q1674" i="71"/>
  <c r="Q1677" i="71"/>
  <c r="Q1680" i="71"/>
  <c r="Q1684" i="71"/>
  <c r="Q1691" i="71"/>
  <c r="Q1694" i="71"/>
  <c r="Q1697" i="71"/>
  <c r="Q1699" i="71"/>
  <c r="Q1706" i="71"/>
  <c r="Q1721" i="71"/>
  <c r="Q1726" i="71"/>
  <c r="Q1749" i="71"/>
  <c r="Q1798" i="71"/>
  <c r="Q1803" i="71"/>
  <c r="Q1812" i="71"/>
  <c r="Q1303" i="71"/>
  <c r="Q1819" i="71"/>
  <c r="Q1305" i="71"/>
  <c r="Q1308" i="71"/>
  <c r="Q1286" i="71"/>
  <c r="Q1312" i="71"/>
  <c r="Q1830" i="71"/>
  <c r="Q454" i="71"/>
  <c r="Q457" i="71"/>
  <c r="Q462" i="71"/>
  <c r="Q1341" i="71"/>
  <c r="Q467" i="71"/>
  <c r="Q469" i="71"/>
  <c r="Q473" i="71"/>
  <c r="Q1344" i="71"/>
  <c r="Q558" i="71"/>
  <c r="R2067" i="71"/>
  <c r="R2078" i="71"/>
  <c r="R2100" i="71"/>
  <c r="R2105" i="71"/>
  <c r="R344" i="71"/>
  <c r="R350" i="71"/>
  <c r="R365" i="71"/>
  <c r="R85" i="71"/>
  <c r="R101" i="71"/>
  <c r="R773" i="71"/>
  <c r="R784" i="71"/>
  <c r="R4" i="71"/>
  <c r="R1025" i="71"/>
  <c r="R1035" i="71"/>
  <c r="R1040" i="71"/>
  <c r="R1180" i="71"/>
  <c r="R586" i="71"/>
  <c r="R588" i="71"/>
  <c r="R1428" i="71"/>
  <c r="R1314" i="71"/>
  <c r="R527" i="71"/>
  <c r="R16" i="71"/>
  <c r="R870" i="71"/>
  <c r="R590" i="71"/>
  <c r="R6" i="71"/>
  <c r="R1538" i="71"/>
  <c r="R418" i="71"/>
  <c r="R1587" i="71"/>
  <c r="R1610" i="71"/>
  <c r="R1616" i="71"/>
  <c r="R1618" i="71"/>
  <c r="R1626" i="71"/>
  <c r="R1628" i="71"/>
  <c r="R1085" i="71"/>
  <c r="R1646" i="71"/>
  <c r="R1651" i="71"/>
  <c r="R592" i="71"/>
  <c r="R594" i="71"/>
  <c r="R596" i="71"/>
  <c r="R879" i="71"/>
  <c r="R881" i="71"/>
  <c r="R887" i="71"/>
  <c r="R891" i="71"/>
  <c r="R1709" i="71"/>
  <c r="R900" i="71"/>
  <c r="R1269" i="71"/>
  <c r="R910" i="71"/>
  <c r="R919" i="71"/>
  <c r="R921" i="71"/>
  <c r="R1733" i="71"/>
  <c r="R602" i="71"/>
  <c r="R542" i="71"/>
  <c r="R547" i="71"/>
  <c r="R552" i="71"/>
  <c r="R924" i="71"/>
  <c r="R322" i="71"/>
  <c r="R926" i="71"/>
  <c r="R930" i="71"/>
  <c r="R554" i="71"/>
  <c r="R1750" i="71"/>
  <c r="R324" i="71"/>
  <c r="R1774" i="71"/>
  <c r="R949" i="71"/>
  <c r="R1797" i="71"/>
  <c r="R1854" i="71"/>
  <c r="R1855" i="71"/>
  <c r="R1858" i="71"/>
  <c r="R978" i="71"/>
  <c r="R617" i="71"/>
  <c r="R1127" i="71"/>
  <c r="R1133" i="71"/>
  <c r="R320" i="71"/>
  <c r="R1929" i="71"/>
  <c r="R620" i="71"/>
  <c r="R1943" i="71"/>
  <c r="R1963" i="71"/>
  <c r="R1245" i="71"/>
  <c r="R1247" i="71"/>
  <c r="R1249" i="71"/>
  <c r="R1252" i="71"/>
  <c r="R2013" i="71"/>
  <c r="R2045" i="71"/>
  <c r="R625" i="71"/>
  <c r="R627" i="71"/>
  <c r="R2107" i="71"/>
  <c r="R367" i="71"/>
  <c r="R94" i="71"/>
  <c r="R2191" i="71"/>
  <c r="R1477" i="71"/>
  <c r="R1517" i="71"/>
  <c r="R823" i="71"/>
  <c r="R1528" i="71"/>
  <c r="R1660" i="71"/>
  <c r="R1704" i="71"/>
  <c r="R1804" i="71"/>
  <c r="R1831" i="71"/>
  <c r="R1217" i="71"/>
  <c r="R2010" i="71"/>
  <c r="R159" i="71"/>
  <c r="R2115" i="71"/>
  <c r="R2143" i="71"/>
  <c r="R2157" i="71"/>
  <c r="R2194" i="71"/>
  <c r="R1061" i="71"/>
  <c r="R21" i="71"/>
  <c r="R10" i="71"/>
  <c r="R27" i="71"/>
  <c r="R40" i="71"/>
  <c r="R1437" i="71"/>
  <c r="R1444" i="71"/>
  <c r="R1451" i="71"/>
  <c r="R1456" i="71"/>
  <c r="R1463" i="71"/>
  <c r="R12" i="71"/>
  <c r="R1474" i="71"/>
  <c r="R817" i="71"/>
  <c r="R640" i="71"/>
  <c r="R662" i="71"/>
  <c r="R787" i="71"/>
  <c r="R792" i="71"/>
  <c r="R800" i="71"/>
  <c r="R804" i="71"/>
  <c r="R810" i="71"/>
  <c r="R1529" i="71"/>
  <c r="R675" i="71"/>
  <c r="R685" i="71"/>
  <c r="R1078" i="71"/>
  <c r="R582" i="71"/>
  <c r="R585" i="71"/>
  <c r="R405" i="71"/>
  <c r="R421" i="71"/>
  <c r="R427" i="71"/>
  <c r="R1602" i="71"/>
  <c r="R1622" i="71"/>
  <c r="R1659" i="71"/>
  <c r="R1662" i="71"/>
  <c r="R1674" i="71"/>
  <c r="R1677" i="71"/>
  <c r="R1680" i="71"/>
  <c r="R1684" i="71"/>
  <c r="R1691" i="71"/>
  <c r="R1694" i="71"/>
  <c r="R1697" i="71"/>
  <c r="R1699" i="71"/>
  <c r="R1706" i="71"/>
  <c r="R1721" i="71"/>
  <c r="R1726" i="71"/>
  <c r="R1749" i="71"/>
  <c r="R1798" i="71"/>
  <c r="Q1807" i="71"/>
  <c r="Q1816" i="71"/>
  <c r="Q1306" i="71"/>
  <c r="Q1311" i="71"/>
  <c r="Q1832" i="71"/>
  <c r="Q459" i="71"/>
  <c r="Q465" i="71"/>
  <c r="Q471" i="71"/>
  <c r="Q557" i="71"/>
  <c r="R563" i="71"/>
  <c r="R1117" i="71"/>
  <c r="R59" i="71"/>
  <c r="R61" i="71"/>
  <c r="R65" i="71"/>
  <c r="R233" i="71"/>
  <c r="R235" i="71"/>
  <c r="R1901" i="71"/>
  <c r="R832" i="71"/>
  <c r="R568" i="71"/>
  <c r="R1913" i="71"/>
  <c r="R571" i="71"/>
  <c r="R1918" i="71"/>
  <c r="R859" i="71"/>
  <c r="R1924" i="71"/>
  <c r="R1930" i="71"/>
  <c r="R717" i="71"/>
  <c r="R721" i="71"/>
  <c r="R728" i="71"/>
  <c r="R732" i="71"/>
  <c r="R1990" i="71"/>
  <c r="R257" i="71"/>
  <c r="R260" i="71"/>
  <c r="R311" i="71"/>
  <c r="R314" i="71"/>
  <c r="R316" i="71"/>
  <c r="R266" i="71"/>
  <c r="R269" i="71"/>
  <c r="R273" i="71"/>
  <c r="R280" i="71"/>
  <c r="R283" i="71"/>
  <c r="R1370" i="71"/>
  <c r="R1374" i="71"/>
  <c r="R1377" i="71"/>
  <c r="R110" i="71"/>
  <c r="R120" i="71"/>
  <c r="R125" i="71"/>
  <c r="R133" i="71"/>
  <c r="R2088" i="71"/>
  <c r="R142" i="71"/>
  <c r="R148" i="71"/>
  <c r="R153" i="71"/>
  <c r="R158" i="71"/>
  <c r="R165" i="71"/>
  <c r="R170" i="71"/>
  <c r="R1297" i="71"/>
  <c r="R105" i="71"/>
  <c r="R990" i="71"/>
  <c r="R997" i="71"/>
  <c r="R1001" i="71"/>
  <c r="R361" i="71"/>
  <c r="R2158" i="71"/>
  <c r="R2162" i="71"/>
  <c r="R2167" i="71"/>
  <c r="R2179" i="71"/>
  <c r="R2183" i="71"/>
  <c r="R1418" i="71"/>
  <c r="R1261" i="71"/>
  <c r="R1435" i="71"/>
  <c r="R1448" i="71"/>
  <c r="R1459" i="71"/>
  <c r="R1470" i="71"/>
  <c r="R1479" i="71"/>
  <c r="R1513" i="71"/>
  <c r="R814" i="71"/>
  <c r="R633" i="71"/>
  <c r="R645" i="71"/>
  <c r="R656" i="71"/>
  <c r="R660" i="71"/>
  <c r="R788" i="71"/>
  <c r="R798" i="71"/>
  <c r="R1527" i="71"/>
  <c r="R1533" i="71"/>
  <c r="R678" i="71"/>
  <c r="R689" i="71"/>
  <c r="R704" i="71"/>
  <c r="R1570" i="71"/>
  <c r="R1076" i="71"/>
  <c r="R398" i="71"/>
  <c r="R401" i="71"/>
  <c r="R419" i="71"/>
  <c r="R1595" i="71"/>
  <c r="R1605" i="71"/>
  <c r="R1633" i="71"/>
  <c r="R1666" i="71"/>
  <c r="R1671" i="71"/>
  <c r="R1689" i="71"/>
  <c r="R1708" i="71"/>
  <c r="R1722" i="71"/>
  <c r="R937" i="71"/>
  <c r="R1198" i="71"/>
  <c r="R615" i="71"/>
  <c r="R1764" i="71"/>
  <c r="R1805" i="71"/>
  <c r="R1304" i="71"/>
  <c r="R1818" i="71"/>
  <c r="R1310" i="71"/>
  <c r="R1099" i="71"/>
  <c r="R1290" i="71"/>
  <c r="R1826" i="71"/>
  <c r="R1850" i="71"/>
  <c r="R1875" i="71"/>
  <c r="R1210" i="71"/>
  <c r="R561" i="71"/>
  <c r="R1110" i="71"/>
  <c r="R326" i="71"/>
  <c r="R334" i="71"/>
  <c r="R1898" i="71"/>
  <c r="R828" i="71"/>
  <c r="R1909" i="71"/>
  <c r="R335" i="71"/>
  <c r="R337" i="71"/>
  <c r="R862" i="71"/>
  <c r="R624" i="71"/>
  <c r="R1219" i="71"/>
  <c r="R1954" i="71"/>
  <c r="R1992" i="71"/>
  <c r="R308" i="71"/>
  <c r="R272" i="71"/>
  <c r="R277" i="71"/>
  <c r="R1373" i="71"/>
  <c r="R108" i="71"/>
  <c r="R118" i="71"/>
  <c r="R128" i="71"/>
  <c r="R176" i="71"/>
  <c r="R2019" i="71"/>
  <c r="R2051" i="71"/>
  <c r="R710" i="71"/>
  <c r="R138" i="71"/>
  <c r="R150" i="71"/>
  <c r="R2109" i="71"/>
  <c r="R2114" i="71"/>
  <c r="R72" i="71"/>
  <c r="R631" i="71"/>
  <c r="R2118" i="71"/>
  <c r="R986" i="71"/>
  <c r="R995" i="71"/>
  <c r="R1260" i="71"/>
  <c r="R360" i="71"/>
  <c r="R2149" i="71"/>
  <c r="R2159" i="71"/>
  <c r="R2171" i="71"/>
  <c r="R2193" i="71"/>
  <c r="R2008" i="71"/>
  <c r="R2083" i="71"/>
  <c r="R1420" i="71"/>
  <c r="R1424" i="71"/>
  <c r="R1263" i="71"/>
  <c r="R1265" i="71"/>
  <c r="R1438" i="71"/>
  <c r="R1441" i="71"/>
  <c r="R1445" i="71"/>
  <c r="R1447" i="71"/>
  <c r="R1452" i="71"/>
  <c r="R1457" i="71"/>
  <c r="R1460" i="71"/>
  <c r="R1464" i="71"/>
  <c r="R1468" i="71"/>
  <c r="R51" i="71"/>
  <c r="R1481" i="71"/>
  <c r="R1065" i="71"/>
  <c r="R1812" i="71"/>
  <c r="R1819" i="71"/>
  <c r="R1308" i="71"/>
  <c r="R1312" i="71"/>
  <c r="R454" i="71"/>
  <c r="R462" i="71"/>
  <c r="R467" i="71"/>
  <c r="R473" i="71"/>
  <c r="R558" i="71"/>
  <c r="Q1112" i="71"/>
  <c r="Q327" i="71"/>
  <c r="Q331" i="71"/>
  <c r="Q63" i="71"/>
  <c r="Q67" i="71"/>
  <c r="Q234" i="71"/>
  <c r="Q1895" i="71"/>
  <c r="Q827" i="71"/>
  <c r="Q1910" i="71"/>
  <c r="Q1912" i="71"/>
  <c r="Q1915" i="71"/>
  <c r="Q1917" i="71"/>
  <c r="Q1920" i="71"/>
  <c r="Q34" i="71"/>
  <c r="Q1926" i="71"/>
  <c r="Q1932" i="71"/>
  <c r="Q719" i="71"/>
  <c r="Q723" i="71"/>
  <c r="Q730" i="71"/>
  <c r="Q1989" i="71"/>
  <c r="Q256" i="71"/>
  <c r="Q259" i="71"/>
  <c r="Q261" i="71"/>
  <c r="Q313" i="71"/>
  <c r="Q315" i="71"/>
  <c r="Q265" i="71"/>
  <c r="Q268" i="71"/>
  <c r="Q270" i="71"/>
  <c r="Q275" i="71"/>
  <c r="Q282" i="71"/>
  <c r="Q284" i="71"/>
  <c r="Q1371" i="71"/>
  <c r="Q1376" i="71"/>
  <c r="Q1378" i="71"/>
  <c r="Q115" i="71"/>
  <c r="Q123" i="71"/>
  <c r="Q130" i="71"/>
  <c r="Q134" i="71"/>
  <c r="Q140" i="71"/>
  <c r="Q146" i="71"/>
  <c r="Q152" i="71"/>
  <c r="Q156" i="71"/>
  <c r="Q164" i="71"/>
  <c r="Q168" i="71"/>
  <c r="Q102" i="71"/>
  <c r="Q1299" i="71"/>
  <c r="Q988" i="71"/>
  <c r="Q992" i="71"/>
  <c r="Q999" i="71"/>
  <c r="Q358" i="71"/>
  <c r="Q2151" i="71"/>
  <c r="Q2161" i="71"/>
  <c r="Q2166" i="71"/>
  <c r="Q2173" i="71"/>
  <c r="Q2181" i="71"/>
  <c r="Q2199" i="71"/>
  <c r="Q1422" i="71"/>
  <c r="Q1431" i="71"/>
  <c r="Q1442" i="71"/>
  <c r="Q1454" i="71"/>
  <c r="Q1467" i="71"/>
  <c r="Q50" i="71"/>
  <c r="Q1063" i="71"/>
  <c r="Q1516" i="71"/>
  <c r="Q819" i="71"/>
  <c r="Q644" i="71"/>
  <c r="Q651" i="71"/>
  <c r="Q1520" i="71"/>
  <c r="Q664" i="71"/>
  <c r="Q795" i="71"/>
  <c r="Q808" i="71"/>
  <c r="Q668" i="71"/>
  <c r="Q673" i="71"/>
  <c r="Q683" i="71"/>
  <c r="Q692" i="71"/>
  <c r="Q1551" i="71"/>
  <c r="Q395" i="71"/>
  <c r="Q1080" i="71"/>
  <c r="Q574" i="71"/>
  <c r="Q407" i="71"/>
  <c r="Q425" i="71"/>
  <c r="Q1599" i="71"/>
  <c r="Q1623" i="71"/>
  <c r="Q1663" i="71"/>
  <c r="Q1667" i="71"/>
  <c r="Q1676" i="71"/>
  <c r="Q1695" i="71"/>
  <c r="Q1717" i="71"/>
  <c r="Q762" i="71"/>
  <c r="Q939" i="71"/>
  <c r="Q1741" i="71"/>
  <c r="Q1747" i="71"/>
  <c r="Q1802" i="71"/>
  <c r="Q1810" i="71"/>
  <c r="Q1817" i="71"/>
  <c r="Q1307" i="71"/>
  <c r="Q1285" i="71"/>
  <c r="Q1313" i="71"/>
  <c r="Q1293" i="71"/>
  <c r="Q1828" i="71"/>
  <c r="Q1852" i="71"/>
  <c r="Q1207" i="71"/>
  <c r="Q556" i="71"/>
  <c r="Q44" i="71"/>
  <c r="Q1115" i="71"/>
  <c r="Q330" i="71"/>
  <c r="Q232" i="71"/>
  <c r="Q1904" i="71"/>
  <c r="Q833" i="71"/>
  <c r="Q566" i="71"/>
  <c r="Q569" i="71"/>
  <c r="Q857" i="71"/>
  <c r="Q715" i="71"/>
  <c r="Q726" i="71"/>
  <c r="Q1222" i="71"/>
  <c r="Q1957" i="71"/>
  <c r="Q254" i="71"/>
  <c r="Q263" i="71"/>
  <c r="Q1346" i="71"/>
  <c r="Q1368" i="71"/>
  <c r="Q174" i="71"/>
  <c r="Q113" i="71"/>
  <c r="Q2009" i="71"/>
  <c r="Q983" i="71"/>
  <c r="Q2014" i="71"/>
  <c r="Q865" i="71"/>
  <c r="Q2079" i="71"/>
  <c r="Q2084" i="71"/>
  <c r="Q144" i="71"/>
  <c r="Q162" i="71"/>
  <c r="Q2111" i="71"/>
  <c r="Q70" i="71"/>
  <c r="Q74" i="71"/>
  <c r="Q711" i="71"/>
  <c r="Q713" i="71"/>
  <c r="Q2122" i="71"/>
  <c r="Q2125" i="71"/>
  <c r="Q357" i="71"/>
  <c r="Q2142" i="71"/>
  <c r="Q2154" i="71"/>
  <c r="Q2164" i="71"/>
  <c r="Q2178" i="71"/>
  <c r="Q2197" i="71"/>
  <c r="Q2082" i="71"/>
  <c r="Q1419" i="71"/>
  <c r="Q1423" i="71"/>
  <c r="Q1262" i="71"/>
  <c r="Q1264" i="71"/>
  <c r="Q1436" i="71"/>
  <c r="Q1440" i="71"/>
  <c r="Q1443" i="71"/>
  <c r="Q1446" i="71"/>
  <c r="Q1450" i="71"/>
  <c r="Q1455" i="71"/>
  <c r="Q1458" i="71"/>
  <c r="Q1462" i="71"/>
  <c r="Q1465" i="71"/>
  <c r="Q11" i="71"/>
  <c r="Q1478" i="71"/>
  <c r="Q1064" i="71"/>
  <c r="Q1066" i="71"/>
  <c r="Q1515" i="71"/>
  <c r="Q815" i="71"/>
  <c r="Q641" i="71"/>
  <c r="Q646" i="71"/>
  <c r="Q648" i="71"/>
  <c r="Q653" i="71"/>
  <c r="Q658" i="71"/>
  <c r="Q1522" i="71"/>
  <c r="Q663" i="71"/>
  <c r="Q667" i="71"/>
  <c r="Q789" i="71"/>
  <c r="Q793" i="71"/>
  <c r="Q796" i="71"/>
  <c r="Q803" i="71"/>
  <c r="Q807" i="71"/>
  <c r="Q811" i="71"/>
  <c r="Q1526" i="71"/>
  <c r="Q671" i="71"/>
  <c r="Q1532" i="71"/>
  <c r="Q676" i="71"/>
  <c r="Q679" i="71"/>
  <c r="Q682" i="71"/>
  <c r="Q1302" i="71"/>
  <c r="Q1822" i="71"/>
  <c r="Q1309" i="71"/>
  <c r="Q1827" i="71"/>
  <c r="Q456" i="71"/>
  <c r="Q1340" i="71"/>
  <c r="Q468" i="71"/>
  <c r="Q1343" i="71"/>
  <c r="Q562" i="71"/>
  <c r="R1112" i="71"/>
  <c r="R327" i="71"/>
  <c r="R331" i="71"/>
  <c r="R63" i="71"/>
  <c r="R67" i="71"/>
  <c r="R234" i="71"/>
  <c r="R1895" i="71"/>
  <c r="R827" i="71"/>
  <c r="R1910" i="71"/>
  <c r="R1912" i="71"/>
  <c r="R1915" i="71"/>
  <c r="R1917" i="71"/>
  <c r="R1920" i="71"/>
  <c r="R34" i="71"/>
  <c r="R1926" i="71"/>
  <c r="R1932" i="71"/>
  <c r="R719" i="71"/>
  <c r="R723" i="71"/>
  <c r="R730" i="71"/>
  <c r="R1989" i="71"/>
  <c r="R256" i="71"/>
  <c r="R259" i="71"/>
  <c r="R261" i="71"/>
  <c r="R313" i="71"/>
  <c r="R315" i="71"/>
  <c r="R265" i="71"/>
  <c r="R268" i="71"/>
  <c r="R270" i="71"/>
  <c r="R275" i="71"/>
  <c r="R282" i="71"/>
  <c r="R284" i="71"/>
  <c r="R1371" i="71"/>
  <c r="R1376" i="71"/>
  <c r="R1378" i="71"/>
  <c r="R115" i="71"/>
  <c r="R123" i="71"/>
  <c r="R130" i="71"/>
  <c r="R134" i="71"/>
  <c r="R140" i="71"/>
  <c r="R146" i="71"/>
  <c r="R152" i="71"/>
  <c r="R156" i="71"/>
  <c r="R164" i="71"/>
  <c r="R168" i="71"/>
  <c r="R102" i="71"/>
  <c r="R1299" i="71"/>
  <c r="R988" i="71"/>
  <c r="R992" i="71"/>
  <c r="R999" i="71"/>
  <c r="R358" i="71"/>
  <c r="R2151" i="71"/>
  <c r="R2161" i="71"/>
  <c r="R2166" i="71"/>
  <c r="R2173" i="71"/>
  <c r="R2181" i="71"/>
  <c r="R2199" i="71"/>
  <c r="R1422" i="71"/>
  <c r="R1431" i="71"/>
  <c r="R1442" i="71"/>
  <c r="R1454" i="71"/>
  <c r="R1467" i="71"/>
  <c r="R50" i="71"/>
  <c r="R1063" i="71"/>
  <c r="R1516" i="71"/>
  <c r="R819" i="71"/>
  <c r="R644" i="71"/>
  <c r="R651" i="71"/>
  <c r="R1520" i="71"/>
  <c r="R664" i="71"/>
  <c r="R795" i="71"/>
  <c r="R808" i="71"/>
  <c r="R668" i="71"/>
  <c r="R673" i="71"/>
  <c r="R683" i="71"/>
  <c r="R692" i="71"/>
  <c r="R1551" i="71"/>
  <c r="R395" i="71"/>
  <c r="R1080" i="71"/>
  <c r="R574" i="71"/>
  <c r="R407" i="71"/>
  <c r="R425" i="71"/>
  <c r="R1599" i="71"/>
  <c r="R1623" i="71"/>
  <c r="R1663" i="71"/>
  <c r="R1667" i="71"/>
  <c r="R1676" i="71"/>
  <c r="R1695" i="71"/>
  <c r="R1717" i="71"/>
  <c r="R762" i="71"/>
  <c r="R939" i="71"/>
  <c r="R1741" i="71"/>
  <c r="R1747" i="71"/>
  <c r="R1802" i="71"/>
  <c r="R1810" i="71"/>
  <c r="R1817" i="71"/>
  <c r="R1307" i="71"/>
  <c r="R1285" i="71"/>
  <c r="R1313" i="71"/>
  <c r="R1293" i="71"/>
  <c r="R1828" i="71"/>
  <c r="R1852" i="71"/>
  <c r="R1207" i="71"/>
  <c r="R556" i="71"/>
  <c r="R44" i="71"/>
  <c r="R1115" i="71"/>
  <c r="R330" i="71"/>
  <c r="R232" i="71"/>
  <c r="R1904" i="71"/>
  <c r="R833" i="71"/>
  <c r="R566" i="71"/>
  <c r="R569" i="71"/>
  <c r="R857" i="71"/>
  <c r="R715" i="71"/>
  <c r="R726" i="71"/>
  <c r="R1222" i="71"/>
  <c r="R1957" i="71"/>
  <c r="R254" i="71"/>
  <c r="R263" i="71"/>
  <c r="R1346" i="71"/>
  <c r="R1368" i="71"/>
  <c r="R174" i="71"/>
  <c r="R113" i="71"/>
  <c r="R2009" i="71"/>
  <c r="R983" i="71"/>
  <c r="R2014" i="71"/>
  <c r="R865" i="71"/>
  <c r="R2079" i="71"/>
  <c r="R2084" i="71"/>
  <c r="R144" i="71"/>
  <c r="R162" i="71"/>
  <c r="R2111" i="71"/>
  <c r="R70" i="71"/>
  <c r="R74" i="71"/>
  <c r="R711" i="71"/>
  <c r="R713" i="71"/>
  <c r="R2122" i="71"/>
  <c r="R2125" i="71"/>
  <c r="R357" i="71"/>
  <c r="R2142" i="71"/>
  <c r="R2154" i="71"/>
  <c r="R2164" i="71"/>
  <c r="R2178" i="71"/>
  <c r="R2197" i="71"/>
  <c r="R2082" i="71"/>
  <c r="R1419" i="71"/>
  <c r="R1423" i="71"/>
  <c r="R1262" i="71"/>
  <c r="R1264" i="71"/>
  <c r="R1436" i="71"/>
  <c r="R1440" i="71"/>
  <c r="R1443" i="71"/>
  <c r="R1446" i="71"/>
  <c r="R1450" i="71"/>
  <c r="R1455" i="71"/>
  <c r="R1458" i="71"/>
  <c r="R1462" i="71"/>
  <c r="R1465" i="71"/>
  <c r="R11" i="71"/>
  <c r="R1478" i="71"/>
  <c r="R1064" i="71"/>
  <c r="R1066" i="71"/>
  <c r="R1515" i="71"/>
  <c r="R815" i="71"/>
  <c r="R641" i="71"/>
  <c r="R646" i="71"/>
  <c r="R648" i="71"/>
  <c r="R653" i="71"/>
  <c r="R658" i="71"/>
  <c r="R1522" i="71"/>
  <c r="R663" i="71"/>
  <c r="R667" i="71"/>
  <c r="R789" i="71"/>
  <c r="R793" i="71"/>
  <c r="R796" i="71"/>
  <c r="R803" i="71"/>
  <c r="R807" i="71"/>
  <c r="R811" i="71"/>
  <c r="R1526" i="71"/>
  <c r="R671" i="71"/>
  <c r="R1532" i="71"/>
  <c r="R676" i="71"/>
  <c r="R679" i="71"/>
  <c r="R682" i="71"/>
  <c r="R1803" i="71"/>
  <c r="R1303" i="71"/>
  <c r="R1305" i="71"/>
  <c r="R1286" i="71"/>
  <c r="R1830" i="71"/>
  <c r="R457" i="71"/>
  <c r="R1341" i="71"/>
  <c r="R469" i="71"/>
  <c r="R1344" i="71"/>
  <c r="Q563" i="71"/>
  <c r="Q1117" i="71"/>
  <c r="Q59" i="71"/>
  <c r="Q61" i="71"/>
  <c r="Q65" i="71"/>
  <c r="Q233" i="71"/>
  <c r="Q235" i="71"/>
  <c r="Q1901" i="71"/>
  <c r="Q832" i="71"/>
  <c r="Q568" i="71"/>
  <c r="Q1913" i="71"/>
  <c r="Q571" i="71"/>
  <c r="Q1918" i="71"/>
  <c r="Q859" i="71"/>
  <c r="Q1924" i="71"/>
  <c r="Q1930" i="71"/>
  <c r="Q717" i="71"/>
  <c r="Q721" i="71"/>
  <c r="Q728" i="71"/>
  <c r="Q732" i="71"/>
  <c r="Q1990" i="71"/>
  <c r="Q257" i="71"/>
  <c r="Q260" i="71"/>
  <c r="Q311" i="71"/>
  <c r="Q314" i="71"/>
  <c r="Q316" i="71"/>
  <c r="Q266" i="71"/>
  <c r="Q269" i="71"/>
  <c r="Q273" i="71"/>
  <c r="Q280" i="71"/>
  <c r="Q283" i="71"/>
  <c r="Q1370" i="71"/>
  <c r="Q1374" i="71"/>
  <c r="Q1377" i="71"/>
  <c r="Q110" i="71"/>
  <c r="Q120" i="71"/>
  <c r="Q125" i="71"/>
  <c r="Q133" i="71"/>
  <c r="Q2088" i="71"/>
  <c r="Q142" i="71"/>
  <c r="Q148" i="71"/>
  <c r="Q153" i="71"/>
  <c r="Q158" i="71"/>
  <c r="Q165" i="71"/>
  <c r="Q170" i="71"/>
  <c r="Q1297" i="71"/>
  <c r="Q105" i="71"/>
  <c r="Q990" i="71"/>
  <c r="Q997" i="71"/>
  <c r="Q1001" i="71"/>
  <c r="Q361" i="71"/>
  <c r="Q2158" i="71"/>
  <c r="Q2162" i="71"/>
  <c r="Q2167" i="71"/>
  <c r="Q2179" i="71"/>
  <c r="Q2183" i="71"/>
  <c r="Q1418" i="71"/>
  <c r="Q1261" i="71"/>
  <c r="Q1435" i="71"/>
  <c r="Q1448" i="71"/>
  <c r="Q1459" i="71"/>
  <c r="Q1470" i="71"/>
  <c r="Q1479" i="71"/>
  <c r="Q1513" i="71"/>
  <c r="Q814" i="71"/>
  <c r="Q633" i="71"/>
  <c r="Q645" i="71"/>
  <c r="Q656" i="71"/>
  <c r="Q660" i="71"/>
  <c r="Q788" i="71"/>
  <c r="Q798" i="71"/>
  <c r="Q1527" i="71"/>
  <c r="Q1533" i="71"/>
  <c r="Q678" i="71"/>
  <c r="Q689" i="71"/>
  <c r="Q704" i="71"/>
  <c r="Q1570" i="71"/>
  <c r="Q1076" i="71"/>
  <c r="Q398" i="71"/>
  <c r="Q401" i="71"/>
  <c r="Q419" i="71"/>
  <c r="Q1595" i="71"/>
  <c r="Q1605" i="71"/>
  <c r="Q1633" i="71"/>
  <c r="Q1666" i="71"/>
  <c r="Q1671" i="71"/>
  <c r="Q1689" i="71"/>
  <c r="Q1708" i="71"/>
  <c r="Q1722" i="71"/>
  <c r="Q937" i="71"/>
  <c r="Q1198" i="71"/>
  <c r="Q615" i="71"/>
  <c r="Q1764" i="71"/>
  <c r="Q1805" i="71"/>
  <c r="Q1304" i="71"/>
  <c r="Q1818" i="71"/>
  <c r="Q1310" i="71"/>
  <c r="Q1099" i="71"/>
  <c r="Q1290" i="71"/>
  <c r="Q1826" i="71"/>
  <c r="Q1850" i="71"/>
  <c r="Q1875" i="71"/>
  <c r="Q1210" i="71"/>
  <c r="Q561" i="71"/>
  <c r="Q1110" i="71"/>
  <c r="Q326" i="71"/>
  <c r="Q334" i="71"/>
  <c r="Q1898" i="71"/>
  <c r="Q828" i="71"/>
  <c r="Q1909" i="71"/>
  <c r="Q335" i="71"/>
  <c r="Q337" i="71"/>
  <c r="Q862" i="71"/>
  <c r="Q624" i="71"/>
  <c r="Q1219" i="71"/>
  <c r="Q1954" i="71"/>
  <c r="Q1992" i="71"/>
  <c r="Q308" i="71"/>
  <c r="Q272" i="71"/>
  <c r="Q277" i="71"/>
  <c r="Q1373" i="71"/>
  <c r="Q108" i="71"/>
  <c r="Q118" i="71"/>
  <c r="Q128" i="71"/>
  <c r="Q176" i="71"/>
  <c r="Q2019" i="71"/>
  <c r="Q2051" i="71"/>
  <c r="Q710" i="71"/>
  <c r="Q138" i="71"/>
  <c r="Q150" i="71"/>
  <c r="Q2109" i="71"/>
  <c r="Q2114" i="71"/>
  <c r="Q72" i="71"/>
  <c r="Q631" i="71"/>
  <c r="Q2118" i="71"/>
  <c r="Q986" i="71"/>
  <c r="Q995" i="71"/>
  <c r="Q1260" i="71"/>
  <c r="Q360" i="71"/>
  <c r="Q2149" i="71"/>
  <c r="Q2159" i="71"/>
  <c r="Q2171" i="71"/>
  <c r="Q2193" i="71"/>
  <c r="Q2008" i="71"/>
  <c r="Q2083" i="71"/>
  <c r="Q1420" i="71"/>
  <c r="Q1424" i="71"/>
  <c r="Q1263" i="71"/>
  <c r="Q1265" i="71"/>
  <c r="Q1438" i="71"/>
  <c r="Q1441" i="71"/>
  <c r="Q1445" i="71"/>
  <c r="Q1447" i="71"/>
  <c r="Q1452" i="71"/>
  <c r="Q1457" i="71"/>
  <c r="Q1460" i="71"/>
  <c r="Q1464" i="71"/>
  <c r="Q1468" i="71"/>
  <c r="Q51" i="71"/>
  <c r="Q1481" i="71"/>
  <c r="Q1065" i="71"/>
  <c r="R1514" i="71"/>
  <c r="R820" i="71"/>
  <c r="R647" i="71"/>
  <c r="R657" i="71"/>
  <c r="R661" i="71"/>
  <c r="R786" i="71"/>
  <c r="R794" i="71"/>
  <c r="R805" i="71"/>
  <c r="R813" i="71"/>
  <c r="R672" i="71"/>
  <c r="R677" i="71"/>
  <c r="R684" i="71"/>
  <c r="R687" i="71"/>
  <c r="R691" i="71"/>
  <c r="R694" i="71"/>
  <c r="R1553" i="71"/>
  <c r="R1571" i="71"/>
  <c r="R397" i="71"/>
  <c r="R1079" i="71"/>
  <c r="R1082" i="71"/>
  <c r="R400" i="71"/>
  <c r="R576" i="71"/>
  <c r="R580" i="71"/>
  <c r="R584" i="71"/>
  <c r="R404" i="71"/>
  <c r="R408" i="71"/>
  <c r="R411" i="71"/>
  <c r="R422" i="71"/>
  <c r="R426" i="71"/>
  <c r="R429" i="71"/>
  <c r="R1597" i="71"/>
  <c r="R1601" i="71"/>
  <c r="R1608" i="71"/>
  <c r="R1624" i="71"/>
  <c r="R1631" i="71"/>
  <c r="R1635" i="71"/>
  <c r="R1670" i="71"/>
  <c r="R1673" i="71"/>
  <c r="R1682" i="71"/>
  <c r="R1685" i="71"/>
  <c r="R477" i="71"/>
  <c r="R1690" i="71"/>
  <c r="R1700" i="71"/>
  <c r="R1703" i="71"/>
  <c r="R1707" i="71"/>
  <c r="R1719" i="71"/>
  <c r="R1724" i="71"/>
  <c r="R940" i="71"/>
  <c r="R1200" i="71"/>
  <c r="R1743" i="71"/>
  <c r="R612" i="71"/>
  <c r="R1748" i="71"/>
  <c r="R1767" i="71"/>
  <c r="R1806" i="71"/>
  <c r="R1809" i="71"/>
  <c r="R1813" i="71"/>
  <c r="R1815" i="71"/>
  <c r="R1821" i="71"/>
  <c r="R1287" i="71"/>
  <c r="R1289" i="71"/>
  <c r="R1291" i="71"/>
  <c r="R1294" i="71"/>
  <c r="R757" i="71"/>
  <c r="R759" i="71"/>
  <c r="R1851" i="71"/>
  <c r="R1874" i="71"/>
  <c r="R453" i="71"/>
  <c r="R458" i="71"/>
  <c r="R461" i="71"/>
  <c r="R463" i="71"/>
  <c r="R466" i="71"/>
  <c r="R472" i="71"/>
  <c r="R475" i="71"/>
  <c r="R1205" i="71"/>
  <c r="R1208" i="71"/>
  <c r="R559" i="71"/>
  <c r="R564" i="71"/>
  <c r="R45" i="71"/>
  <c r="R1111" i="71"/>
  <c r="R1114" i="71"/>
  <c r="R1118" i="71"/>
  <c r="R328" i="71"/>
  <c r="R60" i="71"/>
  <c r="R333" i="71"/>
  <c r="R64" i="71"/>
  <c r="R68" i="71"/>
  <c r="R1893" i="71"/>
  <c r="R1896" i="71"/>
  <c r="R1902" i="71"/>
  <c r="R825" i="71"/>
  <c r="R829" i="71"/>
  <c r="R831" i="71"/>
  <c r="R567" i="71"/>
  <c r="R1914" i="71"/>
  <c r="R570" i="71"/>
  <c r="R1919" i="71"/>
  <c r="R858" i="71"/>
  <c r="R861" i="71"/>
  <c r="R864" i="71"/>
  <c r="R1925" i="71"/>
  <c r="R35" i="71"/>
  <c r="R1933" i="71"/>
  <c r="R716" i="71"/>
  <c r="R720" i="71"/>
  <c r="R724" i="71"/>
  <c r="R622" i="71"/>
  <c r="R727" i="71"/>
  <c r="R731" i="71"/>
  <c r="R734" i="71"/>
  <c r="R1221" i="71"/>
  <c r="R1956" i="71"/>
  <c r="R1959" i="71"/>
  <c r="R1988" i="71"/>
  <c r="R255" i="71"/>
  <c r="R262" i="71"/>
  <c r="R312" i="71"/>
  <c r="R264" i="71"/>
  <c r="R271" i="71"/>
  <c r="R276" i="71"/>
  <c r="R278" i="71"/>
  <c r="R285" i="71"/>
  <c r="R1372" i="71"/>
  <c r="R1379" i="71"/>
  <c r="R109" i="71"/>
  <c r="R112" i="71"/>
  <c r="R116" i="71"/>
  <c r="R119" i="71"/>
  <c r="R124" i="71"/>
  <c r="R127" i="71"/>
  <c r="R129" i="71"/>
  <c r="R135" i="71"/>
  <c r="R137" i="71"/>
  <c r="R177" i="71"/>
  <c r="R2016" i="71"/>
  <c r="R2018" i="71"/>
  <c r="R2022" i="71"/>
  <c r="R2048" i="71"/>
  <c r="R867" i="71"/>
  <c r="R2080" i="71"/>
  <c r="R2086" i="71"/>
  <c r="R139" i="71"/>
  <c r="R143" i="71"/>
  <c r="R147" i="71"/>
  <c r="R151" i="71"/>
  <c r="R155" i="71"/>
  <c r="R160" i="71"/>
  <c r="R163" i="71"/>
  <c r="R167" i="71"/>
  <c r="R172" i="71"/>
  <c r="R2110" i="71"/>
  <c r="R2113" i="71"/>
  <c r="R71" i="71"/>
  <c r="R75" i="71"/>
  <c r="R632" i="71"/>
  <c r="R103" i="71"/>
  <c r="R1298" i="71"/>
  <c r="R1301" i="71"/>
  <c r="R106" i="71"/>
  <c r="R987" i="71"/>
  <c r="R991" i="71"/>
  <c r="R994" i="71"/>
  <c r="R2124" i="71"/>
  <c r="R998" i="71"/>
  <c r="R1002" i="71"/>
  <c r="R2126" i="71"/>
  <c r="R2139" i="71"/>
  <c r="R359" i="71"/>
  <c r="R362" i="71"/>
  <c r="R2144" i="71"/>
  <c r="R2153" i="71"/>
  <c r="R2156" i="71"/>
  <c r="R2163" i="71"/>
  <c r="R2168" i="71"/>
  <c r="R2170" i="71"/>
  <c r="R2180" i="71"/>
  <c r="R2185" i="71"/>
  <c r="R2198" i="71"/>
  <c r="R1157" i="71"/>
  <c r="R1392" i="71"/>
  <c r="R1417" i="71"/>
  <c r="R1432" i="71"/>
  <c r="R1434" i="71"/>
  <c r="R1469" i="71"/>
  <c r="R49" i="71"/>
  <c r="R821" i="71"/>
  <c r="R650" i="71"/>
  <c r="R655" i="71"/>
  <c r="R1519" i="71"/>
  <c r="R1536" i="71"/>
  <c r="R688" i="71"/>
  <c r="R706" i="71"/>
  <c r="R1540" i="71"/>
  <c r="R1575" i="71"/>
  <c r="R1593" i="71"/>
  <c r="R1649" i="71"/>
  <c r="R1687" i="71"/>
  <c r="R57" i="71"/>
  <c r="R1266" i="71"/>
  <c r="R1824" i="71"/>
  <c r="R1296" i="71"/>
  <c r="R1120" i="71"/>
  <c r="R1122" i="71"/>
  <c r="R1899" i="71"/>
  <c r="R1905" i="71"/>
  <c r="R1942" i="71"/>
  <c r="R1947" i="71"/>
  <c r="R1949" i="71"/>
  <c r="R1969" i="71"/>
  <c r="R1986" i="71"/>
  <c r="R1994" i="71"/>
  <c r="R310" i="71"/>
  <c r="R980" i="71"/>
  <c r="R122" i="71"/>
  <c r="R132" i="71"/>
  <c r="R637" i="71"/>
  <c r="R639" i="71"/>
  <c r="R2117" i="71"/>
  <c r="R2121" i="71"/>
  <c r="R2129" i="71"/>
  <c r="R1259" i="71"/>
  <c r="R355" i="71"/>
  <c r="R2145" i="71"/>
  <c r="R2174" i="71"/>
  <c r="R2176" i="71"/>
  <c r="R2192" i="71"/>
  <c r="R856" i="71"/>
  <c r="R1496" i="71"/>
  <c r="R1482" i="71"/>
  <c r="R1489" i="71"/>
  <c r="R1495" i="71"/>
  <c r="R1500" i="71"/>
  <c r="R695" i="71"/>
  <c r="R1483" i="71"/>
  <c r="R1490" i="71"/>
  <c r="R1493" i="71"/>
  <c r="R1499" i="71"/>
  <c r="R1504" i="71"/>
  <c r="R697" i="71"/>
  <c r="R702" i="71"/>
  <c r="R1486" i="71"/>
  <c r="R1488" i="71"/>
  <c r="R698" i="71"/>
  <c r="R1572" i="71"/>
  <c r="R1612" i="71"/>
  <c r="R1614" i="71"/>
  <c r="R1271" i="71"/>
  <c r="R238" i="71"/>
  <c r="R572" i="71"/>
  <c r="R1923" i="71"/>
  <c r="R1274" i="71"/>
  <c r="R2201" i="71"/>
  <c r="R2203" i="71"/>
  <c r="R2205" i="71"/>
  <c r="R2207" i="71"/>
  <c r="R2209" i="71"/>
  <c r="R2211" i="71"/>
  <c r="Q1160" i="71"/>
  <c r="Q1518" i="71"/>
  <c r="Q642" i="71"/>
  <c r="Q652" i="71"/>
  <c r="Q1521" i="71"/>
  <c r="Q666" i="71"/>
  <c r="Q791" i="71"/>
  <c r="Q801" i="71"/>
  <c r="Q809" i="71"/>
  <c r="Q669" i="71"/>
  <c r="Q674" i="71"/>
  <c r="Q681" i="71"/>
  <c r="Q686" i="71"/>
  <c r="Q690" i="71"/>
  <c r="Q693" i="71"/>
  <c r="Q705" i="71"/>
  <c r="Q1554" i="71"/>
  <c r="Q396" i="71"/>
  <c r="Q1077" i="71"/>
  <c r="Q1081" i="71"/>
  <c r="Q399" i="71"/>
  <c r="Q575" i="71"/>
  <c r="Q578" i="71"/>
  <c r="Q581" i="71"/>
  <c r="Q402" i="71"/>
  <c r="Q406" i="71"/>
  <c r="Q410" i="71"/>
  <c r="Q420" i="71"/>
  <c r="Q424" i="71"/>
  <c r="Q428" i="71"/>
  <c r="Q1596" i="71"/>
  <c r="Q1600" i="71"/>
  <c r="Q1607" i="71"/>
  <c r="Q1621" i="71"/>
  <c r="Q1625" i="71"/>
  <c r="Q1634" i="71"/>
  <c r="Q1669" i="71"/>
  <c r="Q1672" i="71"/>
  <c r="Q1679" i="71"/>
  <c r="Q1683" i="71"/>
  <c r="Q1686" i="71"/>
  <c r="Q478" i="71"/>
  <c r="Q1692" i="71"/>
  <c r="Q1701" i="71"/>
  <c r="Q1705" i="71"/>
  <c r="Q1718" i="71"/>
  <c r="Q1723" i="71"/>
  <c r="Q938" i="71"/>
  <c r="Q1199" i="71"/>
  <c r="Q1742" i="71"/>
  <c r="Q611" i="71"/>
  <c r="Q614" i="71"/>
  <c r="Q1765" i="71"/>
  <c r="Q1801" i="71"/>
  <c r="Q1808" i="71"/>
  <c r="Q1811" i="71"/>
  <c r="Q1814" i="71"/>
  <c r="Q1820" i="71"/>
  <c r="Q1823" i="71"/>
  <c r="Q1288" i="71"/>
  <c r="Q1100" i="71"/>
  <c r="Q1292" i="71"/>
  <c r="Q1295" i="71"/>
  <c r="Q758" i="71"/>
  <c r="Q760" i="71"/>
  <c r="Q1853" i="71"/>
  <c r="Q452" i="71"/>
  <c r="Q455" i="71"/>
  <c r="Q460" i="71"/>
  <c r="Q1342" i="71"/>
  <c r="Q464" i="71"/>
  <c r="Q470" i="71"/>
  <c r="Q474" i="71"/>
  <c r="Q1345" i="71"/>
  <c r="Q1206" i="71"/>
  <c r="Q1209" i="71"/>
  <c r="Q560" i="71"/>
  <c r="Q565" i="71"/>
  <c r="Q46" i="71"/>
  <c r="Q1113" i="71"/>
  <c r="Q1116" i="71"/>
  <c r="Q1119" i="71"/>
  <c r="Q329" i="71"/>
  <c r="Q332" i="71"/>
  <c r="Q62" i="71"/>
  <c r="Q66" i="71"/>
  <c r="Q236" i="71"/>
  <c r="Q1894" i="71"/>
  <c r="Q1900" i="71"/>
  <c r="Q824" i="71"/>
  <c r="Q826" i="71"/>
  <c r="Q830" i="71"/>
  <c r="Q1911" i="71"/>
  <c r="Q336" i="71"/>
  <c r="Q1916" i="71"/>
  <c r="Q338" i="71"/>
  <c r="Q1921" i="71"/>
  <c r="Q860" i="71"/>
  <c r="Q863" i="71"/>
  <c r="Q33" i="71"/>
  <c r="Q1928" i="71"/>
  <c r="Q1931" i="71"/>
  <c r="Q1216" i="71"/>
  <c r="Q718" i="71"/>
  <c r="Q722" i="71"/>
  <c r="Q725" i="71"/>
  <c r="Q623" i="71"/>
  <c r="Q729" i="71"/>
  <c r="Q733" i="71"/>
  <c r="Q1218" i="71"/>
  <c r="Q1955" i="71"/>
  <c r="Q1958" i="71"/>
  <c r="Q1987" i="71"/>
  <c r="Q1991" i="71"/>
  <c r="Q258" i="71"/>
  <c r="Q309" i="71"/>
  <c r="Q317" i="71"/>
  <c r="Q267" i="71"/>
  <c r="Q274" i="71"/>
  <c r="Q1347" i="71"/>
  <c r="Q281" i="71"/>
  <c r="Q1369" i="71"/>
  <c r="Q1375" i="71"/>
  <c r="Q175" i="71"/>
  <c r="Q111" i="71"/>
  <c r="Q114" i="71"/>
  <c r="Q117" i="71"/>
  <c r="Q121" i="71"/>
  <c r="Q126" i="71"/>
  <c r="Q2011" i="71"/>
  <c r="Q131" i="71"/>
  <c r="Q136" i="71"/>
  <c r="Q984" i="71"/>
  <c r="Q2015" i="71"/>
  <c r="Q2017" i="71"/>
  <c r="Q2021" i="71"/>
  <c r="Q2047" i="71"/>
  <c r="Q866" i="71"/>
  <c r="Q2053" i="71"/>
  <c r="Q2081" i="71"/>
  <c r="Q2085" i="71"/>
  <c r="Q2087" i="71"/>
  <c r="Q141" i="71"/>
  <c r="Q145" i="71"/>
  <c r="Q149" i="71"/>
  <c r="Q154" i="71"/>
  <c r="Q157" i="71"/>
  <c r="Q161" i="71"/>
  <c r="Q166" i="71"/>
  <c r="Q169" i="71"/>
  <c r="Q173" i="71"/>
  <c r="Q2112" i="71"/>
  <c r="Q2116" i="71"/>
  <c r="Q73" i="71"/>
  <c r="Q76" i="71"/>
  <c r="Q712" i="71"/>
  <c r="Q104" i="71"/>
  <c r="Q1300" i="71"/>
  <c r="Q714" i="71"/>
  <c r="Q107" i="71"/>
  <c r="Q989" i="71"/>
  <c r="Q993" i="71"/>
  <c r="Q2123" i="71"/>
  <c r="Q996" i="71"/>
  <c r="Q1000" i="71"/>
  <c r="Q1003" i="71"/>
  <c r="Q2127" i="71"/>
  <c r="Q2140" i="71"/>
  <c r="Q2141" i="71"/>
  <c r="Q363" i="71"/>
  <c r="Q2152" i="71"/>
  <c r="Q2155" i="71"/>
  <c r="Q2160" i="71"/>
  <c r="Q2165" i="71"/>
  <c r="Q2169" i="71"/>
  <c r="Q2172" i="71"/>
  <c r="Q2184" i="71"/>
  <c r="Q2195" i="71"/>
  <c r="Q2200" i="71"/>
  <c r="Q1158" i="71"/>
  <c r="Q1393" i="71"/>
  <c r="Q1421" i="71"/>
  <c r="Q1433" i="71"/>
  <c r="Q1466" i="71"/>
  <c r="Q48" i="71"/>
  <c r="Q816" i="71"/>
  <c r="Q649" i="71"/>
  <c r="Q654" i="71"/>
  <c r="Q659" i="71"/>
  <c r="Q1525" i="71"/>
  <c r="Q1537" i="71"/>
  <c r="Q703" i="71"/>
  <c r="Q1539" i="71"/>
  <c r="Q1567" i="71"/>
  <c r="Q577" i="71"/>
  <c r="Q1594" i="71"/>
  <c r="Q1668" i="71"/>
  <c r="Q1688" i="71"/>
  <c r="Q58" i="71"/>
  <c r="Q1267" i="71"/>
  <c r="Q1825" i="71"/>
  <c r="Q47" i="71"/>
  <c r="Q1121" i="71"/>
  <c r="Q1897" i="71"/>
  <c r="Q1903" i="71"/>
  <c r="Q1273" i="71"/>
  <c r="Q621" i="71"/>
  <c r="Q1948" i="71"/>
  <c r="Q1950" i="71"/>
  <c r="Q1970" i="71"/>
  <c r="Q1993" i="71"/>
  <c r="Q1995" i="71"/>
  <c r="Q279" i="71"/>
  <c r="Q981" i="71"/>
  <c r="Q982" i="71"/>
  <c r="Q985" i="71"/>
  <c r="Q638" i="71"/>
  <c r="Q2094" i="71"/>
  <c r="Q2120" i="71"/>
  <c r="Q2128" i="71"/>
  <c r="Q1258" i="71"/>
  <c r="Q354" i="71"/>
  <c r="Q356" i="71"/>
  <c r="Q2148" i="71"/>
  <c r="Q2175" i="71"/>
  <c r="Q2177" i="71"/>
  <c r="Q2196" i="71"/>
  <c r="Q1401" i="71"/>
  <c r="Q1501" i="71"/>
  <c r="Q1484" i="71"/>
  <c r="Q1492" i="71"/>
  <c r="Q1498" i="71"/>
  <c r="Q1503" i="71"/>
  <c r="Q700" i="71"/>
  <c r="Q1485" i="71"/>
  <c r="Q1491" i="71"/>
  <c r="Q1497" i="71"/>
  <c r="Q1502" i="71"/>
  <c r="Q696" i="71"/>
  <c r="Q701" i="71"/>
  <c r="Q1400" i="71"/>
  <c r="Q1487" i="71"/>
  <c r="Q1494" i="71"/>
  <c r="Q699" i="71"/>
  <c r="Q1611" i="71"/>
  <c r="Q1613" i="71"/>
  <c r="Q1270" i="71"/>
  <c r="Q237" i="71"/>
  <c r="Q1272" i="71"/>
  <c r="Q573" i="71"/>
  <c r="Q1968" i="71"/>
  <c r="Q1275" i="71"/>
  <c r="Q2202" i="71"/>
  <c r="Q2204" i="71"/>
  <c r="Q2206" i="71"/>
  <c r="Q2208" i="71"/>
  <c r="Q2210" i="71"/>
  <c r="Q2212" i="71"/>
  <c r="R1518" i="71"/>
  <c r="R642" i="71"/>
  <c r="R652" i="71"/>
  <c r="R1521" i="71"/>
  <c r="R666" i="71"/>
  <c r="R791" i="71"/>
  <c r="R801" i="71"/>
  <c r="R809" i="71"/>
  <c r="R669" i="71"/>
  <c r="R674" i="71"/>
  <c r="R681" i="71"/>
  <c r="R686" i="71"/>
  <c r="R690" i="71"/>
  <c r="R693" i="71"/>
  <c r="R705" i="71"/>
  <c r="R1554" i="71"/>
  <c r="R396" i="71"/>
  <c r="R1077" i="71"/>
  <c r="R1081" i="71"/>
  <c r="R399" i="71"/>
  <c r="R575" i="71"/>
  <c r="R578" i="71"/>
  <c r="R581" i="71"/>
  <c r="R402" i="71"/>
  <c r="R406" i="71"/>
  <c r="R410" i="71"/>
  <c r="R420" i="71"/>
  <c r="R424" i="71"/>
  <c r="R428" i="71"/>
  <c r="R1596" i="71"/>
  <c r="R1600" i="71"/>
  <c r="R1607" i="71"/>
  <c r="R1621" i="71"/>
  <c r="R1625" i="71"/>
  <c r="R1634" i="71"/>
  <c r="R1669" i="71"/>
  <c r="R1672" i="71"/>
  <c r="R1679" i="71"/>
  <c r="R1683" i="71"/>
  <c r="R1686" i="71"/>
  <c r="R478" i="71"/>
  <c r="R1692" i="71"/>
  <c r="R1701" i="71"/>
  <c r="R1705" i="71"/>
  <c r="R1718" i="71"/>
  <c r="R1723" i="71"/>
  <c r="R938" i="71"/>
  <c r="R1199" i="71"/>
  <c r="R1742" i="71"/>
  <c r="R611" i="71"/>
  <c r="R614" i="71"/>
  <c r="R1765" i="71"/>
  <c r="R1801" i="71"/>
  <c r="R1808" i="71"/>
  <c r="R1811" i="71"/>
  <c r="R1814" i="71"/>
  <c r="R1820" i="71"/>
  <c r="R1823" i="71"/>
  <c r="R1288" i="71"/>
  <c r="R1100" i="71"/>
  <c r="R1292" i="71"/>
  <c r="R1295" i="71"/>
  <c r="R758" i="71"/>
  <c r="R760" i="71"/>
  <c r="R1853" i="71"/>
  <c r="R452" i="71"/>
  <c r="R455" i="71"/>
  <c r="R460" i="71"/>
  <c r="R1342" i="71"/>
  <c r="R464" i="71"/>
  <c r="R470" i="71"/>
  <c r="R474" i="71"/>
  <c r="R1345" i="71"/>
  <c r="R1206" i="71"/>
  <c r="R1209" i="71"/>
  <c r="R560" i="71"/>
  <c r="R565" i="71"/>
  <c r="R46" i="71"/>
  <c r="R1113" i="71"/>
  <c r="R1116" i="71"/>
  <c r="R1119" i="71"/>
  <c r="R329" i="71"/>
  <c r="R332" i="71"/>
  <c r="R62" i="71"/>
  <c r="R66" i="71"/>
  <c r="R236" i="71"/>
  <c r="R1894" i="71"/>
  <c r="R1900" i="71"/>
  <c r="R824" i="71"/>
  <c r="R826" i="71"/>
  <c r="R830" i="71"/>
  <c r="R1911" i="71"/>
  <c r="R336" i="71"/>
  <c r="R1916" i="71"/>
  <c r="R338" i="71"/>
  <c r="R1921" i="71"/>
  <c r="R860" i="71"/>
  <c r="R863" i="71"/>
  <c r="R33" i="71"/>
  <c r="R1928" i="71"/>
  <c r="R1931" i="71"/>
  <c r="R1216" i="71"/>
  <c r="R718" i="71"/>
  <c r="R722" i="71"/>
  <c r="R725" i="71"/>
  <c r="R623" i="71"/>
  <c r="R729" i="71"/>
  <c r="R733" i="71"/>
  <c r="R1218" i="71"/>
  <c r="R1955" i="71"/>
  <c r="R1958" i="71"/>
  <c r="R1987" i="71"/>
  <c r="R1991" i="71"/>
  <c r="R258" i="71"/>
  <c r="R309" i="71"/>
  <c r="R317" i="71"/>
  <c r="R267" i="71"/>
  <c r="R274" i="71"/>
  <c r="R1347" i="71"/>
  <c r="R281" i="71"/>
  <c r="R1369" i="71"/>
  <c r="R1375" i="71"/>
  <c r="R175" i="71"/>
  <c r="R111" i="71"/>
  <c r="R114" i="71"/>
  <c r="R117" i="71"/>
  <c r="R121" i="71"/>
  <c r="R126" i="71"/>
  <c r="R2011" i="71"/>
  <c r="R131" i="71"/>
  <c r="R136" i="71"/>
  <c r="R984" i="71"/>
  <c r="R2015" i="71"/>
  <c r="R2017" i="71"/>
  <c r="R2021" i="71"/>
  <c r="R2047" i="71"/>
  <c r="R866" i="71"/>
  <c r="R2053" i="71"/>
  <c r="R2081" i="71"/>
  <c r="R2085" i="71"/>
  <c r="R2087" i="71"/>
  <c r="R141" i="71"/>
  <c r="R145" i="71"/>
  <c r="R149" i="71"/>
  <c r="R154" i="71"/>
  <c r="R157" i="71"/>
  <c r="R161" i="71"/>
  <c r="R166" i="71"/>
  <c r="R169" i="71"/>
  <c r="R173" i="71"/>
  <c r="R2112" i="71"/>
  <c r="R2116" i="71"/>
  <c r="R73" i="71"/>
  <c r="R76" i="71"/>
  <c r="R712" i="71"/>
  <c r="R104" i="71"/>
  <c r="R1300" i="71"/>
  <c r="R714" i="71"/>
  <c r="R107" i="71"/>
  <c r="R989" i="71"/>
  <c r="R993" i="71"/>
  <c r="R2123" i="71"/>
  <c r="R996" i="71"/>
  <c r="R1000" i="71"/>
  <c r="R1003" i="71"/>
  <c r="R2127" i="71"/>
  <c r="R2140" i="71"/>
  <c r="R2141" i="71"/>
  <c r="R363" i="71"/>
  <c r="R2152" i="71"/>
  <c r="R2155" i="71"/>
  <c r="R2160" i="71"/>
  <c r="R2165" i="71"/>
  <c r="R2169" i="71"/>
  <c r="R2172" i="71"/>
  <c r="R2184" i="71"/>
  <c r="R2195" i="71"/>
  <c r="R2200" i="71"/>
  <c r="R1158" i="71"/>
  <c r="R1393" i="71"/>
  <c r="R1421" i="71"/>
  <c r="R1433" i="71"/>
  <c r="R1466" i="71"/>
  <c r="R48" i="71"/>
  <c r="R816" i="71"/>
  <c r="R649" i="71"/>
  <c r="R654" i="71"/>
  <c r="R659" i="71"/>
  <c r="R1525" i="71"/>
  <c r="R1537" i="71"/>
  <c r="R703" i="71"/>
  <c r="R1539" i="71"/>
  <c r="R1567" i="71"/>
  <c r="R577" i="71"/>
  <c r="R1594" i="71"/>
  <c r="R1668" i="71"/>
  <c r="R1688" i="71"/>
  <c r="R58" i="71"/>
  <c r="R1267" i="71"/>
  <c r="R1825" i="71"/>
  <c r="R47" i="71"/>
  <c r="R1121" i="71"/>
  <c r="R1897" i="71"/>
  <c r="R1903" i="71"/>
  <c r="R1273" i="71"/>
  <c r="R621" i="71"/>
  <c r="R1948" i="71"/>
  <c r="R1950" i="71"/>
  <c r="R1970" i="71"/>
  <c r="R1993" i="71"/>
  <c r="R1995" i="71"/>
  <c r="R279" i="71"/>
  <c r="R981" i="71"/>
  <c r="R982" i="71"/>
  <c r="R985" i="71"/>
  <c r="R638" i="71"/>
  <c r="R2094" i="71"/>
  <c r="R2120" i="71"/>
  <c r="R2128" i="71"/>
  <c r="R1258" i="71"/>
  <c r="R354" i="71"/>
  <c r="R356" i="71"/>
  <c r="R2148" i="71"/>
  <c r="R2175" i="71"/>
  <c r="R2177" i="71"/>
  <c r="R2196" i="71"/>
  <c r="R1401" i="71"/>
  <c r="R1501" i="71"/>
  <c r="R1484" i="71"/>
  <c r="R1492" i="71"/>
  <c r="R1498" i="71"/>
  <c r="R1503" i="71"/>
  <c r="R700" i="71"/>
  <c r="R1485" i="71"/>
  <c r="R1491" i="71"/>
  <c r="R1497" i="71"/>
  <c r="R1502" i="71"/>
  <c r="R696" i="71"/>
  <c r="R701" i="71"/>
  <c r="R1400" i="71"/>
  <c r="R1487" i="71"/>
  <c r="R1494" i="71"/>
  <c r="R699" i="71"/>
  <c r="R1611" i="71"/>
  <c r="R1613" i="71"/>
  <c r="R1270" i="71"/>
  <c r="R237" i="71"/>
  <c r="R1272" i="71"/>
  <c r="R573" i="71"/>
  <c r="R1968" i="71"/>
  <c r="R1275" i="71"/>
  <c r="R2202" i="71"/>
  <c r="R2204" i="71"/>
  <c r="R2206" i="71"/>
  <c r="R2208" i="71"/>
  <c r="R2210" i="71"/>
  <c r="R2212" i="71"/>
  <c r="Q1514" i="71"/>
  <c r="Q820" i="71"/>
  <c r="Q647" i="71"/>
  <c r="Q657" i="71"/>
  <c r="Q661" i="71"/>
  <c r="Q786" i="71"/>
  <c r="Q794" i="71"/>
  <c r="Q805" i="71"/>
  <c r="Q813" i="71"/>
  <c r="Q672" i="71"/>
  <c r="Q677" i="71"/>
  <c r="Q684" i="71"/>
  <c r="Q687" i="71"/>
  <c r="Q691" i="71"/>
  <c r="Q694" i="71"/>
  <c r="Q1553" i="71"/>
  <c r="Q1571" i="71"/>
  <c r="Q397" i="71"/>
  <c r="Q1079" i="71"/>
  <c r="Q1082" i="71"/>
  <c r="Q400" i="71"/>
  <c r="Q576" i="71"/>
  <c r="Q580" i="71"/>
  <c r="Q584" i="71"/>
  <c r="Q404" i="71"/>
  <c r="Q408" i="71"/>
  <c r="Q411" i="71"/>
  <c r="Q422" i="71"/>
  <c r="Q426" i="71"/>
  <c r="Q429" i="71"/>
  <c r="Q1597" i="71"/>
  <c r="Q1601" i="71"/>
  <c r="Q1608" i="71"/>
  <c r="Q1624" i="71"/>
  <c r="Q1631" i="71"/>
  <c r="Q1635" i="71"/>
  <c r="Q1670" i="71"/>
  <c r="Q1673" i="71"/>
  <c r="Q1682" i="71"/>
  <c r="Q1685" i="71"/>
  <c r="Q477" i="71"/>
  <c r="Q1690" i="71"/>
  <c r="Q1700" i="71"/>
  <c r="Q1703" i="71"/>
  <c r="Q1707" i="71"/>
  <c r="Q1719" i="71"/>
  <c r="Q1724" i="71"/>
  <c r="Q940" i="71"/>
  <c r="Q1200" i="71"/>
  <c r="Q1743" i="71"/>
  <c r="Q612" i="71"/>
  <c r="Q1748" i="71"/>
  <c r="Q1767" i="71"/>
  <c r="Q1806" i="71"/>
  <c r="Q1809" i="71"/>
  <c r="Q1813" i="71"/>
  <c r="Q1815" i="71"/>
  <c r="Q1821" i="71"/>
  <c r="Q1287" i="71"/>
  <c r="Q1289" i="71"/>
  <c r="Q1291" i="71"/>
  <c r="Q1294" i="71"/>
  <c r="Q757" i="71"/>
  <c r="Q759" i="71"/>
  <c r="Q1851" i="71"/>
  <c r="Q1874" i="71"/>
  <c r="Q453" i="71"/>
  <c r="Q458" i="71"/>
  <c r="Q461" i="71"/>
  <c r="Q463" i="71"/>
  <c r="Q466" i="71"/>
  <c r="Q472" i="71"/>
  <c r="Q475" i="71"/>
  <c r="Q1205" i="71"/>
  <c r="Q1208" i="71"/>
  <c r="Q559" i="71"/>
  <c r="Q564" i="71"/>
  <c r="Q45" i="71"/>
  <c r="Q1111" i="71"/>
  <c r="Q1114" i="71"/>
  <c r="Q1118" i="71"/>
  <c r="Q328" i="71"/>
  <c r="Q60" i="71"/>
  <c r="Q333" i="71"/>
  <c r="Q64" i="71"/>
  <c r="Q68" i="71"/>
  <c r="Q1893" i="71"/>
  <c r="Q1896" i="71"/>
  <c r="Q1902" i="71"/>
  <c r="Q825" i="71"/>
  <c r="Q829" i="71"/>
  <c r="Q831" i="71"/>
  <c r="Q567" i="71"/>
  <c r="Q1914" i="71"/>
  <c r="Q570" i="71"/>
  <c r="Q1919" i="71"/>
  <c r="Q858" i="71"/>
  <c r="Q861" i="71"/>
  <c r="Q864" i="71"/>
  <c r="Q1925" i="71"/>
  <c r="Q35" i="71"/>
  <c r="Q1933" i="71"/>
  <c r="Q716" i="71"/>
  <c r="Q720" i="71"/>
  <c r="Q724" i="71"/>
  <c r="Q622" i="71"/>
  <c r="Q727" i="71"/>
  <c r="Q731" i="71"/>
  <c r="Q734" i="71"/>
  <c r="Q1221" i="71"/>
  <c r="Q1956" i="71"/>
  <c r="Q1959" i="71"/>
  <c r="Q1988" i="71"/>
  <c r="Q255" i="71"/>
  <c r="Q262" i="71"/>
  <c r="Q312" i="71"/>
  <c r="Q264" i="71"/>
  <c r="Q271" i="71"/>
  <c r="Q276" i="71"/>
  <c r="Q278" i="71"/>
  <c r="Q285" i="71"/>
  <c r="Q1372" i="71"/>
  <c r="Q1379" i="71"/>
  <c r="Q109" i="71"/>
  <c r="Q112" i="71"/>
  <c r="Q116" i="71"/>
  <c r="Q119" i="71"/>
  <c r="Q124" i="71"/>
  <c r="Q127" i="71"/>
  <c r="Q129" i="71"/>
  <c r="Q135" i="71"/>
  <c r="Q137" i="71"/>
  <c r="Q177" i="71"/>
  <c r="Q2016" i="71"/>
  <c r="Q2018" i="71"/>
  <c r="Q2022" i="71"/>
  <c r="Q2048" i="71"/>
  <c r="Q867" i="71"/>
  <c r="Q2080" i="71"/>
  <c r="Q2086" i="71"/>
  <c r="Q139" i="71"/>
  <c r="Q143" i="71"/>
  <c r="Q147" i="71"/>
  <c r="Q151" i="71"/>
  <c r="Q155" i="71"/>
  <c r="Q160" i="71"/>
  <c r="Q163" i="71"/>
  <c r="Q167" i="71"/>
  <c r="Q172" i="71"/>
  <c r="Q2110" i="71"/>
  <c r="Q2113" i="71"/>
  <c r="Q71" i="71"/>
  <c r="Q75" i="71"/>
  <c r="Q632" i="71"/>
  <c r="Q103" i="71"/>
  <c r="Q1298" i="71"/>
  <c r="Q1301" i="71"/>
  <c r="Q106" i="71"/>
  <c r="Q987" i="71"/>
  <c r="Q991" i="71"/>
  <c r="Q994" i="71"/>
  <c r="Q2124" i="71"/>
  <c r="Q998" i="71"/>
  <c r="Q1002" i="71"/>
  <c r="Q2126" i="71"/>
  <c r="Q2139" i="71"/>
  <c r="Q359" i="71"/>
  <c r="Q362" i="71"/>
  <c r="Q2144" i="71"/>
  <c r="Q2153" i="71"/>
  <c r="Q2156" i="71"/>
  <c r="Q2163" i="71"/>
  <c r="Q2168" i="71"/>
  <c r="Q2170" i="71"/>
  <c r="Q2180" i="71"/>
  <c r="Q2185" i="71"/>
  <c r="Q2198" i="71"/>
  <c r="Q1157" i="71"/>
  <c r="Q1392" i="71"/>
  <c r="Q1417" i="71"/>
  <c r="Q1432" i="71"/>
  <c r="Q1434" i="71"/>
  <c r="Q1469" i="71"/>
  <c r="Q49" i="71"/>
  <c r="Q821" i="71"/>
  <c r="Q650" i="71"/>
  <c r="Q655" i="71"/>
  <c r="Q1519" i="71"/>
  <c r="Q1536" i="71"/>
  <c r="Q688" i="71"/>
  <c r="Q706" i="71"/>
  <c r="Q1540" i="71"/>
  <c r="Q1575" i="71"/>
  <c r="Q1593" i="71"/>
  <c r="Q1649" i="71"/>
  <c r="Q1687" i="71"/>
  <c r="Q57" i="71"/>
  <c r="Q1266" i="71"/>
  <c r="Q1824" i="71"/>
  <c r="Q1296" i="71"/>
  <c r="Q1120" i="71"/>
  <c r="Q1122" i="71"/>
  <c r="Q1899" i="71"/>
  <c r="Q1905" i="71"/>
  <c r="Q1942" i="71"/>
  <c r="Q1947" i="71"/>
  <c r="Q1949" i="71"/>
  <c r="Q1969" i="71"/>
  <c r="Q1986" i="71"/>
  <c r="Q1994" i="71"/>
  <c r="Q310" i="71"/>
  <c r="Q980" i="71"/>
  <c r="Q122" i="71"/>
  <c r="Q132" i="71"/>
  <c r="Q637" i="71"/>
  <c r="Q639" i="71"/>
  <c r="Q2117" i="71"/>
  <c r="Q2121" i="71"/>
  <c r="Q2129" i="71"/>
  <c r="Q1259" i="71"/>
  <c r="Q355" i="71"/>
  <c r="Q2145" i="71"/>
  <c r="Q2174" i="71"/>
  <c r="Q2176" i="71"/>
  <c r="Q2192" i="71"/>
  <c r="Q856" i="71"/>
  <c r="Q1496" i="71"/>
  <c r="Q1482" i="71"/>
  <c r="Q1489" i="71"/>
  <c r="Q1495" i="71"/>
  <c r="Q1500" i="71"/>
  <c r="Q695" i="71"/>
  <c r="Q1483" i="71"/>
  <c r="Q1490" i="71"/>
  <c r="Q1493" i="71"/>
  <c r="Q1499" i="71"/>
  <c r="Q1504" i="71"/>
  <c r="Q697" i="71"/>
  <c r="Q702" i="71"/>
  <c r="Q1486" i="71"/>
  <c r="Q1488" i="71"/>
  <c r="Q698" i="71"/>
  <c r="Q1572" i="71"/>
  <c r="Q1612" i="71"/>
  <c r="Q1614" i="71"/>
  <c r="Q1271" i="71"/>
  <c r="Q238" i="71"/>
  <c r="Q572" i="71"/>
  <c r="Q1923" i="71"/>
  <c r="Q1274" i="71"/>
  <c r="Q2201" i="71"/>
  <c r="Q2203" i="71"/>
  <c r="Q2205" i="71"/>
  <c r="Q2207" i="71"/>
  <c r="Q2209" i="71"/>
  <c r="Q2211" i="71"/>
  <c r="R1160" i="71"/>
  <c r="D12" i="73"/>
  <c r="D9" i="73"/>
  <c r="D10" i="73"/>
  <c r="J2090" i="71" s="1"/>
  <c r="D11" i="73"/>
  <c r="D16" i="73"/>
  <c r="D17" i="73"/>
  <c r="D23" i="73"/>
  <c r="Q1558" i="71"/>
  <c r="Q755" i="71"/>
  <c r="R755" i="71"/>
  <c r="R1558" i="71"/>
  <c r="D18" i="73"/>
  <c r="J2147" i="71" l="1"/>
  <c r="J1250" i="71"/>
  <c r="J618" i="71"/>
  <c r="J965" i="71"/>
  <c r="J925" i="71"/>
  <c r="J911" i="71"/>
  <c r="J597" i="71"/>
  <c r="J1619" i="71"/>
  <c r="J1416" i="71"/>
  <c r="J779" i="71"/>
  <c r="J2132" i="71"/>
  <c r="J2043" i="71"/>
  <c r="J1365" i="71"/>
  <c r="J1132" i="71"/>
  <c r="J2107" i="71"/>
  <c r="J1245" i="71"/>
  <c r="J617" i="71"/>
  <c r="J324" i="71"/>
  <c r="J547" i="71"/>
  <c r="J900" i="71"/>
  <c r="J592" i="71"/>
  <c r="J1610" i="71"/>
  <c r="J16" i="71"/>
  <c r="J1035" i="71"/>
  <c r="J2189" i="71"/>
  <c r="J2078" i="71"/>
  <c r="J2025" i="71"/>
  <c r="J246" i="71"/>
  <c r="J2012" i="71"/>
  <c r="J321" i="71"/>
  <c r="J973" i="71"/>
  <c r="J323" i="71"/>
  <c r="J920" i="71"/>
  <c r="J880" i="71"/>
  <c r="J1627" i="71"/>
  <c r="J591" i="71"/>
  <c r="J587" i="71"/>
  <c r="J784" i="71"/>
  <c r="J349" i="71"/>
  <c r="J2056" i="71"/>
  <c r="J1228" i="71"/>
  <c r="J1935" i="71"/>
  <c r="J2045" i="71"/>
  <c r="J620" i="71"/>
  <c r="J1855" i="71"/>
  <c r="J930" i="71"/>
  <c r="J1733" i="71"/>
  <c r="J887" i="71"/>
  <c r="J1085" i="71"/>
  <c r="J1538" i="71"/>
  <c r="J1428" i="71"/>
  <c r="J1154" i="71"/>
  <c r="J365" i="71"/>
  <c r="J1137" i="71"/>
  <c r="J191" i="71"/>
  <c r="J1964" i="71"/>
  <c r="J1870" i="71"/>
  <c r="J1838" i="71"/>
  <c r="J964" i="71"/>
  <c r="J842" i="71"/>
  <c r="J739" i="71"/>
  <c r="J544" i="71"/>
  <c r="J1715" i="71"/>
  <c r="J1643" i="71"/>
  <c r="J1588" i="71"/>
  <c r="J1563" i="71"/>
  <c r="J389" i="71"/>
  <c r="J220" i="71"/>
  <c r="J523" i="71"/>
  <c r="J512" i="71"/>
  <c r="J2136" i="71"/>
  <c r="J2096" i="71"/>
  <c r="J2060" i="71"/>
  <c r="J2028" i="71"/>
  <c r="J1234" i="71"/>
  <c r="J250" i="71"/>
  <c r="J1952" i="71"/>
  <c r="J1211" i="71"/>
  <c r="J1103" i="71"/>
  <c r="J1785" i="71"/>
  <c r="J1776" i="71"/>
  <c r="J942" i="71"/>
  <c r="J766" i="71"/>
  <c r="J1093" i="71"/>
  <c r="J890" i="71"/>
  <c r="J1084" i="71"/>
  <c r="J432" i="71"/>
  <c r="J1547" i="71"/>
  <c r="J538" i="71"/>
  <c r="J52" i="71"/>
  <c r="J377" i="71"/>
  <c r="J89" i="71"/>
  <c r="J2108" i="71"/>
  <c r="J2062" i="71"/>
  <c r="J2037" i="71"/>
  <c r="J287" i="71"/>
  <c r="J1359" i="71"/>
  <c r="J1974" i="71"/>
  <c r="J1126" i="71"/>
  <c r="J1867" i="71"/>
  <c r="J1834" i="71"/>
  <c r="J960" i="71"/>
  <c r="J840" i="71"/>
  <c r="J936" i="71"/>
  <c r="J601" i="71"/>
  <c r="J1712" i="71"/>
  <c r="J1638" i="71"/>
  <c r="J1585" i="71"/>
  <c r="J307" i="71"/>
  <c r="J225" i="71"/>
  <c r="J217" i="71"/>
  <c r="J1512" i="71"/>
  <c r="J510" i="71"/>
  <c r="J1864" i="71"/>
  <c r="J1796" i="71"/>
  <c r="J957" i="71"/>
  <c r="J836" i="71"/>
  <c r="J935" i="71"/>
  <c r="J541" i="71"/>
  <c r="J1711" i="71"/>
  <c r="J451" i="71"/>
  <c r="J1584" i="71"/>
  <c r="J304" i="71"/>
  <c r="J224" i="71"/>
  <c r="J1186" i="71"/>
  <c r="J489" i="71"/>
  <c r="J1174" i="71"/>
  <c r="J2130" i="71"/>
  <c r="J1134" i="71"/>
  <c r="J1276" i="71"/>
  <c r="J1745" i="71"/>
  <c r="J1655" i="71"/>
  <c r="J390" i="71"/>
  <c r="J1036" i="71"/>
  <c r="J2106" i="71"/>
  <c r="J38" i="71"/>
  <c r="J342" i="71"/>
  <c r="J1246" i="71"/>
  <c r="J1213" i="71"/>
  <c r="J325" i="71"/>
  <c r="J548" i="71"/>
  <c r="J1268" i="71"/>
  <c r="J593" i="71"/>
  <c r="J1615" i="71"/>
  <c r="J868" i="71"/>
  <c r="J1171" i="71"/>
  <c r="J2213" i="71"/>
  <c r="J2098" i="71"/>
  <c r="J1330" i="71"/>
  <c r="J252" i="71"/>
  <c r="J1876" i="71"/>
  <c r="J625" i="71"/>
  <c r="J1943" i="71"/>
  <c r="J1858" i="71"/>
  <c r="J554" i="71"/>
  <c r="J602" i="71"/>
  <c r="J891" i="71"/>
  <c r="J1646" i="71"/>
  <c r="J418" i="71"/>
  <c r="J1314" i="71"/>
  <c r="J5" i="71"/>
  <c r="J85" i="71"/>
  <c r="J1148" i="71"/>
  <c r="J1244" i="71"/>
  <c r="J1971" i="71"/>
  <c r="J91" i="71"/>
  <c r="J1248" i="71"/>
  <c r="J1128" i="71"/>
  <c r="J1775" i="71"/>
  <c r="J553" i="71"/>
  <c r="J909" i="71"/>
  <c r="J595" i="71"/>
  <c r="J1617" i="71"/>
  <c r="J1075" i="71"/>
  <c r="J1043" i="71"/>
  <c r="J773" i="71"/>
  <c r="J2104" i="71"/>
  <c r="J2033" i="71"/>
  <c r="J1355" i="71"/>
  <c r="J1886" i="71"/>
  <c r="J2191" i="71"/>
  <c r="J1252" i="71"/>
  <c r="J320" i="71"/>
  <c r="J1797" i="71"/>
  <c r="J322" i="71"/>
  <c r="J919" i="71"/>
  <c r="J879" i="71"/>
  <c r="J1626" i="71"/>
  <c r="J590" i="71"/>
  <c r="J586" i="71"/>
  <c r="J781" i="71"/>
  <c r="J344" i="71"/>
  <c r="J339" i="71"/>
  <c r="J1997" i="71"/>
  <c r="J1908" i="71"/>
  <c r="J1861" i="71"/>
  <c r="J1795" i="71"/>
  <c r="J955" i="71"/>
  <c r="J1771" i="71"/>
  <c r="J932" i="71"/>
  <c r="J1736" i="71"/>
  <c r="J905" i="71"/>
  <c r="J449" i="71"/>
  <c r="J230" i="71"/>
  <c r="J302" i="71"/>
  <c r="J222" i="71"/>
  <c r="J213" i="71"/>
  <c r="J1510" i="71"/>
  <c r="J506" i="71"/>
  <c r="J347" i="71"/>
  <c r="J2074" i="71"/>
  <c r="J2054" i="71"/>
  <c r="J1316" i="71"/>
  <c r="J184" i="71"/>
  <c r="J240" i="71"/>
  <c r="J319" i="71"/>
  <c r="J977" i="71"/>
  <c r="J1844" i="71"/>
  <c r="J972" i="71"/>
  <c r="J750" i="71"/>
  <c r="J749" i="71"/>
  <c r="J551" i="71"/>
  <c r="J916" i="71"/>
  <c r="J875" i="71"/>
  <c r="J1192" i="71"/>
  <c r="J1578" i="71"/>
  <c r="J294" i="71"/>
  <c r="J1071" i="71"/>
  <c r="J1184" i="71"/>
  <c r="J518" i="71"/>
  <c r="J81" i="71"/>
  <c r="J2101" i="71"/>
  <c r="J1141" i="71"/>
  <c r="J1331" i="71"/>
  <c r="J1238" i="71"/>
  <c r="J1350" i="71"/>
  <c r="J1965" i="71"/>
  <c r="J1882" i="71"/>
  <c r="J1856" i="71"/>
  <c r="J1791" i="71"/>
  <c r="J951" i="71"/>
  <c r="J1768" i="71"/>
  <c r="J923" i="71"/>
  <c r="J1728" i="71"/>
  <c r="J899" i="71"/>
  <c r="J445" i="71"/>
  <c r="J227" i="71"/>
  <c r="J852" i="71"/>
  <c r="J385" i="71"/>
  <c r="J532" i="71"/>
  <c r="J1507" i="71"/>
  <c r="J1430" i="71"/>
  <c r="J708" i="71"/>
  <c r="J1790" i="71"/>
  <c r="J948" i="71"/>
  <c r="J1763" i="71"/>
  <c r="J768" i="71"/>
  <c r="J918" i="71"/>
  <c r="J896" i="71"/>
  <c r="J443" i="71"/>
  <c r="J438" i="71"/>
  <c r="J1550" i="71"/>
  <c r="J383" i="71"/>
  <c r="J525" i="71"/>
  <c r="J482" i="71"/>
  <c r="J1163" i="71"/>
  <c r="J1524" i="71"/>
  <c r="J2029" i="71"/>
  <c r="J1906" i="71"/>
  <c r="J928" i="71"/>
  <c r="J1645" i="71"/>
  <c r="J381" i="71"/>
  <c r="J1028" i="71"/>
  <c r="J1053" i="71"/>
  <c r="J97" i="71"/>
  <c r="J17" i="71"/>
  <c r="J1150" i="71"/>
  <c r="J1396" i="71"/>
  <c r="J1052" i="71"/>
  <c r="J1426" i="71"/>
  <c r="J1181" i="71"/>
  <c r="J1069" i="71"/>
  <c r="J1548" i="71"/>
  <c r="J1561" i="71"/>
  <c r="J444" i="71"/>
  <c r="J1092" i="71"/>
  <c r="J743" i="71"/>
  <c r="J845" i="71"/>
  <c r="J1786" i="71"/>
  <c r="J1869" i="71"/>
  <c r="J1934" i="71"/>
  <c r="J245" i="71"/>
  <c r="J183" i="71"/>
  <c r="J2006" i="71"/>
  <c r="J1328" i="71"/>
  <c r="J2069" i="71"/>
  <c r="J619" i="71"/>
  <c r="J1386" i="71"/>
  <c r="J1019" i="71"/>
  <c r="J1041" i="71"/>
  <c r="J497" i="71"/>
  <c r="J520" i="71"/>
  <c r="J79" i="71"/>
  <c r="J1543" i="71"/>
  <c r="J1557" i="71"/>
  <c r="J1591" i="71"/>
  <c r="J1087" i="71"/>
  <c r="J740" i="71"/>
  <c r="J837" i="71"/>
  <c r="J1780" i="71"/>
  <c r="J1862" i="71"/>
  <c r="J1125" i="71"/>
  <c r="J1983" i="71"/>
  <c r="J1367" i="71"/>
  <c r="J2075" i="71"/>
  <c r="J1251" i="71"/>
  <c r="J1387" i="71"/>
  <c r="J1022" i="71"/>
  <c r="J1045" i="71"/>
  <c r="J499" i="71"/>
  <c r="J522" i="71"/>
  <c r="J1067" i="71"/>
  <c r="J1545" i="71"/>
  <c r="J1559" i="71"/>
  <c r="J1194" i="71"/>
  <c r="J1088" i="71"/>
  <c r="J741" i="71"/>
  <c r="J839" i="71"/>
  <c r="J1782" i="71"/>
  <c r="J1863" i="71"/>
  <c r="J1131" i="71"/>
  <c r="J243" i="71"/>
  <c r="J181" i="71"/>
  <c r="J2004" i="71"/>
  <c r="J1326" i="71"/>
  <c r="J1201" i="71"/>
  <c r="J1620" i="71"/>
  <c r="J41" i="71"/>
  <c r="J195" i="71"/>
  <c r="J1166" i="71"/>
  <c r="J1411" i="71"/>
  <c r="J370" i="71"/>
  <c r="J55" i="71"/>
  <c r="J292" i="71"/>
  <c r="J854" i="71"/>
  <c r="J416" i="71"/>
  <c r="J902" i="71"/>
  <c r="J1731" i="71"/>
  <c r="J1758" i="71"/>
  <c r="J959" i="71"/>
  <c r="J1843" i="71"/>
  <c r="J1880" i="71"/>
  <c r="J1973" i="71"/>
  <c r="J1358" i="71"/>
  <c r="J190" i="71"/>
  <c r="J2024" i="71"/>
  <c r="J1319" i="71"/>
  <c r="J1281" i="71"/>
  <c r="J1256" i="71"/>
  <c r="J98" i="71"/>
  <c r="J201" i="71"/>
  <c r="J1413" i="71"/>
  <c r="J214" i="71"/>
  <c r="J19" i="71"/>
  <c r="J442" i="71"/>
  <c r="J901" i="71"/>
  <c r="J764" i="71"/>
  <c r="J947" i="71"/>
  <c r="J1890" i="71"/>
  <c r="J1962" i="71"/>
  <c r="J289" i="71"/>
  <c r="J2099" i="71"/>
  <c r="J2215" i="71"/>
  <c r="J1010" i="71"/>
  <c r="J1030" i="71"/>
  <c r="J1048" i="71"/>
  <c r="J1415" i="71"/>
  <c r="J1321" i="71"/>
  <c r="J2058" i="71"/>
  <c r="J2077" i="71"/>
  <c r="J100" i="71"/>
  <c r="J1021" i="71"/>
  <c r="J480" i="71"/>
  <c r="J77" i="71"/>
  <c r="J1574" i="71"/>
  <c r="J446" i="71"/>
  <c r="J1710" i="71"/>
  <c r="J769" i="71"/>
  <c r="J950" i="71"/>
  <c r="J1123" i="71"/>
  <c r="J1224" i="71"/>
  <c r="J2000" i="71"/>
  <c r="J2102" i="71"/>
  <c r="J770" i="71"/>
  <c r="J1012" i="71"/>
  <c r="J1033" i="71"/>
  <c r="J1177" i="71"/>
  <c r="J479" i="71"/>
  <c r="J2001" i="71"/>
  <c r="J2055" i="71"/>
  <c r="J2070" i="71"/>
  <c r="J2146" i="71"/>
  <c r="J1013" i="71"/>
  <c r="J1178" i="71"/>
  <c r="J529" i="71"/>
  <c r="J1566" i="71"/>
  <c r="J1083" i="71"/>
  <c r="J895" i="71"/>
  <c r="J761" i="71"/>
  <c r="J838" i="71"/>
  <c r="J1212" i="71"/>
  <c r="J1945" i="71"/>
  <c r="J286" i="71"/>
  <c r="J290" i="71"/>
  <c r="J2186" i="71"/>
  <c r="J1007" i="71"/>
  <c r="J1395" i="71"/>
  <c r="J1046" i="71"/>
  <c r="J1059" i="71"/>
  <c r="J1425" i="71"/>
  <c r="J1335" i="71"/>
  <c r="J1579" i="71"/>
  <c r="J1530" i="71"/>
  <c r="J42" i="71"/>
  <c r="J1011" i="71"/>
  <c r="J1032" i="71"/>
  <c r="J1337" i="71"/>
  <c r="J513" i="71"/>
  <c r="J1190" i="71"/>
  <c r="J537" i="71"/>
  <c r="J850" i="71"/>
  <c r="J1580" i="71"/>
  <c r="J1644" i="71"/>
  <c r="J1727" i="71"/>
  <c r="J1753" i="71"/>
  <c r="J952" i="71"/>
  <c r="J1837" i="71"/>
  <c r="J1877" i="71"/>
  <c r="J1961" i="71"/>
  <c r="J1351" i="71"/>
  <c r="J1231" i="71"/>
  <c r="J1318" i="71"/>
  <c r="J1544" i="71"/>
  <c r="J771" i="71"/>
  <c r="J8" i="71"/>
  <c r="J1153" i="71"/>
  <c r="J1399" i="71"/>
  <c r="J206" i="71"/>
  <c r="J505" i="71"/>
  <c r="J1182" i="71"/>
  <c r="J1070" i="71"/>
  <c r="J847" i="71"/>
  <c r="J1564" i="71"/>
  <c r="J450" i="71"/>
  <c r="J1096" i="71"/>
  <c r="J744" i="71"/>
  <c r="J751" i="71"/>
  <c r="J1792" i="71"/>
  <c r="J1871" i="71"/>
  <c r="J69" i="71"/>
  <c r="J249" i="71"/>
  <c r="J1558" i="71"/>
  <c r="J778" i="71"/>
  <c r="J22" i="71"/>
  <c r="J1004" i="71"/>
  <c r="J1029" i="71"/>
  <c r="J209" i="71"/>
  <c r="J507" i="71"/>
  <c r="J1187" i="71"/>
  <c r="J535" i="71"/>
  <c r="J848" i="71"/>
  <c r="J1565" i="71"/>
  <c r="J1639" i="71"/>
  <c r="J1097" i="71"/>
  <c r="J745" i="71"/>
  <c r="J752" i="71"/>
  <c r="J1794" i="71"/>
  <c r="J1107" i="71"/>
  <c r="J1936" i="71"/>
  <c r="J251" i="71"/>
  <c r="J1227" i="71"/>
  <c r="J1253" i="71"/>
  <c r="J2031" i="71"/>
  <c r="J2042" i="71"/>
  <c r="J610" i="71"/>
  <c r="J1384" i="71"/>
  <c r="J1016" i="71"/>
  <c r="J1403" i="71"/>
  <c r="J491" i="71"/>
  <c r="J378" i="71"/>
  <c r="J216" i="71"/>
  <c r="J393" i="71"/>
  <c r="J306" i="71"/>
  <c r="J1586" i="71"/>
  <c r="J913" i="71"/>
  <c r="J736" i="71"/>
  <c r="J834" i="71"/>
  <c r="J970" i="71"/>
  <c r="J1102" i="71"/>
  <c r="J1889" i="71"/>
  <c r="J1979" i="71"/>
  <c r="J1364" i="71"/>
  <c r="J1239" i="71"/>
  <c r="J2026" i="71"/>
  <c r="J1332" i="71"/>
  <c r="J1138" i="71"/>
  <c r="J2092" i="71"/>
  <c r="J772" i="71"/>
  <c r="J1162" i="71"/>
  <c r="J495" i="71"/>
  <c r="J221" i="71"/>
  <c r="J430" i="71"/>
  <c r="J1653" i="71"/>
  <c r="J912" i="71"/>
  <c r="J931" i="71"/>
  <c r="J1778" i="71"/>
  <c r="J1907" i="71"/>
  <c r="J241" i="71"/>
  <c r="J2034" i="71"/>
  <c r="J343" i="71"/>
  <c r="J1531" i="71"/>
  <c r="J1015" i="71"/>
  <c r="J1165" i="71"/>
  <c r="J207" i="71"/>
  <c r="J484" i="71"/>
  <c r="J1334" i="71"/>
  <c r="J1139" i="71"/>
  <c r="J2095" i="71"/>
  <c r="J774" i="71"/>
  <c r="J1172" i="71"/>
  <c r="J1427" i="71"/>
  <c r="J223" i="71"/>
  <c r="J433" i="71"/>
  <c r="J874" i="71"/>
  <c r="J1094" i="71"/>
  <c r="J934" i="71"/>
  <c r="J1788" i="71"/>
  <c r="J32" i="71"/>
  <c r="J248" i="71"/>
  <c r="J1280" i="71"/>
  <c r="J345" i="71"/>
  <c r="J1535" i="71"/>
  <c r="J1018" i="71"/>
  <c r="J1169" i="71"/>
  <c r="J208" i="71"/>
  <c r="J485" i="71"/>
  <c r="J1325" i="71"/>
  <c r="J1282" i="71"/>
  <c r="J2089" i="71"/>
  <c r="J2188" i="71"/>
  <c r="J1398" i="71"/>
  <c r="J483" i="71"/>
  <c r="J534" i="71"/>
  <c r="J1581" i="71"/>
  <c r="J448" i="71"/>
  <c r="J906" i="71"/>
  <c r="J1737" i="71"/>
  <c r="J956" i="71"/>
  <c r="J1129" i="71"/>
  <c r="J1226" i="71"/>
  <c r="J2027" i="71"/>
  <c r="J1149" i="71"/>
  <c r="J780" i="71"/>
  <c r="J1155" i="71"/>
  <c r="J1034" i="71"/>
  <c r="J1050" i="71"/>
  <c r="J481" i="71"/>
  <c r="J185" i="71"/>
  <c r="J2041" i="71"/>
  <c r="J2063" i="71"/>
  <c r="J82" i="71"/>
  <c r="J1381" i="71"/>
  <c r="J1049" i="71"/>
  <c r="J1508" i="71"/>
  <c r="J299" i="71"/>
  <c r="J1603" i="71"/>
  <c r="J885" i="71"/>
  <c r="J543" i="71"/>
  <c r="J1759" i="71"/>
  <c r="J231" i="71"/>
  <c r="J1940" i="71"/>
  <c r="J1232" i="71"/>
  <c r="J340" i="71"/>
  <c r="J88" i="71"/>
  <c r="J1151" i="71"/>
  <c r="J1024" i="71"/>
  <c r="J1037" i="71"/>
  <c r="J1055" i="71"/>
  <c r="J501" i="71"/>
  <c r="J380" i="71"/>
  <c r="J56" i="71"/>
  <c r="J1202" i="71"/>
  <c r="J1630" i="71"/>
  <c r="J43" i="71"/>
  <c r="J196" i="71"/>
  <c r="J1168" i="71"/>
  <c r="J1056" i="71"/>
  <c r="J371" i="71"/>
  <c r="J530" i="71"/>
  <c r="J293" i="71"/>
  <c r="J300" i="71"/>
  <c r="J434" i="71"/>
  <c r="J904" i="71"/>
  <c r="J1735" i="71"/>
  <c r="J1760" i="71"/>
  <c r="J961" i="71"/>
  <c r="J1845" i="71"/>
  <c r="J1884" i="71"/>
  <c r="J1975" i="71"/>
  <c r="J1360" i="71"/>
  <c r="J1235" i="71"/>
  <c r="J1320" i="71"/>
  <c r="J738" i="71"/>
  <c r="J1534" i="71"/>
  <c r="J20" i="71"/>
  <c r="J193" i="71"/>
  <c r="J1161" i="71"/>
  <c r="J1338" i="71"/>
  <c r="J515" i="71"/>
  <c r="J1191" i="71"/>
  <c r="J382" i="71"/>
  <c r="J851" i="71"/>
  <c r="J413" i="71"/>
  <c r="J1652" i="71"/>
  <c r="J1729" i="71"/>
  <c r="J1755" i="71"/>
  <c r="J954" i="71"/>
  <c r="J1839" i="71"/>
  <c r="J1878" i="71"/>
  <c r="J1966" i="71"/>
  <c r="J1352" i="71"/>
  <c r="J755" i="71"/>
  <c r="J1577" i="71"/>
  <c r="J24" i="71"/>
  <c r="J194" i="71"/>
  <c r="J1164" i="71"/>
  <c r="J1408" i="71"/>
  <c r="J517" i="71"/>
  <c r="J53" i="71"/>
  <c r="J384" i="71"/>
  <c r="J853" i="71"/>
  <c r="J414" i="71"/>
  <c r="J877" i="71"/>
  <c r="J1730" i="71"/>
  <c r="J1757" i="71"/>
  <c r="J958" i="71"/>
  <c r="J1841" i="71"/>
  <c r="J1879" i="71"/>
  <c r="J1972" i="71"/>
  <c r="J1353" i="71"/>
  <c r="J189" i="71"/>
  <c r="J2023" i="71"/>
  <c r="J1167" i="71"/>
  <c r="J2093" i="71"/>
  <c r="J2138" i="71"/>
  <c r="J1389" i="71"/>
  <c r="J1023" i="71"/>
  <c r="J1047" i="71"/>
  <c r="J500" i="71"/>
  <c r="J524" i="71"/>
  <c r="J1068" i="71"/>
  <c r="J1546" i="71"/>
  <c r="J1560" i="71"/>
  <c r="J1636" i="71"/>
  <c r="J1090" i="71"/>
  <c r="J742" i="71"/>
  <c r="J843" i="71"/>
  <c r="J1784" i="71"/>
  <c r="J1866" i="71"/>
  <c r="J1277" i="71"/>
  <c r="J244" i="71"/>
  <c r="J182" i="71"/>
  <c r="J2005" i="71"/>
  <c r="J1327" i="71"/>
  <c r="J2036" i="71"/>
  <c r="J1143" i="71"/>
  <c r="J2135" i="71"/>
  <c r="J782" i="71"/>
  <c r="J1038" i="71"/>
  <c r="J511" i="71"/>
  <c r="J291" i="71"/>
  <c r="J1582" i="71"/>
  <c r="J1656" i="71"/>
  <c r="J540" i="71"/>
  <c r="J1746" i="71"/>
  <c r="J1857" i="71"/>
  <c r="J1278" i="71"/>
  <c r="J1356" i="71"/>
  <c r="J2061" i="71"/>
  <c r="J351" i="71"/>
  <c r="J1380" i="71"/>
  <c r="J200" i="71"/>
  <c r="J1175" i="71"/>
  <c r="J1339" i="71"/>
  <c r="J493" i="71"/>
  <c r="J2038" i="71"/>
  <c r="J1144" i="71"/>
  <c r="J353" i="71"/>
  <c r="J783" i="71"/>
  <c r="J1044" i="71"/>
  <c r="J369" i="71"/>
  <c r="J1541" i="71"/>
  <c r="J1583" i="71"/>
  <c r="J1657" i="71"/>
  <c r="J603" i="71"/>
  <c r="J1754" i="71"/>
  <c r="J1859" i="71"/>
  <c r="J1938" i="71"/>
  <c r="J1996" i="71"/>
  <c r="J2065" i="71"/>
  <c r="J364" i="71"/>
  <c r="J1382" i="71"/>
  <c r="J202" i="71"/>
  <c r="J1406" i="71"/>
  <c r="J1409" i="71"/>
  <c r="J494" i="71"/>
  <c r="J2032" i="71"/>
  <c r="J1140" i="71"/>
  <c r="J2097" i="71"/>
  <c r="J775" i="71"/>
  <c r="J1404" i="71"/>
  <c r="J503" i="71"/>
  <c r="J387" i="71"/>
  <c r="J226" i="71"/>
  <c r="J876" i="71"/>
  <c r="J917" i="71"/>
  <c r="J1740" i="71"/>
  <c r="J1789" i="71"/>
  <c r="J318" i="71"/>
  <c r="J178" i="71"/>
  <c r="J1283" i="71"/>
  <c r="J348" i="71"/>
  <c r="J1892" i="71"/>
  <c r="J1020" i="71"/>
  <c r="J1170" i="71"/>
  <c r="J210" i="71"/>
  <c r="J487" i="71"/>
  <c r="J2007" i="71"/>
  <c r="J1279" i="71"/>
  <c r="J2072" i="71"/>
  <c r="J95" i="71"/>
  <c r="J198" i="71"/>
  <c r="J1410" i="71"/>
  <c r="J211" i="71"/>
  <c r="J1569" i="71"/>
  <c r="J440" i="71"/>
  <c r="J898" i="71"/>
  <c r="J763" i="71"/>
  <c r="J945" i="71"/>
  <c r="J1883" i="71"/>
  <c r="J1953" i="71"/>
  <c r="J288" i="71"/>
  <c r="J2091" i="71"/>
  <c r="J2187" i="71"/>
  <c r="J1008" i="71"/>
  <c r="J1397" i="71"/>
  <c r="J204" i="71"/>
  <c r="J1414" i="71"/>
  <c r="J508" i="71"/>
  <c r="J1511" i="71"/>
  <c r="J215" i="71"/>
  <c r="J630" i="71"/>
  <c r="J1744" i="71"/>
  <c r="J1385" i="71"/>
  <c r="J1017" i="71"/>
  <c r="J1405" i="71"/>
  <c r="J492" i="71"/>
  <c r="J1506" i="71"/>
  <c r="J218" i="71"/>
  <c r="J1542" i="71"/>
  <c r="J1556" i="71"/>
  <c r="J1589" i="71"/>
  <c r="J915" i="71"/>
  <c r="J737" i="71"/>
  <c r="J835" i="71"/>
  <c r="J971" i="71"/>
  <c r="J1860" i="71"/>
  <c r="J1891" i="71"/>
  <c r="J1980" i="71"/>
  <c r="J1366" i="71"/>
  <c r="J1241" i="71"/>
  <c r="J1323" i="71"/>
  <c r="J1888" i="71"/>
  <c r="J598" i="71"/>
  <c r="J23" i="71"/>
  <c r="J197" i="71"/>
  <c r="J1173" i="71"/>
  <c r="J488" i="71"/>
  <c r="J372" i="71"/>
  <c r="J531" i="71"/>
  <c r="J295" i="71"/>
  <c r="J301" i="71"/>
  <c r="J435" i="71"/>
  <c r="J1713" i="71"/>
  <c r="J1738" i="71"/>
  <c r="J1761" i="71"/>
  <c r="J963" i="71"/>
  <c r="J1847" i="71"/>
  <c r="J1885" i="71"/>
  <c r="J1976" i="71"/>
  <c r="J1361" i="71"/>
  <c r="J1255" i="71"/>
  <c r="J599" i="71"/>
  <c r="J1383" i="71"/>
  <c r="J1014" i="71"/>
  <c r="J1402" i="71"/>
  <c r="J490" i="71"/>
  <c r="J376" i="71"/>
  <c r="J212" i="71"/>
  <c r="J296" i="71"/>
  <c r="J303" i="71"/>
  <c r="J437" i="71"/>
  <c r="J907" i="71"/>
  <c r="J1739" i="71"/>
  <c r="J1762" i="71"/>
  <c r="J968" i="71"/>
  <c r="J1849" i="71"/>
  <c r="J1887" i="71"/>
  <c r="J1977" i="71"/>
  <c r="J1362" i="71"/>
  <c r="J1237" i="71"/>
  <c r="J1322" i="71"/>
  <c r="J1568" i="71"/>
  <c r="J1523" i="71"/>
  <c r="J25" i="71"/>
  <c r="J1006" i="71"/>
  <c r="J1031" i="71"/>
  <c r="J1336" i="71"/>
  <c r="J509" i="71"/>
  <c r="J1189" i="71"/>
  <c r="J536" i="71"/>
  <c r="J849" i="71"/>
  <c r="J1576" i="71"/>
  <c r="J1640" i="71"/>
  <c r="J1098" i="71"/>
  <c r="J748" i="71"/>
  <c r="J754" i="71"/>
  <c r="J1835" i="71"/>
  <c r="J1204" i="71"/>
  <c r="J979" i="71"/>
  <c r="J1349" i="71"/>
  <c r="J1229" i="71"/>
  <c r="J1315" i="71"/>
  <c r="J188" i="71"/>
  <c r="J2044" i="71"/>
  <c r="J341" i="71"/>
  <c r="J86" i="71"/>
  <c r="J1009" i="71"/>
  <c r="J1051" i="71"/>
  <c r="J519" i="71"/>
  <c r="J305" i="71"/>
  <c r="J1193" i="71"/>
  <c r="J889" i="71"/>
  <c r="J549" i="71"/>
  <c r="J1770" i="71"/>
  <c r="J1105" i="71"/>
  <c r="J239" i="71"/>
  <c r="J186" i="71"/>
  <c r="J2073" i="71"/>
  <c r="J90" i="71"/>
  <c r="J1152" i="71"/>
  <c r="J1026" i="71"/>
  <c r="J1039" i="71"/>
  <c r="J1057" i="71"/>
  <c r="J1236" i="71"/>
  <c r="J2050" i="71"/>
  <c r="J2068" i="71"/>
  <c r="J93" i="71"/>
  <c r="J192" i="71"/>
  <c r="J205" i="71"/>
  <c r="J1183" i="71"/>
  <c r="J1555" i="71"/>
  <c r="J1195" i="71"/>
  <c r="J893" i="71"/>
  <c r="J607" i="71"/>
  <c r="J1772" i="71"/>
  <c r="J1203" i="71"/>
  <c r="J1944" i="71"/>
  <c r="J1242" i="71"/>
  <c r="J1257" i="71"/>
  <c r="J92" i="71"/>
  <c r="J1005" i="71"/>
  <c r="J1394" i="71"/>
  <c r="J1042" i="71"/>
  <c r="J1058" i="71"/>
  <c r="J502" i="71"/>
  <c r="J2040" i="71"/>
  <c r="J1146" i="71"/>
  <c r="J366" i="71"/>
  <c r="J785" i="71"/>
  <c r="J1176" i="71"/>
  <c r="J1505" i="71"/>
  <c r="J846" i="71"/>
  <c r="J1592" i="71"/>
  <c r="J882" i="71"/>
  <c r="J606" i="71"/>
  <c r="J941" i="71"/>
  <c r="J976" i="71"/>
  <c r="J1939" i="71"/>
  <c r="J179" i="71"/>
  <c r="J628" i="71"/>
  <c r="J87" i="71"/>
  <c r="J1388" i="71"/>
  <c r="J203" i="71"/>
  <c r="J1407" i="71"/>
  <c r="J1412" i="71"/>
  <c r="J496" i="71"/>
  <c r="J1329" i="71"/>
  <c r="J1160" i="71"/>
  <c r="J626" i="71"/>
  <c r="J1223" i="71"/>
  <c r="J1865" i="71"/>
  <c r="J555" i="71"/>
  <c r="J605" i="71"/>
  <c r="J892" i="71"/>
  <c r="J1650" i="71"/>
  <c r="J439" i="71"/>
  <c r="J1473" i="71"/>
  <c r="J1159" i="71"/>
  <c r="J96" i="71"/>
  <c r="J629" i="71"/>
  <c r="J2002" i="71"/>
  <c r="J1981" i="71"/>
  <c r="J2013" i="71"/>
  <c r="J1929" i="71"/>
  <c r="J1854" i="71"/>
  <c r="J926" i="71"/>
  <c r="J921" i="71"/>
  <c r="J881" i="71"/>
  <c r="J1628" i="71"/>
  <c r="J6" i="71"/>
  <c r="J588" i="71"/>
  <c r="J1390" i="71"/>
  <c r="J350" i="71"/>
  <c r="J2057" i="71"/>
  <c r="J1230" i="71"/>
  <c r="J1946" i="71"/>
  <c r="J2066" i="71"/>
  <c r="J1998" i="71"/>
  <c r="J616" i="71"/>
  <c r="J944" i="71"/>
  <c r="J546" i="71"/>
  <c r="J897" i="71"/>
  <c r="J1654" i="71"/>
  <c r="J1609" i="71"/>
  <c r="J528" i="71"/>
  <c r="J1027" i="71"/>
  <c r="J101" i="71"/>
  <c r="J2076" i="71"/>
  <c r="J1317" i="71"/>
  <c r="J242" i="71"/>
  <c r="J367" i="71"/>
  <c r="J1247" i="71"/>
  <c r="J1127" i="71"/>
  <c r="J1774" i="71"/>
  <c r="J552" i="71"/>
  <c r="J1269" i="71"/>
  <c r="J594" i="71"/>
  <c r="J1616" i="71"/>
  <c r="J870" i="71"/>
  <c r="J1040" i="71"/>
  <c r="J2214" i="71"/>
  <c r="J2100" i="71"/>
  <c r="J2030" i="71"/>
  <c r="J253" i="71"/>
  <c r="J1881" i="71"/>
  <c r="J1104" i="71"/>
  <c r="J1787" i="71"/>
  <c r="J1777" i="71"/>
  <c r="J943" i="71"/>
  <c r="J767" i="71"/>
  <c r="J1095" i="71"/>
  <c r="J894" i="71"/>
  <c r="J441" i="71"/>
  <c r="J436" i="71"/>
  <c r="J1549" i="71"/>
  <c r="J539" i="71"/>
  <c r="J54" i="71"/>
  <c r="J379" i="71"/>
  <c r="J498" i="71"/>
  <c r="J2131" i="71"/>
  <c r="J2064" i="71"/>
  <c r="J2039" i="71"/>
  <c r="J1999" i="71"/>
  <c r="J1363" i="71"/>
  <c r="J1978" i="71"/>
  <c r="J1130" i="71"/>
  <c r="J1868" i="71"/>
  <c r="J1836" i="71"/>
  <c r="J962" i="71"/>
  <c r="J841" i="71"/>
  <c r="J735" i="71"/>
  <c r="J604" i="71"/>
  <c r="J908" i="71"/>
  <c r="J1642" i="71"/>
  <c r="J368" i="71"/>
  <c r="J1562" i="71"/>
  <c r="J388" i="71"/>
  <c r="J219" i="71"/>
  <c r="J521" i="71"/>
  <c r="J1472" i="71"/>
  <c r="J2134" i="71"/>
  <c r="J1284" i="71"/>
  <c r="J2059" i="71"/>
  <c r="J1324" i="71"/>
  <c r="J1233" i="71"/>
  <c r="J247" i="71"/>
  <c r="J1951" i="71"/>
  <c r="J1109" i="71"/>
  <c r="J1101" i="71"/>
  <c r="J1783" i="71"/>
  <c r="J1773" i="71"/>
  <c r="J1756" i="71"/>
  <c r="J765" i="71"/>
  <c r="J1091" i="71"/>
  <c r="J886" i="71"/>
  <c r="J1637" i="71"/>
  <c r="J431" i="71"/>
  <c r="J394" i="71"/>
  <c r="J1074" i="71"/>
  <c r="J1188" i="71"/>
  <c r="J375" i="71"/>
  <c r="J1108" i="71"/>
  <c r="J1848" i="71"/>
  <c r="J1781" i="71"/>
  <c r="J756" i="71"/>
  <c r="J1752" i="71"/>
  <c r="J609" i="71"/>
  <c r="J1089" i="71"/>
  <c r="J883" i="71"/>
  <c r="J1197" i="71"/>
  <c r="J417" i="71"/>
  <c r="J298" i="71"/>
  <c r="J1073" i="71"/>
  <c r="J374" i="71"/>
  <c r="J1179" i="71"/>
  <c r="J199" i="71"/>
  <c r="J2137" i="71"/>
  <c r="J1348" i="71"/>
  <c r="J1833" i="71"/>
  <c r="J1732" i="71"/>
  <c r="J228" i="71"/>
  <c r="J1471" i="71"/>
  <c r="J777" i="71"/>
  <c r="J1142" i="71"/>
  <c r="J2020" i="71"/>
  <c r="J1937" i="71"/>
  <c r="J974" i="71"/>
  <c r="J927" i="71"/>
  <c r="J922" i="71"/>
  <c r="J884" i="71"/>
  <c r="J1629" i="71"/>
  <c r="J7" i="71"/>
  <c r="J589" i="71"/>
  <c r="J1391" i="71"/>
  <c r="J352" i="71"/>
  <c r="J1135" i="71"/>
  <c r="J187" i="71"/>
  <c r="J1960" i="71"/>
  <c r="J94" i="71"/>
  <c r="J1249" i="71"/>
  <c r="J1133" i="71"/>
  <c r="J949" i="71"/>
  <c r="J924" i="71"/>
  <c r="J910" i="71"/>
  <c r="J596" i="71"/>
  <c r="J1618" i="71"/>
  <c r="J1180" i="71"/>
  <c r="J776" i="71"/>
  <c r="J2105" i="71"/>
  <c r="J2035" i="71"/>
  <c r="J1357" i="71"/>
  <c r="J1124" i="71"/>
  <c r="J2046" i="71"/>
  <c r="J1941" i="71"/>
  <c r="J975" i="71"/>
  <c r="J933" i="71"/>
  <c r="J600" i="71"/>
  <c r="J888" i="71"/>
  <c r="J1641" i="71"/>
  <c r="J707" i="71"/>
  <c r="J1429" i="71"/>
  <c r="J4" i="71"/>
  <c r="J84" i="71"/>
  <c r="J1147" i="71"/>
  <c r="J1243" i="71"/>
  <c r="J1225" i="71"/>
  <c r="J627" i="71"/>
  <c r="J1963" i="71"/>
  <c r="J978" i="71"/>
  <c r="J1750" i="71"/>
  <c r="J542" i="71"/>
  <c r="J1709" i="71"/>
  <c r="J1651" i="71"/>
  <c r="J1587" i="71"/>
  <c r="J527" i="71"/>
  <c r="J1025" i="71"/>
  <c r="J99" i="71"/>
  <c r="J2067" i="71"/>
  <c r="J2003" i="71"/>
  <c r="J1982" i="71"/>
  <c r="J1106" i="71"/>
  <c r="J1846" i="71"/>
  <c r="J1779" i="71"/>
  <c r="J753" i="71"/>
  <c r="J1751" i="71"/>
  <c r="J608" i="71"/>
  <c r="J1086" i="71"/>
  <c r="J878" i="71"/>
  <c r="J1196" i="71"/>
  <c r="J415" i="71"/>
  <c r="J297" i="71"/>
  <c r="J1072" i="71"/>
  <c r="J1185" i="71"/>
  <c r="J373" i="71"/>
  <c r="J83" i="71"/>
  <c r="J2103" i="71"/>
  <c r="J1145" i="71"/>
  <c r="J1333" i="71"/>
  <c r="J1240" i="71"/>
  <c r="J1354" i="71"/>
  <c r="J1967" i="71"/>
  <c r="J1214" i="71"/>
  <c r="J709" i="71"/>
  <c r="J1793" i="71"/>
  <c r="J953" i="71"/>
  <c r="J1769" i="71"/>
  <c r="J929" i="71"/>
  <c r="J1734" i="71"/>
  <c r="J903" i="71"/>
  <c r="J447" i="71"/>
  <c r="J229" i="71"/>
  <c r="J855" i="71"/>
  <c r="J386" i="71"/>
  <c r="J533" i="71"/>
  <c r="J1509" i="71"/>
  <c r="J504" i="71"/>
  <c r="J346" i="71"/>
  <c r="J2071" i="71"/>
  <c r="J2049" i="71"/>
  <c r="J1254" i="71"/>
  <c r="J180" i="71"/>
  <c r="J1984" i="71"/>
  <c r="J1922" i="71"/>
  <c r="J1873" i="71"/>
  <c r="J1842" i="71"/>
  <c r="J969" i="71"/>
  <c r="J946" i="71"/>
  <c r="J747" i="71"/>
  <c r="J550" i="71"/>
  <c r="J914" i="71"/>
  <c r="J1648" i="71"/>
  <c r="J1604" i="71"/>
  <c r="J1573" i="71"/>
  <c r="J392" i="71"/>
  <c r="J80" i="71"/>
  <c r="J526" i="71"/>
  <c r="J516" i="71"/>
  <c r="J1872" i="71"/>
  <c r="J1840" i="71"/>
  <c r="J967" i="71"/>
  <c r="J844" i="71"/>
  <c r="J746" i="71"/>
  <c r="J545" i="71"/>
  <c r="J1716" i="71"/>
  <c r="J1647" i="71"/>
  <c r="J1590" i="71"/>
  <c r="J18" i="71"/>
  <c r="J391" i="71"/>
  <c r="J78" i="71"/>
  <c r="J514" i="71"/>
  <c r="J1054" i="71"/>
  <c r="J1156" i="71"/>
  <c r="J2133" i="71"/>
  <c r="J1985" i="71"/>
  <c r="J966" i="71"/>
  <c r="J1714" i="71"/>
  <c r="J412" i="71"/>
  <c r="J486" i="71"/>
  <c r="J2190" i="71"/>
  <c r="J1136" i="71"/>
  <c r="S237" i="64" l="1"/>
  <c r="T237" i="64" s="1"/>
  <c r="V237" i="64"/>
  <c r="G9" i="30" l="1"/>
  <c r="H9" i="30" s="1"/>
  <c r="F9" i="30"/>
  <c r="H8" i="30"/>
  <c r="G8" i="30"/>
  <c r="F8" i="30"/>
  <c r="V265" i="64" l="1"/>
  <c r="V462" i="64"/>
  <c r="V400" i="64"/>
  <c r="V547" i="64"/>
  <c r="V533" i="64"/>
  <c r="V23" i="64"/>
  <c r="V123" i="64"/>
  <c r="V14" i="64"/>
  <c r="V512" i="64"/>
  <c r="V406" i="64"/>
  <c r="V263" i="64"/>
  <c r="V211" i="64"/>
  <c r="V207" i="64"/>
  <c r="V429" i="64"/>
  <c r="V169" i="64"/>
  <c r="V110" i="64"/>
  <c r="V156" i="64"/>
  <c r="V147" i="64"/>
  <c r="V204" i="64"/>
  <c r="V65" i="64"/>
  <c r="V220" i="64"/>
  <c r="V488" i="64"/>
  <c r="V466" i="64"/>
  <c r="V352" i="64"/>
  <c r="V143" i="64"/>
  <c r="V401" i="64"/>
  <c r="V78" i="64"/>
  <c r="V79" i="64"/>
  <c r="V422" i="64"/>
  <c r="V77" i="64"/>
  <c r="V313" i="64"/>
  <c r="V7" i="64"/>
  <c r="V399" i="64"/>
  <c r="V203" i="64"/>
  <c r="V210" i="64"/>
  <c r="V15" i="64"/>
  <c r="V282" i="64"/>
  <c r="V271" i="64"/>
  <c r="V205" i="64"/>
  <c r="V208" i="64"/>
  <c r="V544" i="64"/>
  <c r="V464" i="64"/>
  <c r="V365" i="64"/>
  <c r="V363" i="64"/>
  <c r="V362" i="64"/>
  <c r="V361" i="64"/>
  <c r="V360" i="64"/>
  <c r="V357" i="64"/>
  <c r="V354" i="64"/>
  <c r="V358" i="64"/>
  <c r="V366" i="64"/>
  <c r="V364" i="64"/>
  <c r="V359" i="64"/>
  <c r="V356" i="64"/>
  <c r="V355" i="64"/>
  <c r="V133" i="64"/>
  <c r="V94" i="64"/>
  <c r="V92" i="64"/>
  <c r="V93" i="64"/>
  <c r="V136" i="64"/>
  <c r="V90" i="64"/>
  <c r="V89" i="64"/>
  <c r="V134" i="64"/>
  <c r="V135" i="64"/>
  <c r="V88" i="64"/>
  <c r="V95" i="64"/>
  <c r="V91" i="64"/>
  <c r="V394" i="64"/>
  <c r="V392" i="64"/>
  <c r="V390" i="64"/>
  <c r="V391" i="64"/>
  <c r="V395" i="64"/>
  <c r="V393" i="64"/>
  <c r="V505" i="64"/>
  <c r="V217" i="64"/>
  <c r="V470" i="64"/>
  <c r="V215" i="64"/>
  <c r="V214" i="64"/>
  <c r="V405" i="64"/>
  <c r="V233" i="64"/>
  <c r="V231" i="64"/>
  <c r="V232" i="64"/>
  <c r="V216" i="64"/>
  <c r="V404" i="64"/>
  <c r="V403" i="64"/>
  <c r="V83" i="64"/>
  <c r="V106" i="64"/>
  <c r="V536" i="64"/>
  <c r="V284" i="64"/>
  <c r="V285" i="64"/>
  <c r="V283" i="64"/>
  <c r="V551" i="64"/>
  <c r="V550" i="64"/>
  <c r="V286" i="64"/>
  <c r="V277" i="64"/>
  <c r="V346" i="64"/>
  <c r="V500" i="64"/>
  <c r="V537" i="64"/>
  <c r="V146" i="64"/>
  <c r="V226" i="64"/>
  <c r="V225" i="64"/>
  <c r="V373" i="64"/>
  <c r="V227" i="64"/>
  <c r="V545" i="64"/>
  <c r="V149" i="64"/>
  <c r="V158" i="64"/>
  <c r="V159" i="64"/>
  <c r="V276" i="64"/>
  <c r="V202" i="64"/>
  <c r="V218" i="64"/>
  <c r="V200" i="64"/>
  <c r="V199" i="64"/>
  <c r="V201" i="64"/>
  <c r="V219" i="64"/>
  <c r="V260" i="64"/>
  <c r="V142" i="64"/>
  <c r="V433" i="64"/>
  <c r="V62" i="64"/>
  <c r="V61" i="64"/>
  <c r="V60" i="64"/>
  <c r="V59" i="64"/>
  <c r="V58" i="64"/>
  <c r="V57" i="64"/>
  <c r="V56" i="64"/>
  <c r="V55" i="64"/>
  <c r="V54" i="64"/>
  <c r="V53" i="64"/>
  <c r="V52" i="64"/>
  <c r="V51" i="64"/>
  <c r="V50" i="64"/>
  <c r="V49" i="64"/>
  <c r="V48" i="64"/>
  <c r="V47" i="64"/>
  <c r="V103" i="64"/>
  <c r="V10" i="64"/>
  <c r="V107" i="64"/>
  <c r="V122" i="64"/>
  <c r="V187" i="64"/>
  <c r="V540" i="64"/>
  <c r="V307" i="64"/>
  <c r="V33" i="64"/>
  <c r="V442" i="64"/>
  <c r="V140" i="64"/>
  <c r="V266" i="64"/>
  <c r="V153" i="64"/>
  <c r="V511" i="64"/>
  <c r="V148" i="64"/>
  <c r="V388" i="64"/>
  <c r="V299" i="64"/>
  <c r="V269" i="64"/>
  <c r="V108" i="64"/>
  <c r="V435" i="64"/>
  <c r="V192" i="64"/>
  <c r="V334" i="64"/>
  <c r="V479" i="64"/>
  <c r="V239" i="64"/>
  <c r="V191" i="64"/>
  <c r="V314" i="64"/>
  <c r="V145" i="64"/>
  <c r="V63" i="64"/>
  <c r="V141" i="64"/>
  <c r="V375" i="64"/>
  <c r="V114" i="64"/>
  <c r="V5" i="64"/>
  <c r="V117" i="64"/>
  <c r="V453" i="64"/>
  <c r="V139" i="64"/>
  <c r="V396" i="64"/>
  <c r="V374" i="64"/>
  <c r="V274" i="64"/>
  <c r="V302" i="64"/>
  <c r="V333" i="64"/>
  <c r="V480" i="64"/>
  <c r="V8" i="64"/>
  <c r="V532" i="64"/>
  <c r="V306" i="64"/>
  <c r="V262" i="64"/>
  <c r="V293" i="64"/>
  <c r="V294" i="64"/>
  <c r="V418" i="64"/>
  <c r="V238" i="64"/>
  <c r="V28" i="64"/>
  <c r="V275" i="64"/>
  <c r="V24" i="64"/>
  <c r="V261" i="64"/>
  <c r="V509" i="64"/>
  <c r="V417" i="64"/>
  <c r="V250" i="64"/>
  <c r="V326" i="64"/>
  <c r="V27" i="64"/>
  <c r="V20" i="64"/>
  <c r="U75" i="64"/>
  <c r="V75" i="64" s="1"/>
  <c r="U121" i="64"/>
  <c r="V121" i="64" s="1"/>
  <c r="U124" i="64"/>
  <c r="V124" i="64" s="1"/>
  <c r="U130" i="64"/>
  <c r="V130" i="64" s="1"/>
  <c r="U132" i="64"/>
  <c r="V132" i="64" s="1"/>
  <c r="U155" i="64"/>
  <c r="V155" i="64" s="1"/>
  <c r="U170" i="64"/>
  <c r="V170" i="64" s="1"/>
  <c r="U183" i="64"/>
  <c r="V183" i="64" s="1"/>
  <c r="U184" i="64"/>
  <c r="V184" i="64" s="1"/>
  <c r="U186" i="64"/>
  <c r="V186" i="64" s="1"/>
  <c r="U190" i="64"/>
  <c r="V190" i="64" s="1"/>
  <c r="U206" i="64"/>
  <c r="V206" i="64" s="1"/>
  <c r="U209" i="64"/>
  <c r="V209" i="64" s="1"/>
  <c r="U221" i="64"/>
  <c r="V221" i="64" s="1"/>
  <c r="U222" i="64"/>
  <c r="V222" i="64" s="1"/>
  <c r="U228" i="64"/>
  <c r="V228" i="64" s="1"/>
  <c r="U229" i="64"/>
  <c r="V229" i="64" s="1"/>
  <c r="U240" i="64"/>
  <c r="V240" i="64" s="1"/>
  <c r="U256" i="64"/>
  <c r="V256" i="64" s="1"/>
  <c r="U270" i="64"/>
  <c r="V270" i="64" s="1"/>
  <c r="U328" i="64"/>
  <c r="V328" i="64" s="1"/>
  <c r="U342" i="64"/>
  <c r="V342" i="64" s="1"/>
  <c r="U344" i="64"/>
  <c r="V344" i="64" s="1"/>
  <c r="U353" i="64"/>
  <c r="V353" i="64" s="1"/>
  <c r="U369" i="64"/>
  <c r="V369" i="64" s="1"/>
  <c r="U376" i="64"/>
  <c r="V376" i="64" s="1"/>
  <c r="U397" i="64"/>
  <c r="V397" i="64" s="1"/>
  <c r="U398" i="64"/>
  <c r="V398" i="64" s="1"/>
  <c r="U402" i="64"/>
  <c r="V402" i="64" s="1"/>
  <c r="U407" i="64"/>
  <c r="V407" i="64" s="1"/>
  <c r="U409" i="64"/>
  <c r="V409" i="64" s="1"/>
  <c r="U415" i="64"/>
  <c r="V415" i="64" s="1"/>
  <c r="U420" i="64"/>
  <c r="V420" i="64" s="1"/>
  <c r="U425" i="64"/>
  <c r="V425" i="64" s="1"/>
  <c r="U438" i="64"/>
  <c r="V438" i="64" s="1"/>
  <c r="U446" i="64"/>
  <c r="V446" i="64" s="1"/>
  <c r="U456" i="64"/>
  <c r="V456" i="64" s="1"/>
  <c r="U463" i="64"/>
  <c r="V463" i="64" s="1"/>
  <c r="U467" i="64"/>
  <c r="V467" i="64" s="1"/>
  <c r="U473" i="64"/>
  <c r="V473" i="64" s="1"/>
  <c r="U487" i="64"/>
  <c r="V487" i="64" s="1"/>
  <c r="U495" i="64"/>
  <c r="V495" i="64" s="1"/>
  <c r="U498" i="64"/>
  <c r="V498" i="64" s="1"/>
  <c r="U517" i="64"/>
  <c r="V517" i="64" s="1"/>
  <c r="U541" i="64"/>
  <c r="V541" i="64" s="1"/>
  <c r="U552" i="64"/>
  <c r="V552" i="64" s="1"/>
  <c r="U175" i="64"/>
  <c r="V175" i="64" s="1"/>
  <c r="U332" i="64"/>
  <c r="V332" i="64" s="1"/>
  <c r="U343" i="64"/>
  <c r="V343" i="64" s="1"/>
  <c r="U408" i="64"/>
  <c r="V408" i="64" s="1"/>
  <c r="U460" i="64"/>
  <c r="V460" i="64" s="1"/>
  <c r="U26" i="64"/>
  <c r="V26" i="64" s="1"/>
  <c r="U4" i="64"/>
  <c r="V4" i="64" s="1"/>
  <c r="U6" i="64"/>
  <c r="V6" i="64" s="1"/>
  <c r="U9" i="64"/>
  <c r="V9" i="64" s="1"/>
  <c r="U16" i="64"/>
  <c r="V16" i="64" s="1"/>
  <c r="U17" i="64"/>
  <c r="V17" i="64" s="1"/>
  <c r="U18" i="64"/>
  <c r="V18" i="64" s="1"/>
  <c r="U22" i="64"/>
  <c r="V22" i="64" s="1"/>
  <c r="U31" i="64"/>
  <c r="V31" i="64" s="1"/>
  <c r="U35" i="64"/>
  <c r="V35" i="64" s="1"/>
  <c r="U66" i="64"/>
  <c r="V66" i="64" s="1"/>
  <c r="U67" i="64"/>
  <c r="V67" i="64" s="1"/>
  <c r="U82" i="64"/>
  <c r="V82" i="64" s="1"/>
  <c r="U85" i="64"/>
  <c r="V85" i="64" s="1"/>
  <c r="U86" i="64"/>
  <c r="V86" i="64" s="1"/>
  <c r="U87" i="64"/>
  <c r="V87" i="64" s="1"/>
  <c r="U144" i="64"/>
  <c r="V144" i="64" s="1"/>
  <c r="U154" i="64"/>
  <c r="V154" i="64" s="1"/>
  <c r="U168" i="64"/>
  <c r="V168" i="64" s="1"/>
  <c r="U176" i="64"/>
  <c r="V176" i="64" s="1"/>
  <c r="U177" i="64"/>
  <c r="V177" i="64" s="1"/>
  <c r="U181" i="64"/>
  <c r="V181" i="64" s="1"/>
  <c r="U196" i="64"/>
  <c r="V196" i="64" s="1"/>
  <c r="U197" i="64"/>
  <c r="V197" i="64" s="1"/>
  <c r="U198" i="64"/>
  <c r="V198" i="64" s="1"/>
  <c r="U252" i="64"/>
  <c r="V252" i="64" s="1"/>
  <c r="U257" i="64"/>
  <c r="V257" i="64" s="1"/>
  <c r="U259" i="64"/>
  <c r="V259" i="64" s="1"/>
  <c r="U288" i="64"/>
  <c r="V288" i="64" s="1"/>
  <c r="U292" i="64"/>
  <c r="V292" i="64" s="1"/>
  <c r="U304" i="64"/>
  <c r="V304" i="64" s="1"/>
  <c r="U305" i="64"/>
  <c r="V305" i="64" s="1"/>
  <c r="U319" i="64"/>
  <c r="V319" i="64" s="1"/>
  <c r="U320" i="64"/>
  <c r="V320" i="64" s="1"/>
  <c r="U321" i="64"/>
  <c r="V321" i="64" s="1"/>
  <c r="U322" i="64"/>
  <c r="V322" i="64" s="1"/>
  <c r="U338" i="64"/>
  <c r="V338" i="64" s="1"/>
  <c r="U348" i="64"/>
  <c r="V348" i="64" s="1"/>
  <c r="U370" i="64"/>
  <c r="V370" i="64" s="1"/>
  <c r="U371" i="64"/>
  <c r="V371" i="64" s="1"/>
  <c r="U372" i="64"/>
  <c r="V372" i="64" s="1"/>
  <c r="U379" i="64"/>
  <c r="V379" i="64" s="1"/>
  <c r="U380" i="64"/>
  <c r="V380" i="64" s="1"/>
  <c r="U381" i="64"/>
  <c r="V381" i="64" s="1"/>
  <c r="U382" i="64"/>
  <c r="V382" i="64" s="1"/>
  <c r="U383" i="64"/>
  <c r="V383" i="64" s="1"/>
  <c r="U385" i="64"/>
  <c r="V385" i="64" s="1"/>
  <c r="U386" i="64"/>
  <c r="V386" i="64" s="1"/>
  <c r="U387" i="64"/>
  <c r="V387" i="64" s="1"/>
  <c r="U416" i="64"/>
  <c r="V416" i="64" s="1"/>
  <c r="U427" i="64"/>
  <c r="V427" i="64" s="1"/>
  <c r="U428" i="64"/>
  <c r="V428" i="64" s="1"/>
  <c r="U431" i="64"/>
  <c r="V431" i="64" s="1"/>
  <c r="U432" i="64"/>
  <c r="V432" i="64" s="1"/>
  <c r="U443" i="64"/>
  <c r="V443" i="64" s="1"/>
  <c r="U444" i="64"/>
  <c r="V444" i="64" s="1"/>
  <c r="U445" i="64"/>
  <c r="V445" i="64" s="1"/>
  <c r="U273" i="64"/>
  <c r="V273" i="64" s="1"/>
  <c r="U457" i="64"/>
  <c r="V457" i="64" s="1"/>
  <c r="U458" i="64"/>
  <c r="V458" i="64" s="1"/>
  <c r="U459" i="64"/>
  <c r="V459" i="64" s="1"/>
  <c r="U465" i="64"/>
  <c r="V465" i="64" s="1"/>
  <c r="U471" i="64"/>
  <c r="V471" i="64" s="1"/>
  <c r="U472" i="64"/>
  <c r="V472" i="64" s="1"/>
  <c r="U482" i="64"/>
  <c r="V482" i="64" s="1"/>
  <c r="U490" i="64"/>
  <c r="V490" i="64" s="1"/>
  <c r="U491" i="64"/>
  <c r="V491" i="64" s="1"/>
  <c r="U493" i="64"/>
  <c r="V493" i="64" s="1"/>
  <c r="U494" i="64"/>
  <c r="V494" i="64" s="1"/>
  <c r="U503" i="64"/>
  <c r="V503" i="64" s="1"/>
  <c r="U520" i="64"/>
  <c r="V520" i="64" s="1"/>
  <c r="U525" i="64"/>
  <c r="V525" i="64" s="1"/>
  <c r="U531" i="64"/>
  <c r="V531" i="64" s="1"/>
  <c r="U11" i="64"/>
  <c r="V11" i="64" s="1"/>
  <c r="U25" i="64"/>
  <c r="V25" i="64" s="1"/>
  <c r="U32" i="64"/>
  <c r="V32" i="64" s="1"/>
  <c r="U76" i="64"/>
  <c r="V76" i="64" s="1"/>
  <c r="U98" i="64"/>
  <c r="V98" i="64" s="1"/>
  <c r="U120" i="64"/>
  <c r="V120" i="64" s="1"/>
  <c r="U127" i="64"/>
  <c r="V127" i="64" s="1"/>
  <c r="U137" i="64"/>
  <c r="V137" i="64" s="1"/>
  <c r="U138" i="64"/>
  <c r="V138" i="64" s="1"/>
  <c r="U162" i="64"/>
  <c r="V162" i="64" s="1"/>
  <c r="U164" i="64"/>
  <c r="V164" i="64" s="1"/>
  <c r="U180" i="64"/>
  <c r="V180" i="64" s="1"/>
  <c r="U224" i="64"/>
  <c r="V224" i="64" s="1"/>
  <c r="U267" i="64"/>
  <c r="V267" i="64" s="1"/>
  <c r="U289" i="64"/>
  <c r="V289" i="64" s="1"/>
  <c r="U290" i="64"/>
  <c r="V290" i="64" s="1"/>
  <c r="U291" i="64"/>
  <c r="V291" i="64" s="1"/>
  <c r="U301" i="64"/>
  <c r="V301" i="64" s="1"/>
  <c r="U310" i="64"/>
  <c r="V310" i="64" s="1"/>
  <c r="U323" i="64"/>
  <c r="V323" i="64" s="1"/>
  <c r="U327" i="64"/>
  <c r="V327" i="64" s="1"/>
  <c r="U331" i="64"/>
  <c r="V331" i="64" s="1"/>
  <c r="U378" i="64"/>
  <c r="V378" i="64" s="1"/>
  <c r="U384" i="64"/>
  <c r="V384" i="64" s="1"/>
  <c r="U412" i="64"/>
  <c r="V412" i="64" s="1"/>
  <c r="U447" i="64"/>
  <c r="V447" i="64" s="1"/>
  <c r="U448" i="64"/>
  <c r="V448" i="64" s="1"/>
  <c r="U449" i="64"/>
  <c r="V449" i="64" s="1"/>
  <c r="U450" i="64"/>
  <c r="V450" i="64" s="1"/>
  <c r="U451" i="64"/>
  <c r="V451" i="64" s="1"/>
  <c r="U452" i="64"/>
  <c r="V452" i="64" s="1"/>
  <c r="U468" i="64"/>
  <c r="V468" i="64" s="1"/>
  <c r="U469" i="64"/>
  <c r="V469" i="64" s="1"/>
  <c r="U474" i="64"/>
  <c r="V474" i="64" s="1"/>
  <c r="U475" i="64"/>
  <c r="V475" i="64" s="1"/>
  <c r="U478" i="64"/>
  <c r="V478" i="64" s="1"/>
  <c r="U489" i="64"/>
  <c r="V489" i="64" s="1"/>
  <c r="U492" i="64"/>
  <c r="V492" i="64" s="1"/>
  <c r="U501" i="64"/>
  <c r="V501" i="64" s="1"/>
  <c r="U513" i="64"/>
  <c r="V513" i="64" s="1"/>
  <c r="U515" i="64"/>
  <c r="V515" i="64" s="1"/>
  <c r="U518" i="64"/>
  <c r="V518" i="64" s="1"/>
  <c r="U526" i="64"/>
  <c r="V526" i="64" s="1"/>
  <c r="U527" i="64"/>
  <c r="V527" i="64" s="1"/>
  <c r="U542" i="64"/>
  <c r="V542" i="64" s="1"/>
  <c r="U337" i="64"/>
  <c r="V337" i="64" s="1"/>
  <c r="U508" i="64"/>
  <c r="U213" i="64"/>
  <c r="U506" i="64"/>
  <c r="U484" i="64"/>
  <c r="U485" i="64"/>
  <c r="U339" i="64"/>
  <c r="U74" i="64"/>
  <c r="V74" i="64" s="1"/>
  <c r="U96" i="64"/>
  <c r="V96" i="64" s="1"/>
  <c r="U99" i="64"/>
  <c r="V99" i="64" s="1"/>
  <c r="U111" i="64"/>
  <c r="V111" i="64" s="1"/>
  <c r="U112" i="64"/>
  <c r="V112" i="64" s="1"/>
  <c r="U128" i="64"/>
  <c r="V128" i="64" s="1"/>
  <c r="U150" i="64"/>
  <c r="V150" i="64" s="1"/>
  <c r="U167" i="64"/>
  <c r="V167" i="64" s="1"/>
  <c r="U178" i="64"/>
  <c r="V178" i="64" s="1"/>
  <c r="U212" i="64"/>
  <c r="V212" i="64" s="1"/>
  <c r="U241" i="64"/>
  <c r="V241" i="64" s="1"/>
  <c r="U296" i="64"/>
  <c r="V296" i="64" s="1"/>
  <c r="U345" i="64"/>
  <c r="V345" i="64" s="1"/>
  <c r="U377" i="64"/>
  <c r="V377" i="64" s="1"/>
  <c r="U414" i="64"/>
  <c r="V414" i="64" s="1"/>
  <c r="U419" i="64"/>
  <c r="V419" i="64" s="1"/>
  <c r="U426" i="64"/>
  <c r="V426" i="64" s="1"/>
  <c r="U521" i="64"/>
  <c r="V521" i="64" s="1"/>
  <c r="U12" i="64"/>
  <c r="V12" i="64" s="1"/>
  <c r="U280" i="64"/>
  <c r="V280" i="64" s="1"/>
  <c r="U166" i="64"/>
  <c r="V166" i="64" s="1"/>
  <c r="U258" i="64"/>
  <c r="V258" i="64" s="1"/>
  <c r="U151" i="64"/>
  <c r="V151" i="64" s="1"/>
  <c r="U316" i="64"/>
  <c r="V316" i="64" s="1"/>
  <c r="U34" i="64"/>
  <c r="V34" i="64" s="1"/>
  <c r="U105" i="64"/>
  <c r="V105" i="64" s="1"/>
  <c r="U129" i="64"/>
  <c r="V129" i="64" s="1"/>
  <c r="U165" i="64"/>
  <c r="V165" i="64" s="1"/>
  <c r="U173" i="64"/>
  <c r="V173" i="64" s="1"/>
  <c r="U174" i="64"/>
  <c r="V174" i="64" s="1"/>
  <c r="U182" i="64"/>
  <c r="V182" i="64" s="1"/>
  <c r="U195" i="64"/>
  <c r="V195" i="64" s="1"/>
  <c r="U230" i="64"/>
  <c r="V230" i="64" s="1"/>
  <c r="U242" i="64"/>
  <c r="V242" i="64" s="1"/>
  <c r="U244" i="64"/>
  <c r="V244" i="64" s="1"/>
  <c r="U264" i="64"/>
  <c r="V264" i="64" s="1"/>
  <c r="U272" i="64"/>
  <c r="V272" i="64" s="1"/>
  <c r="U281" i="64"/>
  <c r="V281" i="64" s="1"/>
  <c r="U297" i="64"/>
  <c r="V297" i="64" s="1"/>
  <c r="U298" i="64"/>
  <c r="V298" i="64" s="1"/>
  <c r="U308" i="64"/>
  <c r="V308" i="64" s="1"/>
  <c r="U318" i="64"/>
  <c r="V318" i="64" s="1"/>
  <c r="U413" i="64"/>
  <c r="V413" i="64" s="1"/>
  <c r="U423" i="64"/>
  <c r="V423" i="64" s="1"/>
  <c r="U439" i="64"/>
  <c r="V439" i="64" s="1"/>
  <c r="U440" i="64"/>
  <c r="V440" i="64" s="1"/>
  <c r="U441" i="64"/>
  <c r="V441" i="64" s="1"/>
  <c r="U476" i="64"/>
  <c r="V476" i="64" s="1"/>
  <c r="U523" i="64"/>
  <c r="V523" i="64" s="1"/>
  <c r="U530" i="64"/>
  <c r="V530" i="64" s="1"/>
  <c r="U13" i="64"/>
  <c r="V13" i="64" s="1"/>
  <c r="U19" i="64"/>
  <c r="V19" i="64" s="1"/>
  <c r="U21" i="64"/>
  <c r="V21" i="64" s="1"/>
  <c r="U69" i="64"/>
  <c r="V69" i="64" s="1"/>
  <c r="U70" i="64"/>
  <c r="V70" i="64" s="1"/>
  <c r="U71" i="64"/>
  <c r="V71" i="64" s="1"/>
  <c r="U72" i="64"/>
  <c r="V72" i="64" s="1"/>
  <c r="U73" i="64"/>
  <c r="V73" i="64" s="1"/>
  <c r="U80" i="64"/>
  <c r="V80" i="64" s="1"/>
  <c r="U97" i="64"/>
  <c r="V97" i="64" s="1"/>
  <c r="U100" i="64"/>
  <c r="V100" i="64" s="1"/>
  <c r="U101" i="64"/>
  <c r="V101" i="64" s="1"/>
  <c r="U102" i="64"/>
  <c r="V102" i="64" s="1"/>
  <c r="U104" i="64"/>
  <c r="V104" i="64" s="1"/>
  <c r="U109" i="64"/>
  <c r="V109" i="64" s="1"/>
  <c r="U115" i="64"/>
  <c r="V115" i="64" s="1"/>
  <c r="U116" i="64"/>
  <c r="V116" i="64" s="1"/>
  <c r="U118" i="64"/>
  <c r="V118" i="64" s="1"/>
  <c r="U119" i="64"/>
  <c r="V119" i="64" s="1"/>
  <c r="U125" i="64"/>
  <c r="V125" i="64" s="1"/>
  <c r="U131" i="64"/>
  <c r="V131" i="64" s="1"/>
  <c r="U152" i="64"/>
  <c r="V152" i="64" s="1"/>
  <c r="U161" i="64"/>
  <c r="V161" i="64" s="1"/>
  <c r="U163" i="64"/>
  <c r="V163" i="64" s="1"/>
  <c r="U172" i="64"/>
  <c r="V172" i="64" s="1"/>
  <c r="U179" i="64"/>
  <c r="V179" i="64" s="1"/>
  <c r="U185" i="64"/>
  <c r="V185" i="64" s="1"/>
  <c r="U189" i="64"/>
  <c r="V189" i="64" s="1"/>
  <c r="U193" i="64"/>
  <c r="V193" i="64" s="1"/>
  <c r="U236" i="64"/>
  <c r="V236" i="64" s="1"/>
  <c r="U246" i="64"/>
  <c r="V246" i="64" s="1"/>
  <c r="U247" i="64"/>
  <c r="V247" i="64" s="1"/>
  <c r="U248" i="64"/>
  <c r="V248" i="64" s="1"/>
  <c r="U245" i="64"/>
  <c r="V245" i="64" s="1"/>
  <c r="U249" i="64"/>
  <c r="V249" i="64" s="1"/>
  <c r="U251" i="64"/>
  <c r="V251" i="64" s="1"/>
  <c r="U253" i="64"/>
  <c r="V253" i="64" s="1"/>
  <c r="U254" i="64"/>
  <c r="V254" i="64" s="1"/>
  <c r="U268" i="64"/>
  <c r="V268" i="64" s="1"/>
  <c r="U278" i="64"/>
  <c r="V278" i="64" s="1"/>
  <c r="U303" i="64"/>
  <c r="V303" i="64" s="1"/>
  <c r="U309" i="64"/>
  <c r="V309" i="64" s="1"/>
  <c r="U311" i="64"/>
  <c r="V311" i="64" s="1"/>
  <c r="U312" i="64"/>
  <c r="V312" i="64" s="1"/>
  <c r="U315" i="64"/>
  <c r="V315" i="64" s="1"/>
  <c r="U317" i="64"/>
  <c r="V317" i="64" s="1"/>
  <c r="U324" i="64"/>
  <c r="V324" i="64" s="1"/>
  <c r="U325" i="64"/>
  <c r="V325" i="64" s="1"/>
  <c r="U330" i="64"/>
  <c r="V330" i="64" s="1"/>
  <c r="U335" i="64"/>
  <c r="V335" i="64" s="1"/>
  <c r="U336" i="64"/>
  <c r="V336" i="64" s="1"/>
  <c r="U347" i="64"/>
  <c r="V347" i="64" s="1"/>
  <c r="U349" i="64"/>
  <c r="V349" i="64" s="1"/>
  <c r="U350" i="64"/>
  <c r="V350" i="64" s="1"/>
  <c r="U351" i="64"/>
  <c r="V351" i="64" s="1"/>
  <c r="U367" i="64"/>
  <c r="V367" i="64" s="1"/>
  <c r="U368" i="64"/>
  <c r="V368" i="64" s="1"/>
  <c r="U410" i="64"/>
  <c r="V410" i="64" s="1"/>
  <c r="U411" i="64"/>
  <c r="V411" i="64" s="1"/>
  <c r="U421" i="64"/>
  <c r="V421" i="64" s="1"/>
  <c r="U430" i="64"/>
  <c r="V430" i="64" s="1"/>
  <c r="U434" i="64"/>
  <c r="V434" i="64" s="1"/>
  <c r="U437" i="64"/>
  <c r="V437" i="64" s="1"/>
  <c r="U454" i="64"/>
  <c r="V454" i="64" s="1"/>
  <c r="U455" i="64"/>
  <c r="V455" i="64" s="1"/>
  <c r="U461" i="64"/>
  <c r="V461" i="64" s="1"/>
  <c r="U481" i="64"/>
  <c r="V481" i="64" s="1"/>
  <c r="U483" i="64"/>
  <c r="V483" i="64" s="1"/>
  <c r="U496" i="64"/>
  <c r="V496" i="64" s="1"/>
  <c r="U499" i="64"/>
  <c r="V499" i="64" s="1"/>
  <c r="U507" i="64"/>
  <c r="V507" i="64" s="1"/>
  <c r="U510" i="64"/>
  <c r="V510" i="64" s="1"/>
  <c r="U514" i="64"/>
  <c r="V514" i="64" s="1"/>
  <c r="U516" i="64"/>
  <c r="V516" i="64" s="1"/>
  <c r="U519" i="64"/>
  <c r="V519" i="64" s="1"/>
  <c r="U522" i="64"/>
  <c r="V522" i="64" s="1"/>
  <c r="U528" i="64"/>
  <c r="V528" i="64" s="1"/>
  <c r="U529" i="64"/>
  <c r="V529" i="64" s="1"/>
  <c r="U535" i="64"/>
  <c r="V535" i="64" s="1"/>
  <c r="U538" i="64"/>
  <c r="V538" i="64" s="1"/>
  <c r="U543" i="64"/>
  <c r="V543" i="64" s="1"/>
  <c r="U549" i="64"/>
  <c r="V549" i="64" s="1"/>
  <c r="U29" i="64"/>
  <c r="V29" i="64" s="1"/>
  <c r="U300" i="64"/>
  <c r="V300" i="64" s="1"/>
  <c r="U171" i="64"/>
  <c r="V171" i="64" s="1"/>
  <c r="U30" i="64"/>
  <c r="V30" i="64" s="1"/>
  <c r="U81" i="64"/>
  <c r="V81" i="64" s="1"/>
  <c r="U497" i="64"/>
  <c r="V497" i="64" s="1"/>
  <c r="U188" i="64"/>
  <c r="V188" i="64" s="1"/>
  <c r="U64" i="64"/>
  <c r="V64" i="64" s="1"/>
  <c r="U287" i="64"/>
  <c r="V287" i="64" s="1"/>
  <c r="U223" i="64"/>
  <c r="V223" i="64" s="1"/>
  <c r="U235" i="64"/>
  <c r="V235" i="64" s="1"/>
  <c r="U436" i="64"/>
  <c r="V436" i="64" s="1"/>
  <c r="U36" i="64"/>
  <c r="V36" i="64" s="1"/>
  <c r="U486" i="64"/>
  <c r="V486" i="64" s="1"/>
  <c r="U160" i="64"/>
  <c r="V160" i="64" s="1"/>
  <c r="U234" i="64"/>
  <c r="V234" i="64" s="1"/>
  <c r="U477" i="64"/>
  <c r="V477" i="64" s="1"/>
  <c r="U295" i="64"/>
  <c r="V295" i="64" s="1"/>
  <c r="U548" i="64"/>
  <c r="V548" i="64" s="1"/>
  <c r="U194" i="64"/>
  <c r="V194" i="64" s="1"/>
  <c r="U389" i="64"/>
  <c r="V389" i="64" s="1"/>
  <c r="U279" i="64"/>
  <c r="V279" i="64" s="1"/>
  <c r="U524" i="64"/>
  <c r="V524" i="64" s="1"/>
  <c r="U255" i="64"/>
  <c r="V255" i="64" s="1"/>
  <c r="U329" i="64"/>
  <c r="V329" i="64" s="1"/>
  <c r="U84" i="64"/>
  <c r="V84" i="64" s="1"/>
  <c r="U68" i="64"/>
  <c r="V68" i="64" s="1"/>
  <c r="U504" i="64"/>
  <c r="V504" i="64" s="1"/>
  <c r="U546" i="64"/>
  <c r="V546" i="64" s="1"/>
  <c r="U424" i="64"/>
  <c r="V424" i="64" s="1"/>
  <c r="U534" i="64"/>
  <c r="V534" i="64" s="1"/>
  <c r="U113" i="64"/>
  <c r="V113" i="64" s="1"/>
  <c r="U539" i="64"/>
  <c r="V539" i="64" s="1"/>
  <c r="U157" i="64"/>
  <c r="V157" i="64" s="1"/>
  <c r="T63" i="64" l="1"/>
  <c r="D15" i="30" l="1"/>
  <c r="E15" i="30"/>
  <c r="C15" i="30"/>
  <c r="F10" i="30" l="1"/>
  <c r="F14" i="30"/>
  <c r="F13" i="30"/>
  <c r="F12" i="30"/>
  <c r="F11" i="30"/>
  <c r="F7" i="30"/>
  <c r="F6" i="30"/>
  <c r="G10" i="30"/>
  <c r="H10" i="30" s="1"/>
  <c r="G14" i="30"/>
  <c r="G13" i="30"/>
  <c r="G12" i="30"/>
  <c r="H12" i="30" s="1"/>
  <c r="G11" i="30"/>
  <c r="H11" i="30" s="1"/>
  <c r="G7" i="30"/>
  <c r="G6" i="30"/>
  <c r="H13" i="30" l="1"/>
  <c r="H6" i="30"/>
  <c r="S258" i="64"/>
  <c r="T258" i="64" s="1"/>
  <c r="S166" i="64"/>
  <c r="T166" i="64" s="1"/>
  <c r="S151" i="64"/>
  <c r="T151" i="64" s="1"/>
  <c r="S68" i="64"/>
  <c r="T68" i="64" s="1"/>
  <c r="S194" i="64"/>
  <c r="T194" i="64" s="1"/>
  <c r="S255" i="64"/>
  <c r="T255" i="64" s="1"/>
  <c r="S436" i="64"/>
  <c r="T436" i="64" s="1"/>
  <c r="S279" i="64"/>
  <c r="T279" i="64" s="1"/>
  <c r="S546" i="64"/>
  <c r="T546" i="64" s="1"/>
  <c r="S27" i="64"/>
  <c r="T27" i="64" s="1"/>
  <c r="S171" i="64"/>
  <c r="T171" i="64" s="1"/>
  <c r="S497" i="64"/>
  <c r="T497" i="64" s="1"/>
  <c r="S36" i="64"/>
  <c r="T36" i="64" s="1"/>
  <c r="S389" i="64"/>
  <c r="T389" i="64" s="1"/>
  <c r="S84" i="64"/>
  <c r="T84" i="64" s="1"/>
  <c r="S223" i="64"/>
  <c r="T223" i="64" s="1"/>
  <c r="S295" i="64"/>
  <c r="T295" i="64" s="1"/>
  <c r="S477" i="64"/>
  <c r="T477" i="64" s="1"/>
  <c r="S316" i="64"/>
  <c r="T316" i="64" s="1"/>
  <c r="S81" i="64"/>
  <c r="T81" i="64" s="1"/>
  <c r="S64" i="64"/>
  <c r="T64" i="64" s="1"/>
  <c r="S188" i="64"/>
  <c r="T188" i="64" s="1"/>
  <c r="S30" i="64"/>
  <c r="T30" i="64" s="1"/>
  <c r="S160" i="64"/>
  <c r="T160" i="64" s="1"/>
  <c r="S548" i="64"/>
  <c r="T548" i="64" s="1"/>
  <c r="S534" i="64"/>
  <c r="T534" i="64" s="1"/>
  <c r="S424" i="64"/>
  <c r="T424" i="64" s="1"/>
  <c r="S157" i="64"/>
  <c r="T157" i="64" s="1"/>
  <c r="S234" i="64"/>
  <c r="T234" i="64" s="1"/>
  <c r="S329" i="64"/>
  <c r="T329" i="64" s="1"/>
  <c r="S524" i="64"/>
  <c r="T524" i="64" s="1"/>
  <c r="S486" i="64"/>
  <c r="T486" i="64" s="1"/>
  <c r="S287" i="64"/>
  <c r="T287" i="64" s="1"/>
  <c r="S20" i="64"/>
  <c r="T20" i="64" s="1"/>
  <c r="S300" i="64"/>
  <c r="T300" i="64" s="1"/>
  <c r="S502" i="64"/>
  <c r="T502" i="64" s="1"/>
  <c r="S235" i="64"/>
  <c r="T235" i="64" s="1"/>
  <c r="S504" i="64"/>
  <c r="T504" i="64" s="1"/>
  <c r="S113" i="64"/>
  <c r="T113" i="64" s="1"/>
  <c r="S539" i="64"/>
  <c r="T539" i="64" s="1"/>
  <c r="S26" i="64"/>
  <c r="T26" i="64" s="1"/>
  <c r="S78" i="64"/>
  <c r="T78" i="64" s="1"/>
  <c r="S124" i="64"/>
  <c r="T124" i="64" s="1"/>
  <c r="S147" i="64"/>
  <c r="T147" i="64" s="1"/>
  <c r="S170" i="64"/>
  <c r="T170" i="64" s="1"/>
  <c r="S190" i="64"/>
  <c r="T190" i="64" s="1"/>
  <c r="S207" i="64"/>
  <c r="T207" i="64" s="1"/>
  <c r="S221" i="64"/>
  <c r="T221" i="64" s="1"/>
  <c r="S240" i="64"/>
  <c r="T240" i="64" s="1"/>
  <c r="S270" i="64"/>
  <c r="T270" i="64" s="1"/>
  <c r="S342" i="64"/>
  <c r="T342" i="64" s="1"/>
  <c r="S369" i="64"/>
  <c r="T369" i="64" s="1"/>
  <c r="S399" i="64"/>
  <c r="T399" i="64" s="1"/>
  <c r="S407" i="64"/>
  <c r="T407" i="64" s="1"/>
  <c r="S422" i="64"/>
  <c r="T422" i="64" s="1"/>
  <c r="S446" i="64"/>
  <c r="T446" i="64" s="1"/>
  <c r="S466" i="64"/>
  <c r="T466" i="64" s="1"/>
  <c r="S488" i="64"/>
  <c r="T488" i="64" s="1"/>
  <c r="S517" i="64"/>
  <c r="T517" i="64" s="1"/>
  <c r="S552" i="64"/>
  <c r="T552" i="64" s="1"/>
  <c r="S220" i="64"/>
  <c r="T220" i="64" s="1"/>
  <c r="S7" i="64"/>
  <c r="T7" i="64" s="1"/>
  <c r="S14" i="64"/>
  <c r="T14" i="64" s="1"/>
  <c r="S65" i="64"/>
  <c r="T65" i="64" s="1"/>
  <c r="S110" i="64"/>
  <c r="T110" i="64" s="1"/>
  <c r="S130" i="64"/>
  <c r="T130" i="64" s="1"/>
  <c r="S155" i="64"/>
  <c r="T155" i="64" s="1"/>
  <c r="S183" i="64"/>
  <c r="T183" i="64" s="1"/>
  <c r="S203" i="64"/>
  <c r="T203" i="64" s="1"/>
  <c r="S209" i="64"/>
  <c r="T209" i="64" s="1"/>
  <c r="S222" i="64"/>
  <c r="T222" i="64" s="1"/>
  <c r="S256" i="64"/>
  <c r="T256" i="64" s="1"/>
  <c r="S271" i="64"/>
  <c r="T271" i="64" s="1"/>
  <c r="S344" i="64"/>
  <c r="T344" i="64" s="1"/>
  <c r="S376" i="64"/>
  <c r="T376" i="64" s="1"/>
  <c r="S400" i="64"/>
  <c r="T400" i="64" s="1"/>
  <c r="S409" i="64"/>
  <c r="T409" i="64" s="1"/>
  <c r="S425" i="64"/>
  <c r="T425" i="64" s="1"/>
  <c r="S456" i="64"/>
  <c r="T456" i="64" s="1"/>
  <c r="S467" i="64"/>
  <c r="T467" i="64" s="1"/>
  <c r="S495" i="64"/>
  <c r="T495" i="64" s="1"/>
  <c r="S533" i="64"/>
  <c r="T533" i="64" s="1"/>
  <c r="S79" i="64"/>
  <c r="T79" i="64" s="1"/>
  <c r="S313" i="64"/>
  <c r="T313" i="64" s="1"/>
  <c r="S406" i="64"/>
  <c r="T406" i="64" s="1"/>
  <c r="S15" i="64"/>
  <c r="T15" i="64" s="1"/>
  <c r="S75" i="64"/>
  <c r="T75" i="64" s="1"/>
  <c r="S121" i="64"/>
  <c r="T121" i="64" s="1"/>
  <c r="S132" i="64"/>
  <c r="T132" i="64" s="1"/>
  <c r="S156" i="64"/>
  <c r="T156" i="64" s="1"/>
  <c r="S184" i="64"/>
  <c r="T184" i="64" s="1"/>
  <c r="S204" i="64"/>
  <c r="T204" i="64" s="1"/>
  <c r="S210" i="64"/>
  <c r="T210" i="64" s="1"/>
  <c r="S228" i="64"/>
  <c r="T228" i="64" s="1"/>
  <c r="S263" i="64"/>
  <c r="T263" i="64" s="1"/>
  <c r="S282" i="64"/>
  <c r="T282" i="64" s="1"/>
  <c r="S352" i="64"/>
  <c r="T352" i="64" s="1"/>
  <c r="S397" i="64"/>
  <c r="T397" i="64" s="1"/>
  <c r="S401" i="64"/>
  <c r="T401" i="64" s="1"/>
  <c r="S415" i="64"/>
  <c r="T415" i="64" s="1"/>
  <c r="S429" i="64"/>
  <c r="T429" i="64" s="1"/>
  <c r="S462" i="64"/>
  <c r="T462" i="64" s="1"/>
  <c r="S473" i="64"/>
  <c r="T473" i="64" s="1"/>
  <c r="S498" i="64"/>
  <c r="T498" i="64" s="1"/>
  <c r="S541" i="64"/>
  <c r="T541" i="64" s="1"/>
  <c r="S175" i="64"/>
  <c r="T175" i="64" s="1"/>
  <c r="S332" i="64"/>
  <c r="T332" i="64" s="1"/>
  <c r="S408" i="64"/>
  <c r="T408" i="64" s="1"/>
  <c r="S23" i="64"/>
  <c r="T23" i="64" s="1"/>
  <c r="S77" i="64"/>
  <c r="T77" i="64" s="1"/>
  <c r="S123" i="64"/>
  <c r="T123" i="64" s="1"/>
  <c r="S143" i="64"/>
  <c r="T143" i="64" s="1"/>
  <c r="S169" i="64"/>
  <c r="T169" i="64" s="1"/>
  <c r="S186" i="64"/>
  <c r="T186" i="64" s="1"/>
  <c r="S206" i="64"/>
  <c r="T206" i="64" s="1"/>
  <c r="S211" i="64"/>
  <c r="T211" i="64" s="1"/>
  <c r="S229" i="64"/>
  <c r="T229" i="64" s="1"/>
  <c r="S265" i="64"/>
  <c r="T265" i="64" s="1"/>
  <c r="S328" i="64"/>
  <c r="T328" i="64" s="1"/>
  <c r="S353" i="64"/>
  <c r="T353" i="64" s="1"/>
  <c r="S398" i="64"/>
  <c r="T398" i="64" s="1"/>
  <c r="S402" i="64"/>
  <c r="T402" i="64" s="1"/>
  <c r="S420" i="64"/>
  <c r="T420" i="64" s="1"/>
  <c r="S438" i="64"/>
  <c r="T438" i="64" s="1"/>
  <c r="S463" i="64"/>
  <c r="T463" i="64" s="1"/>
  <c r="S487" i="64"/>
  <c r="T487" i="64" s="1"/>
  <c r="S512" i="64"/>
  <c r="T512" i="64" s="1"/>
  <c r="S547" i="64"/>
  <c r="T547" i="64" s="1"/>
  <c r="S205" i="64"/>
  <c r="T205" i="64" s="1"/>
  <c r="S343" i="64"/>
  <c r="T343" i="64" s="1"/>
  <c r="S460" i="64"/>
  <c r="T460" i="64" s="1"/>
  <c r="S92" i="64"/>
  <c r="T92" i="64" s="1"/>
  <c r="S133" i="64"/>
  <c r="T133" i="64" s="1"/>
  <c r="S390" i="64"/>
  <c r="T390" i="64" s="1"/>
  <c r="S394" i="64"/>
  <c r="T394" i="64" s="1"/>
  <c r="S89" i="64"/>
  <c r="T89" i="64" s="1"/>
  <c r="S93" i="64"/>
  <c r="T93" i="64" s="1"/>
  <c r="S134" i="64"/>
  <c r="T134" i="64" s="1"/>
  <c r="S391" i="64"/>
  <c r="T391" i="64" s="1"/>
  <c r="S395" i="64"/>
  <c r="T395" i="64" s="1"/>
  <c r="S90" i="64"/>
  <c r="T90" i="64" s="1"/>
  <c r="S94" i="64"/>
  <c r="T94" i="64" s="1"/>
  <c r="S135" i="64"/>
  <c r="T135" i="64" s="1"/>
  <c r="S392" i="64"/>
  <c r="T392" i="64" s="1"/>
  <c r="S88" i="64"/>
  <c r="T88" i="64" s="1"/>
  <c r="S91" i="64"/>
  <c r="T91" i="64" s="1"/>
  <c r="S95" i="64"/>
  <c r="T95" i="64" s="1"/>
  <c r="S136" i="64"/>
  <c r="T136" i="64" s="1"/>
  <c r="S393" i="64"/>
  <c r="T393" i="64" s="1"/>
  <c r="S37" i="64"/>
  <c r="T37" i="64" s="1"/>
  <c r="S41" i="64"/>
  <c r="T41" i="64" s="1"/>
  <c r="S45" i="64"/>
  <c r="T45" i="64" s="1"/>
  <c r="S49" i="64"/>
  <c r="T49" i="64" s="1"/>
  <c r="S53" i="64"/>
  <c r="T53" i="64" s="1"/>
  <c r="S57" i="64"/>
  <c r="T57" i="64" s="1"/>
  <c r="S38" i="64"/>
  <c r="T38" i="64" s="1"/>
  <c r="S42" i="64"/>
  <c r="T42" i="64" s="1"/>
  <c r="S46" i="64"/>
  <c r="T46" i="64" s="1"/>
  <c r="S50" i="64"/>
  <c r="T50" i="64" s="1"/>
  <c r="S54" i="64"/>
  <c r="T54" i="64" s="1"/>
  <c r="S58" i="64"/>
  <c r="T58" i="64" s="1"/>
  <c r="S39" i="64"/>
  <c r="T39" i="64" s="1"/>
  <c r="S43" i="64"/>
  <c r="T43" i="64" s="1"/>
  <c r="S47" i="64"/>
  <c r="T47" i="64" s="1"/>
  <c r="S51" i="64"/>
  <c r="T51" i="64" s="1"/>
  <c r="S55" i="64"/>
  <c r="T55" i="64" s="1"/>
  <c r="S34" i="64"/>
  <c r="T34" i="64" s="1"/>
  <c r="S40" i="64"/>
  <c r="T40" i="64" s="1"/>
  <c r="S44" i="64"/>
  <c r="T44" i="64" s="1"/>
  <c r="S48" i="64"/>
  <c r="T48" i="64" s="1"/>
  <c r="S52" i="64"/>
  <c r="T52" i="64" s="1"/>
  <c r="S56" i="64"/>
  <c r="T56" i="64" s="1"/>
  <c r="S62" i="64"/>
  <c r="T62" i="64" s="1"/>
  <c r="S165" i="64"/>
  <c r="T165" i="64" s="1"/>
  <c r="S195" i="64"/>
  <c r="T195" i="64" s="1"/>
  <c r="S264" i="64"/>
  <c r="T264" i="64" s="1"/>
  <c r="S298" i="64"/>
  <c r="T298" i="64" s="1"/>
  <c r="S423" i="64"/>
  <c r="T423" i="64" s="1"/>
  <c r="S476" i="64"/>
  <c r="T476" i="64" s="1"/>
  <c r="S13" i="64"/>
  <c r="T13" i="64" s="1"/>
  <c r="S69" i="64"/>
  <c r="T69" i="64" s="1"/>
  <c r="S73" i="64"/>
  <c r="T73" i="64" s="1"/>
  <c r="S101" i="64"/>
  <c r="T101" i="64" s="1"/>
  <c r="S107" i="64"/>
  <c r="T107" i="64" s="1"/>
  <c r="S116" i="64"/>
  <c r="T116" i="64" s="1"/>
  <c r="S125" i="64"/>
  <c r="T125" i="64" s="1"/>
  <c r="S152" i="64"/>
  <c r="T152" i="64" s="1"/>
  <c r="S172" i="64"/>
  <c r="T172" i="64" s="1"/>
  <c r="S187" i="64"/>
  <c r="T187" i="64" s="1"/>
  <c r="S193" i="64"/>
  <c r="T193" i="64" s="1"/>
  <c r="S247" i="64"/>
  <c r="T247" i="64" s="1"/>
  <c r="S251" i="64"/>
  <c r="T251" i="64" s="1"/>
  <c r="S268" i="64"/>
  <c r="T268" i="64" s="1"/>
  <c r="S303" i="64"/>
  <c r="T303" i="64" s="1"/>
  <c r="S312" i="64"/>
  <c r="T312" i="64" s="1"/>
  <c r="S324" i="64"/>
  <c r="T324" i="64" s="1"/>
  <c r="S335" i="64"/>
  <c r="T335" i="64" s="1"/>
  <c r="S350" i="64"/>
  <c r="T350" i="64" s="1"/>
  <c r="S388" i="64"/>
  <c r="T388" i="64" s="1"/>
  <c r="S430" i="64"/>
  <c r="T430" i="64" s="1"/>
  <c r="S437" i="64"/>
  <c r="T437" i="64" s="1"/>
  <c r="S461" i="64"/>
  <c r="T461" i="64" s="1"/>
  <c r="S496" i="64"/>
  <c r="T496" i="64" s="1"/>
  <c r="S510" i="64"/>
  <c r="T510" i="64" s="1"/>
  <c r="S519" i="64"/>
  <c r="T519" i="64" s="1"/>
  <c r="S535" i="64"/>
  <c r="T535" i="64" s="1"/>
  <c r="S549" i="64"/>
  <c r="T549" i="64" s="1"/>
  <c r="S24" i="64"/>
  <c r="T24" i="64" s="1"/>
  <c r="S141" i="64"/>
  <c r="T141" i="64" s="1"/>
  <c r="S261" i="64"/>
  <c r="T261" i="64" s="1"/>
  <c r="S293" i="64"/>
  <c r="T293" i="64" s="1"/>
  <c r="S326" i="64"/>
  <c r="T326" i="64" s="1"/>
  <c r="S396" i="64"/>
  <c r="T396" i="64" s="1"/>
  <c r="S480" i="64"/>
  <c r="T480" i="64" s="1"/>
  <c r="S262" i="64"/>
  <c r="T262" i="64" s="1"/>
  <c r="S333" i="64"/>
  <c r="T333" i="64" s="1"/>
  <c r="S509" i="64"/>
  <c r="T509" i="64" s="1"/>
  <c r="S129" i="64"/>
  <c r="T129" i="64" s="1"/>
  <c r="S242" i="64"/>
  <c r="T242" i="64" s="1"/>
  <c r="S318" i="64"/>
  <c r="T318" i="64" s="1"/>
  <c r="S530" i="64"/>
  <c r="T530" i="64" s="1"/>
  <c r="S71" i="64"/>
  <c r="T71" i="64" s="1"/>
  <c r="S103" i="64"/>
  <c r="T103" i="64" s="1"/>
  <c r="S119" i="64"/>
  <c r="T119" i="64" s="1"/>
  <c r="S161" i="64"/>
  <c r="T161" i="64" s="1"/>
  <c r="S191" i="64"/>
  <c r="T191" i="64" s="1"/>
  <c r="S245" i="64"/>
  <c r="T245" i="64" s="1"/>
  <c r="S278" i="64"/>
  <c r="T278" i="64" s="1"/>
  <c r="S315" i="64"/>
  <c r="T315" i="64" s="1"/>
  <c r="S347" i="64"/>
  <c r="T347" i="64" s="1"/>
  <c r="S411" i="64"/>
  <c r="T411" i="64" s="1"/>
  <c r="S454" i="64"/>
  <c r="T454" i="64" s="1"/>
  <c r="S507" i="64"/>
  <c r="T507" i="64" s="1"/>
  <c r="S528" i="64"/>
  <c r="T528" i="64" s="1"/>
  <c r="S5" i="64"/>
  <c r="T5" i="64" s="1"/>
  <c r="S238" i="64"/>
  <c r="T238" i="64" s="1"/>
  <c r="S302" i="64"/>
  <c r="T302" i="64" s="1"/>
  <c r="S418" i="64"/>
  <c r="T418" i="64" s="1"/>
  <c r="S61" i="64"/>
  <c r="T61" i="64" s="1"/>
  <c r="S182" i="64"/>
  <c r="T182" i="64" s="1"/>
  <c r="S297" i="64"/>
  <c r="T297" i="64" s="1"/>
  <c r="S441" i="64"/>
  <c r="T441" i="64" s="1"/>
  <c r="S33" i="64"/>
  <c r="T33" i="64" s="1"/>
  <c r="S100" i="64"/>
  <c r="T100" i="64" s="1"/>
  <c r="S115" i="64"/>
  <c r="T115" i="64" s="1"/>
  <c r="S148" i="64"/>
  <c r="T148" i="64" s="1"/>
  <c r="S185" i="64"/>
  <c r="T185" i="64" s="1"/>
  <c r="S246" i="64"/>
  <c r="T246" i="64" s="1"/>
  <c r="S266" i="64"/>
  <c r="T266" i="64" s="1"/>
  <c r="S311" i="64"/>
  <c r="T311" i="64" s="1"/>
  <c r="S334" i="64"/>
  <c r="T334" i="64" s="1"/>
  <c r="S368" i="64"/>
  <c r="T368" i="64" s="1"/>
  <c r="S435" i="64"/>
  <c r="T435" i="64" s="1"/>
  <c r="S483" i="64"/>
  <c r="T483" i="64" s="1"/>
  <c r="S516" i="64"/>
  <c r="T516" i="64" s="1"/>
  <c r="S543" i="64"/>
  <c r="T543" i="64" s="1"/>
  <c r="S117" i="64"/>
  <c r="T117" i="64" s="1"/>
  <c r="S59" i="64"/>
  <c r="T59" i="64" s="1"/>
  <c r="S105" i="64"/>
  <c r="T105" i="64" s="1"/>
  <c r="S173" i="64"/>
  <c r="T173" i="64" s="1"/>
  <c r="S230" i="64"/>
  <c r="T230" i="64" s="1"/>
  <c r="S272" i="64"/>
  <c r="T272" i="64" s="1"/>
  <c r="S308" i="64"/>
  <c r="T308" i="64" s="1"/>
  <c r="S439" i="64"/>
  <c r="T439" i="64" s="1"/>
  <c r="S523" i="64"/>
  <c r="T523" i="64" s="1"/>
  <c r="S19" i="64"/>
  <c r="T19" i="64" s="1"/>
  <c r="S70" i="64"/>
  <c r="T70" i="64" s="1"/>
  <c r="S80" i="64"/>
  <c r="T80" i="64" s="1"/>
  <c r="S102" i="64"/>
  <c r="T102" i="64" s="1"/>
  <c r="S108" i="64"/>
  <c r="T108" i="64" s="1"/>
  <c r="S118" i="64"/>
  <c r="T118" i="64" s="1"/>
  <c r="S131" i="64"/>
  <c r="T131" i="64" s="1"/>
  <c r="S153" i="64"/>
  <c r="T153" i="64" s="1"/>
  <c r="S189" i="64"/>
  <c r="T189" i="64" s="1"/>
  <c r="S236" i="64"/>
  <c r="T236" i="64" s="1"/>
  <c r="S248" i="64"/>
  <c r="T248" i="64" s="1"/>
  <c r="S253" i="64"/>
  <c r="T253" i="64" s="1"/>
  <c r="S269" i="64"/>
  <c r="T269" i="64" s="1"/>
  <c r="S307" i="64"/>
  <c r="T307" i="64" s="1"/>
  <c r="S314" i="64"/>
  <c r="T314" i="64" s="1"/>
  <c r="S325" i="64"/>
  <c r="T325" i="64" s="1"/>
  <c r="S336" i="64"/>
  <c r="T336" i="64" s="1"/>
  <c r="S351" i="64"/>
  <c r="T351" i="64" s="1"/>
  <c r="S410" i="64"/>
  <c r="T410" i="64" s="1"/>
  <c r="S433" i="64"/>
  <c r="T433" i="64" s="1"/>
  <c r="S442" i="64"/>
  <c r="T442" i="64" s="1"/>
  <c r="S479" i="64"/>
  <c r="T479" i="64" s="1"/>
  <c r="S499" i="64"/>
  <c r="T499" i="64" s="1"/>
  <c r="S511" i="64"/>
  <c r="T511" i="64" s="1"/>
  <c r="S522" i="64"/>
  <c r="T522" i="64" s="1"/>
  <c r="S538" i="64"/>
  <c r="T538" i="64" s="1"/>
  <c r="S29" i="64"/>
  <c r="T29" i="64" s="1"/>
  <c r="S28" i="64"/>
  <c r="T28" i="64" s="1"/>
  <c r="S294" i="64"/>
  <c r="T294" i="64" s="1"/>
  <c r="S417" i="64"/>
  <c r="T417" i="64" s="1"/>
  <c r="S60" i="64"/>
  <c r="T60" i="64" s="1"/>
  <c r="S174" i="64"/>
  <c r="T174" i="64" s="1"/>
  <c r="S281" i="64"/>
  <c r="T281" i="64" s="1"/>
  <c r="S440" i="64"/>
  <c r="T440" i="64" s="1"/>
  <c r="S21" i="64"/>
  <c r="T21" i="64" s="1"/>
  <c r="S97" i="64"/>
  <c r="T97" i="64" s="1"/>
  <c r="S109" i="64"/>
  <c r="T109" i="64" s="1"/>
  <c r="S145" i="64"/>
  <c r="T145" i="64" s="1"/>
  <c r="S179" i="64"/>
  <c r="T179" i="64" s="1"/>
  <c r="S239" i="64"/>
  <c r="T239" i="64" s="1"/>
  <c r="S254" i="64"/>
  <c r="T254" i="64" s="1"/>
  <c r="S309" i="64"/>
  <c r="T309" i="64" s="1"/>
  <c r="S330" i="64"/>
  <c r="T330" i="64" s="1"/>
  <c r="S367" i="64"/>
  <c r="T367" i="64" s="1"/>
  <c r="S434" i="64"/>
  <c r="T434" i="64" s="1"/>
  <c r="S481" i="64"/>
  <c r="T481" i="64" s="1"/>
  <c r="S514" i="64"/>
  <c r="T514" i="64" s="1"/>
  <c r="S540" i="64"/>
  <c r="T540" i="64" s="1"/>
  <c r="S114" i="64"/>
  <c r="T114" i="64" s="1"/>
  <c r="S274" i="64"/>
  <c r="T274" i="64" s="1"/>
  <c r="S374" i="64"/>
  <c r="T374" i="64" s="1"/>
  <c r="S532" i="64"/>
  <c r="T532" i="64" s="1"/>
  <c r="S140" i="64"/>
  <c r="T140" i="64" s="1"/>
  <c r="S244" i="64"/>
  <c r="T244" i="64" s="1"/>
  <c r="S413" i="64"/>
  <c r="T413" i="64" s="1"/>
  <c r="S10" i="64"/>
  <c r="T10" i="64" s="1"/>
  <c r="S72" i="64"/>
  <c r="T72" i="64" s="1"/>
  <c r="S104" i="64"/>
  <c r="T104" i="64" s="1"/>
  <c r="S122" i="64"/>
  <c r="T122" i="64" s="1"/>
  <c r="S163" i="64"/>
  <c r="T163" i="64" s="1"/>
  <c r="S192" i="64"/>
  <c r="T192" i="64" s="1"/>
  <c r="S249" i="64"/>
  <c r="T249" i="64" s="1"/>
  <c r="S299" i="64"/>
  <c r="T299" i="64" s="1"/>
  <c r="S317" i="64"/>
  <c r="T317" i="64" s="1"/>
  <c r="S349" i="64"/>
  <c r="T349" i="64" s="1"/>
  <c r="S421" i="64"/>
  <c r="T421" i="64" s="1"/>
  <c r="S455" i="64"/>
  <c r="T455" i="64" s="1"/>
  <c r="S529" i="64"/>
  <c r="T529" i="64" s="1"/>
  <c r="S8" i="64"/>
  <c r="T8" i="64" s="1"/>
  <c r="S250" i="64"/>
  <c r="T250" i="64" s="1"/>
  <c r="S453" i="64"/>
  <c r="T453" i="64" s="1"/>
  <c r="S275" i="64"/>
  <c r="T275" i="64" s="1"/>
  <c r="S139" i="64"/>
  <c r="T139" i="64" s="1"/>
  <c r="S306" i="64"/>
  <c r="T306" i="64" s="1"/>
  <c r="S375" i="64"/>
  <c r="T375" i="64" s="1"/>
  <c r="S16" i="64"/>
  <c r="T16" i="64" s="1"/>
  <c r="S31" i="64"/>
  <c r="T31" i="64" s="1"/>
  <c r="S82" i="64"/>
  <c r="T82" i="64" s="1"/>
  <c r="S144" i="64"/>
  <c r="T144" i="64" s="1"/>
  <c r="S177" i="64"/>
  <c r="T177" i="64" s="1"/>
  <c r="S198" i="64"/>
  <c r="T198" i="64" s="1"/>
  <c r="S259" i="64"/>
  <c r="T259" i="64" s="1"/>
  <c r="S304" i="64"/>
  <c r="T304" i="64" s="1"/>
  <c r="S321" i="64"/>
  <c r="T321" i="64" s="1"/>
  <c r="S348" i="64"/>
  <c r="T348" i="64" s="1"/>
  <c r="S364" i="64"/>
  <c r="T364" i="64" s="1"/>
  <c r="S372" i="64"/>
  <c r="T372" i="64" s="1"/>
  <c r="S382" i="64"/>
  <c r="T382" i="64" s="1"/>
  <c r="S387" i="64"/>
  <c r="T387" i="64" s="1"/>
  <c r="S431" i="64"/>
  <c r="T431" i="64" s="1"/>
  <c r="S445" i="64"/>
  <c r="T445" i="64" s="1"/>
  <c r="S459" i="64"/>
  <c r="T459" i="64" s="1"/>
  <c r="S472" i="64"/>
  <c r="T472" i="64" s="1"/>
  <c r="S493" i="64"/>
  <c r="T493" i="64" s="1"/>
  <c r="S525" i="64"/>
  <c r="T525" i="64" s="1"/>
  <c r="S25" i="64"/>
  <c r="T25" i="64" s="1"/>
  <c r="S120" i="64"/>
  <c r="T120" i="64" s="1"/>
  <c r="S162" i="64"/>
  <c r="T162" i="64" s="1"/>
  <c r="S267" i="64"/>
  <c r="T267" i="64" s="1"/>
  <c r="S301" i="64"/>
  <c r="T301" i="64" s="1"/>
  <c r="S331" i="64"/>
  <c r="T331" i="64" s="1"/>
  <c r="S360" i="64"/>
  <c r="T360" i="64" s="1"/>
  <c r="S365" i="64"/>
  <c r="T365" i="64" s="1"/>
  <c r="S447" i="64"/>
  <c r="T447" i="64" s="1"/>
  <c r="S451" i="64"/>
  <c r="T451" i="64" s="1"/>
  <c r="S469" i="64"/>
  <c r="T469" i="64" s="1"/>
  <c r="S489" i="64"/>
  <c r="T489" i="64" s="1"/>
  <c r="S515" i="64"/>
  <c r="T515" i="64" s="1"/>
  <c r="S542" i="64"/>
  <c r="T542" i="64" s="1"/>
  <c r="S4" i="64"/>
  <c r="T4" i="64" s="1"/>
  <c r="S17" i="64"/>
  <c r="T17" i="64" s="1"/>
  <c r="S35" i="64"/>
  <c r="T35" i="64" s="1"/>
  <c r="S85" i="64"/>
  <c r="T85" i="64" s="1"/>
  <c r="S154" i="64"/>
  <c r="T154" i="64" s="1"/>
  <c r="S181" i="64"/>
  <c r="T181" i="64" s="1"/>
  <c r="S208" i="64"/>
  <c r="T208" i="64" s="1"/>
  <c r="S305" i="64"/>
  <c r="T305" i="64" s="1"/>
  <c r="S322" i="64"/>
  <c r="T322" i="64" s="1"/>
  <c r="S355" i="64"/>
  <c r="T355" i="64" s="1"/>
  <c r="S366" i="64"/>
  <c r="T366" i="64" s="1"/>
  <c r="S379" i="64"/>
  <c r="T379" i="64" s="1"/>
  <c r="S383" i="64"/>
  <c r="T383" i="64" s="1"/>
  <c r="S416" i="64"/>
  <c r="T416" i="64" s="1"/>
  <c r="S432" i="64"/>
  <c r="T432" i="64" s="1"/>
  <c r="S273" i="64"/>
  <c r="T273" i="64" s="1"/>
  <c r="S464" i="64"/>
  <c r="T464" i="64" s="1"/>
  <c r="S482" i="64"/>
  <c r="T482" i="64" s="1"/>
  <c r="S494" i="64"/>
  <c r="T494" i="64" s="1"/>
  <c r="S531" i="64"/>
  <c r="T531" i="64" s="1"/>
  <c r="S32" i="64"/>
  <c r="T32" i="64" s="1"/>
  <c r="S127" i="64"/>
  <c r="T127" i="64" s="1"/>
  <c r="S164" i="64"/>
  <c r="T164" i="64" s="1"/>
  <c r="S289" i="64"/>
  <c r="T289" i="64" s="1"/>
  <c r="S310" i="64"/>
  <c r="T310" i="64" s="1"/>
  <c r="S358" i="64"/>
  <c r="T358" i="64" s="1"/>
  <c r="S361" i="64"/>
  <c r="T361" i="64" s="1"/>
  <c r="S378" i="64"/>
  <c r="T378" i="64" s="1"/>
  <c r="S448" i="64"/>
  <c r="T448" i="64" s="1"/>
  <c r="S452" i="64"/>
  <c r="T452" i="64" s="1"/>
  <c r="S474" i="64"/>
  <c r="T474" i="64" s="1"/>
  <c r="S492" i="64"/>
  <c r="T492" i="64" s="1"/>
  <c r="S518" i="64"/>
  <c r="T518" i="64" s="1"/>
  <c r="S6" i="64"/>
  <c r="T6" i="64" s="1"/>
  <c r="S18" i="64"/>
  <c r="T18" i="64" s="1"/>
  <c r="S66" i="64"/>
  <c r="T66" i="64" s="1"/>
  <c r="S86" i="64"/>
  <c r="T86" i="64" s="1"/>
  <c r="S168" i="64"/>
  <c r="T168" i="64" s="1"/>
  <c r="S196" i="64"/>
  <c r="T196" i="64" s="1"/>
  <c r="S252" i="64"/>
  <c r="T252" i="64" s="1"/>
  <c r="S288" i="64"/>
  <c r="T288" i="64" s="1"/>
  <c r="S319" i="64"/>
  <c r="T319" i="64" s="1"/>
  <c r="S337" i="64"/>
  <c r="T337" i="64" s="1"/>
  <c r="S356" i="64"/>
  <c r="T356" i="64" s="1"/>
  <c r="S370" i="64"/>
  <c r="T370" i="64" s="1"/>
  <c r="S380" i="64"/>
  <c r="T380" i="64" s="1"/>
  <c r="S385" i="64"/>
  <c r="T385" i="64" s="1"/>
  <c r="S427" i="64"/>
  <c r="T427" i="64" s="1"/>
  <c r="S443" i="64"/>
  <c r="T443" i="64" s="1"/>
  <c r="S457" i="64"/>
  <c r="T457" i="64" s="1"/>
  <c r="S465" i="64"/>
  <c r="T465" i="64" s="1"/>
  <c r="S490" i="64"/>
  <c r="T490" i="64" s="1"/>
  <c r="S503" i="64"/>
  <c r="T503" i="64" s="1"/>
  <c r="S544" i="64"/>
  <c r="T544" i="64" s="1"/>
  <c r="S76" i="64"/>
  <c r="T76" i="64" s="1"/>
  <c r="S137" i="64"/>
  <c r="T137" i="64" s="1"/>
  <c r="S180" i="64"/>
  <c r="T180" i="64" s="1"/>
  <c r="S290" i="64"/>
  <c r="T290" i="64" s="1"/>
  <c r="S323" i="64"/>
  <c r="T323" i="64" s="1"/>
  <c r="S354" i="64"/>
  <c r="T354" i="64" s="1"/>
  <c r="S362" i="64"/>
  <c r="T362" i="64" s="1"/>
  <c r="S384" i="64"/>
  <c r="T384" i="64" s="1"/>
  <c r="S449" i="64"/>
  <c r="T449" i="64" s="1"/>
  <c r="S468" i="64"/>
  <c r="T468" i="64" s="1"/>
  <c r="S475" i="64"/>
  <c r="T475" i="64" s="1"/>
  <c r="S501" i="64"/>
  <c r="T501" i="64" s="1"/>
  <c r="S526" i="64"/>
  <c r="T526" i="64" s="1"/>
  <c r="S9" i="64"/>
  <c r="T9" i="64" s="1"/>
  <c r="S22" i="64"/>
  <c r="T22" i="64" s="1"/>
  <c r="S67" i="64"/>
  <c r="T67" i="64" s="1"/>
  <c r="S87" i="64"/>
  <c r="T87" i="64" s="1"/>
  <c r="S176" i="64"/>
  <c r="T176" i="64" s="1"/>
  <c r="S197" i="64"/>
  <c r="T197" i="64" s="1"/>
  <c r="S257" i="64"/>
  <c r="T257" i="64" s="1"/>
  <c r="S292" i="64"/>
  <c r="T292" i="64" s="1"/>
  <c r="S320" i="64"/>
  <c r="T320" i="64" s="1"/>
  <c r="S338" i="64"/>
  <c r="T338" i="64" s="1"/>
  <c r="S359" i="64"/>
  <c r="T359" i="64" s="1"/>
  <c r="S371" i="64"/>
  <c r="T371" i="64" s="1"/>
  <c r="S381" i="64"/>
  <c r="T381" i="64" s="1"/>
  <c r="S386" i="64"/>
  <c r="T386" i="64" s="1"/>
  <c r="S428" i="64"/>
  <c r="T428" i="64" s="1"/>
  <c r="S444" i="64"/>
  <c r="T444" i="64" s="1"/>
  <c r="S458" i="64"/>
  <c r="T458" i="64" s="1"/>
  <c r="S471" i="64"/>
  <c r="T471" i="64" s="1"/>
  <c r="S491" i="64"/>
  <c r="T491" i="64" s="1"/>
  <c r="S520" i="64"/>
  <c r="T520" i="64" s="1"/>
  <c r="S11" i="64"/>
  <c r="T11" i="64" s="1"/>
  <c r="S98" i="64"/>
  <c r="T98" i="64" s="1"/>
  <c r="S138" i="64"/>
  <c r="T138" i="64" s="1"/>
  <c r="S224" i="64"/>
  <c r="T224" i="64" s="1"/>
  <c r="S291" i="64"/>
  <c r="T291" i="64" s="1"/>
  <c r="S327" i="64"/>
  <c r="T327" i="64" s="1"/>
  <c r="S357" i="64"/>
  <c r="T357" i="64" s="1"/>
  <c r="S363" i="64"/>
  <c r="T363" i="64" s="1"/>
  <c r="S412" i="64"/>
  <c r="T412" i="64" s="1"/>
  <c r="S450" i="64"/>
  <c r="T450" i="64" s="1"/>
  <c r="S478" i="64"/>
  <c r="T478" i="64" s="1"/>
  <c r="S513" i="64"/>
  <c r="T513" i="64" s="1"/>
  <c r="S527" i="64"/>
  <c r="T527" i="64" s="1"/>
  <c r="H7" i="30"/>
  <c r="H14" i="30"/>
  <c r="Z2215" i="71"/>
  <c r="Z2214" i="71"/>
  <c r="Z2213" i="71"/>
  <c r="Z2212" i="71"/>
  <c r="Z2211" i="71"/>
  <c r="Z2210" i="71"/>
  <c r="Z2209" i="71"/>
  <c r="Z2208" i="71"/>
  <c r="Z2207" i="71"/>
  <c r="Z2206" i="71"/>
  <c r="Z2205" i="71"/>
  <c r="Z2204" i="71"/>
  <c r="Z2203" i="71"/>
  <c r="Z2202" i="71"/>
  <c r="Z2201" i="71"/>
  <c r="Z2200" i="71"/>
  <c r="Z2199" i="71"/>
  <c r="Z2198" i="71"/>
  <c r="Z2197" i="71"/>
  <c r="Z2196" i="71"/>
  <c r="Z2195" i="71"/>
  <c r="Z2194" i="71"/>
  <c r="Z2193" i="71"/>
  <c r="Z2192" i="71"/>
  <c r="Z2191" i="71"/>
  <c r="Z2190" i="71"/>
  <c r="Z2189" i="71"/>
  <c r="Z2188" i="71"/>
  <c r="Z2187" i="71"/>
  <c r="Z2186" i="71"/>
  <c r="Z2185" i="71"/>
  <c r="Z2184" i="71"/>
  <c r="Z2183" i="71"/>
  <c r="Z2182" i="71"/>
  <c r="Z2181" i="71"/>
  <c r="Z2180" i="71"/>
  <c r="Z2179" i="71"/>
  <c r="Z2178" i="71"/>
  <c r="Z2177" i="71"/>
  <c r="Z2176" i="71"/>
  <c r="Z2175" i="71"/>
  <c r="Z2174" i="71"/>
  <c r="Z2173" i="71"/>
  <c r="Z2172" i="71"/>
  <c r="Z2171" i="71"/>
  <c r="Z2170" i="71"/>
  <c r="Z2169" i="71"/>
  <c r="Z2168" i="71"/>
  <c r="Z2167" i="71"/>
  <c r="Z2166" i="71"/>
  <c r="Z2165" i="71"/>
  <c r="Z2164" i="71"/>
  <c r="Z2163" i="71"/>
  <c r="Z2162" i="71"/>
  <c r="Z2161" i="71"/>
  <c r="Z2160" i="71"/>
  <c r="Z2159" i="71"/>
  <c r="Z2158" i="71"/>
  <c r="Z2157" i="71"/>
  <c r="Z2156" i="71"/>
  <c r="Z2155" i="71"/>
  <c r="Z2154" i="71"/>
  <c r="Z2153" i="71"/>
  <c r="Z2152" i="71"/>
  <c r="Z2151" i="71"/>
  <c r="Z2150" i="71"/>
  <c r="Z2149" i="71"/>
  <c r="Z2148" i="71"/>
  <c r="Z2147" i="71"/>
  <c r="Z2146" i="71"/>
  <c r="Z2145" i="71"/>
  <c r="Z2144" i="71"/>
  <c r="Z2143" i="71"/>
  <c r="Z2142" i="71"/>
  <c r="Z2141" i="71"/>
  <c r="Z2140" i="71"/>
  <c r="Z2139" i="71"/>
  <c r="Z2138" i="71"/>
  <c r="Z2137" i="71"/>
  <c r="Z2136" i="71"/>
  <c r="Z2135" i="71"/>
  <c r="Z2134" i="71"/>
  <c r="Z2133" i="71"/>
  <c r="Z2132" i="71"/>
  <c r="Z2131" i="71"/>
  <c r="Z2130" i="71"/>
  <c r="Z2129" i="71"/>
  <c r="Z2128" i="71"/>
  <c r="Z2127" i="71"/>
  <c r="Z2126" i="71"/>
  <c r="Z2125" i="71"/>
  <c r="Z2124" i="71"/>
  <c r="Z2123" i="71"/>
  <c r="Z2122" i="71"/>
  <c r="Z2121" i="71"/>
  <c r="Z2120" i="71"/>
  <c r="Z2119" i="71"/>
  <c r="Z2118" i="71"/>
  <c r="Z2117" i="71"/>
  <c r="Z2116" i="71"/>
  <c r="Z2115" i="71"/>
  <c r="Z2114" i="71"/>
  <c r="Z2113" i="71"/>
  <c r="Z2112" i="71"/>
  <c r="Z2111" i="71"/>
  <c r="Z2110" i="71"/>
  <c r="Z2109" i="71"/>
  <c r="Z2108" i="71"/>
  <c r="Z2107" i="71"/>
  <c r="Z2106" i="71"/>
  <c r="Z2105" i="71"/>
  <c r="Z2104" i="71"/>
  <c r="Z2103" i="71"/>
  <c r="Z2102" i="71"/>
  <c r="Z2101" i="71"/>
  <c r="Z2100" i="71"/>
  <c r="Z2099" i="71"/>
  <c r="Z2098" i="71"/>
  <c r="Z2097" i="71"/>
  <c r="Z2096" i="71"/>
  <c r="Z2095" i="71"/>
  <c r="Z2094" i="71"/>
  <c r="Z2093" i="71"/>
  <c r="Z2092" i="71"/>
  <c r="Z2091" i="71"/>
  <c r="Z2090" i="71"/>
  <c r="Z2089" i="71"/>
  <c r="Z2088" i="71"/>
  <c r="Z2087" i="71"/>
  <c r="Z2086" i="71"/>
  <c r="Z2085" i="71"/>
  <c r="Z2084" i="71"/>
  <c r="Z2083" i="71"/>
  <c r="Z2082" i="71"/>
  <c r="Z2081" i="71"/>
  <c r="Z2080" i="71"/>
  <c r="Z2079" i="71"/>
  <c r="Z2078" i="71"/>
  <c r="Z2077" i="71"/>
  <c r="Z2076" i="71"/>
  <c r="Z2075" i="71"/>
  <c r="Z2074" i="71"/>
  <c r="Z2073" i="71"/>
  <c r="Z2072" i="71"/>
  <c r="Z2071" i="71"/>
  <c r="Z2070" i="71"/>
  <c r="Z2069" i="71"/>
  <c r="Z2068" i="71"/>
  <c r="Z2067" i="71"/>
  <c r="Z2066" i="71"/>
  <c r="Z2065" i="71"/>
  <c r="Z2064" i="71"/>
  <c r="Z2063" i="71"/>
  <c r="Z2062" i="71"/>
  <c r="Z2061" i="71"/>
  <c r="Z2060" i="71"/>
  <c r="Z2059" i="71"/>
  <c r="Z2058" i="71"/>
  <c r="Z2057" i="71"/>
  <c r="Z2056" i="71"/>
  <c r="Z2055" i="71"/>
  <c r="Z2054" i="71"/>
  <c r="Z2053" i="71"/>
  <c r="Z2052" i="71"/>
  <c r="Z2051" i="71"/>
  <c r="Z2050" i="71"/>
  <c r="Z2049" i="71"/>
  <c r="Z2048" i="71"/>
  <c r="Z2047" i="71"/>
  <c r="Z2046" i="71"/>
  <c r="Z2045" i="71"/>
  <c r="Z2044" i="71"/>
  <c r="Z2043" i="71"/>
  <c r="Z2042" i="71"/>
  <c r="Z2041" i="71"/>
  <c r="Z2040" i="71"/>
  <c r="Z2039" i="71"/>
  <c r="Z2038" i="71"/>
  <c r="Z2037" i="71"/>
  <c r="Z2036" i="71"/>
  <c r="Z2035" i="71"/>
  <c r="Z2034" i="71"/>
  <c r="Z2033" i="71"/>
  <c r="Z2032" i="71"/>
  <c r="Z2031" i="71"/>
  <c r="Z2030" i="71"/>
  <c r="Z2029" i="71"/>
  <c r="Z2028" i="71"/>
  <c r="Z2027" i="71"/>
  <c r="Z2026" i="71"/>
  <c r="Z2025" i="71"/>
  <c r="Z2024" i="71"/>
  <c r="Z2023" i="71"/>
  <c r="Z2022" i="71"/>
  <c r="Z2021" i="71"/>
  <c r="Z2020" i="71"/>
  <c r="Z2019" i="71"/>
  <c r="Z2018" i="71"/>
  <c r="Z2017" i="71"/>
  <c r="Z2016" i="71"/>
  <c r="Z2015" i="71"/>
  <c r="Z2014" i="71"/>
  <c r="Z2013" i="71"/>
  <c r="Z2012" i="71"/>
  <c r="Z2011" i="71"/>
  <c r="Z2010" i="71"/>
  <c r="Z2009" i="71"/>
  <c r="Z2008" i="71"/>
  <c r="Z2007" i="71"/>
  <c r="Z2006" i="71"/>
  <c r="Z2005" i="71"/>
  <c r="Z2004" i="71"/>
  <c r="Z2003" i="71"/>
  <c r="Z2002" i="71"/>
  <c r="Z2001" i="71"/>
  <c r="Z2000" i="71"/>
  <c r="Z1999" i="71"/>
  <c r="Z1998" i="71"/>
  <c r="Z1997" i="71"/>
  <c r="Z1996" i="71"/>
  <c r="Z1995" i="71"/>
  <c r="Z1994" i="71"/>
  <c r="Z1993" i="71"/>
  <c r="Z1992" i="71"/>
  <c r="Z1991" i="71"/>
  <c r="Z1990" i="71"/>
  <c r="Z1989" i="71"/>
  <c r="Z1988" i="71"/>
  <c r="Z1987" i="71"/>
  <c r="Z1986" i="71"/>
  <c r="Z1985" i="71"/>
  <c r="Z1984" i="71"/>
  <c r="Z1983" i="71"/>
  <c r="Z1982" i="71"/>
  <c r="Z1981" i="71"/>
  <c r="Z1980" i="71"/>
  <c r="Z1979" i="71"/>
  <c r="Z1978" i="71"/>
  <c r="Z1977" i="71"/>
  <c r="Z1976" i="71"/>
  <c r="Z1975" i="71"/>
  <c r="Z1974" i="71"/>
  <c r="Z1973" i="71"/>
  <c r="Z1972" i="71"/>
  <c r="Z1971" i="71"/>
  <c r="Z1970" i="71"/>
  <c r="Z1969" i="71"/>
  <c r="Z1968" i="71"/>
  <c r="Z1967" i="71"/>
  <c r="Z1966" i="71"/>
  <c r="Z1965" i="71"/>
  <c r="Z1964" i="71"/>
  <c r="Z1963" i="71"/>
  <c r="Z1962" i="71"/>
  <c r="Z1961" i="71"/>
  <c r="Z1960" i="71"/>
  <c r="Z1959" i="71"/>
  <c r="Z1958" i="71"/>
  <c r="Z1957" i="71"/>
  <c r="Z1956" i="71"/>
  <c r="Z1955" i="71"/>
  <c r="Z1954" i="71"/>
  <c r="Z1953" i="71"/>
  <c r="Z1952" i="71"/>
  <c r="Z1951" i="71"/>
  <c r="Z1950" i="71"/>
  <c r="Z1949" i="71"/>
  <c r="Z1948" i="71"/>
  <c r="Z1947" i="71"/>
  <c r="Z1946" i="71"/>
  <c r="Z1945" i="71"/>
  <c r="Z1944" i="71"/>
  <c r="Z1943" i="71"/>
  <c r="Z1942" i="71"/>
  <c r="Z1941" i="71"/>
  <c r="Z1940" i="71"/>
  <c r="Z1939" i="71"/>
  <c r="Z1938" i="71"/>
  <c r="Z1937" i="71"/>
  <c r="Z1936" i="71"/>
  <c r="Z1935" i="71"/>
  <c r="Z1934" i="71"/>
  <c r="Z1933" i="71"/>
  <c r="Z1932" i="71"/>
  <c r="Z1931" i="71"/>
  <c r="Z1930" i="71"/>
  <c r="Z1929" i="71"/>
  <c r="Z1926" i="71"/>
  <c r="Z1925" i="71"/>
  <c r="Z1924" i="71"/>
  <c r="Z1923" i="71"/>
  <c r="Z1922" i="71"/>
  <c r="Z1921" i="71"/>
  <c r="Z1920" i="71"/>
  <c r="Z1919" i="71"/>
  <c r="Z1918" i="71"/>
  <c r="Z1917" i="71"/>
  <c r="Z1916" i="71"/>
  <c r="Z1915" i="71"/>
  <c r="Z1914" i="71"/>
  <c r="Z1913" i="71"/>
  <c r="Z1912" i="71"/>
  <c r="Z1911" i="71"/>
  <c r="Z1910" i="71"/>
  <c r="Z1909" i="71"/>
  <c r="Z1908" i="71"/>
  <c r="Z1907" i="71"/>
  <c r="Z1906" i="71"/>
  <c r="Z1905" i="71"/>
  <c r="Z1904" i="71"/>
  <c r="Z1903" i="71"/>
  <c r="Z1902" i="71"/>
  <c r="Z1901" i="71"/>
  <c r="Z1900" i="71"/>
  <c r="Z1899" i="71"/>
  <c r="Z1898" i="71"/>
  <c r="Z1897" i="71"/>
  <c r="Z1896" i="71"/>
  <c r="Z1895" i="71"/>
  <c r="Z1894" i="71"/>
  <c r="Z1893" i="71"/>
  <c r="Z1892" i="71"/>
  <c r="Z1891" i="71"/>
  <c r="Z1890" i="71"/>
  <c r="Z1889" i="71"/>
  <c r="Z1888" i="71"/>
  <c r="Z1887" i="71"/>
  <c r="Z1886" i="71"/>
  <c r="Z1885" i="71"/>
  <c r="Z1884" i="71"/>
  <c r="Z1883" i="71"/>
  <c r="Z1882" i="71"/>
  <c r="Z1881" i="71"/>
  <c r="Z1880" i="71"/>
  <c r="Z1879" i="71"/>
  <c r="Z1878" i="71"/>
  <c r="Z1877" i="71"/>
  <c r="Z1876" i="71"/>
  <c r="Z1875" i="71"/>
  <c r="Z1874" i="71"/>
  <c r="Z1873" i="71"/>
  <c r="Z1872" i="71"/>
  <c r="Z1871" i="71"/>
  <c r="Z1870" i="71"/>
  <c r="Z1869" i="71"/>
  <c r="Z1868" i="71"/>
  <c r="Z1867" i="71"/>
  <c r="Z1866" i="71"/>
  <c r="Z1865" i="71"/>
  <c r="Z1864" i="71"/>
  <c r="Z1863" i="71"/>
  <c r="Z1862" i="71"/>
  <c r="Z1861" i="71"/>
  <c r="Z1860" i="71"/>
  <c r="Z1859" i="71"/>
  <c r="Z1858" i="71"/>
  <c r="Z1857" i="71"/>
  <c r="Z1856" i="71"/>
  <c r="Z1855" i="71"/>
  <c r="Z1854" i="71"/>
  <c r="Z1853" i="71"/>
  <c r="Z1852" i="71"/>
  <c r="Z1851" i="71"/>
  <c r="Z1850" i="71"/>
  <c r="Z1849" i="71"/>
  <c r="Z1848" i="71"/>
  <c r="Z1847" i="71"/>
  <c r="Z1846" i="71"/>
  <c r="Z1845" i="71"/>
  <c r="Z1844" i="71"/>
  <c r="Z1843" i="71"/>
  <c r="Z1842" i="71"/>
  <c r="Z1841" i="71"/>
  <c r="Z1840" i="71"/>
  <c r="Z1839" i="71"/>
  <c r="Z1838" i="71"/>
  <c r="Z1837" i="71"/>
  <c r="Z1836" i="71"/>
  <c r="Z1835" i="71"/>
  <c r="Z1834" i="71"/>
  <c r="Z1833" i="71"/>
  <c r="Z1832" i="71"/>
  <c r="Z1831" i="71"/>
  <c r="Z1830" i="71"/>
  <c r="Z1829" i="71"/>
  <c r="Z1828" i="71"/>
  <c r="Z1827" i="71"/>
  <c r="Z1826" i="71"/>
  <c r="Z1825" i="71"/>
  <c r="Z1824" i="71"/>
  <c r="Z1823" i="71"/>
  <c r="Z1822" i="71"/>
  <c r="Z1821" i="71"/>
  <c r="Z1820" i="71"/>
  <c r="Z1819" i="71"/>
  <c r="Z1818" i="71"/>
  <c r="Z1817" i="71"/>
  <c r="Z1816" i="71"/>
  <c r="Z1815" i="71"/>
  <c r="Z1814" i="71"/>
  <c r="Z1813" i="71"/>
  <c r="Z1812" i="71"/>
  <c r="Z1811" i="71"/>
  <c r="Z1810" i="71"/>
  <c r="Z1809" i="71"/>
  <c r="Z1808" i="71"/>
  <c r="Z1807" i="71"/>
  <c r="Z1806" i="71"/>
  <c r="Z1805" i="71"/>
  <c r="Z1804" i="71"/>
  <c r="Z1803" i="71"/>
  <c r="Z1802" i="71"/>
  <c r="Z1801" i="71"/>
  <c r="Z1800" i="71"/>
  <c r="Z1799" i="71"/>
  <c r="Z1798" i="71"/>
  <c r="Z1797" i="71"/>
  <c r="Z1796" i="71"/>
  <c r="Z1795" i="71"/>
  <c r="Z1794" i="71"/>
  <c r="Z1793" i="71"/>
  <c r="Z1792" i="71"/>
  <c r="Z1791" i="71"/>
  <c r="Z1790" i="71"/>
  <c r="Z1789" i="71"/>
  <c r="Z1788" i="71"/>
  <c r="Z1787" i="71"/>
  <c r="Z1786" i="71"/>
  <c r="Z1785" i="71"/>
  <c r="Z1784" i="71"/>
  <c r="Z1783" i="71"/>
  <c r="Z1782" i="71"/>
  <c r="Z1781" i="71"/>
  <c r="Z1780" i="71"/>
  <c r="Z1779" i="71"/>
  <c r="Z1778" i="71"/>
  <c r="Z1777" i="71"/>
  <c r="Z1776" i="71"/>
  <c r="Z1775" i="71"/>
  <c r="Z1774" i="71"/>
  <c r="Z1773" i="71"/>
  <c r="Z1772" i="71"/>
  <c r="Z1771" i="71"/>
  <c r="Z1770" i="71"/>
  <c r="Z1769" i="71"/>
  <c r="Z1768" i="71"/>
  <c r="Z1767" i="71"/>
  <c r="Z1766" i="71"/>
  <c r="Z1765" i="71"/>
  <c r="Z1764" i="71"/>
  <c r="Z1763" i="71"/>
  <c r="Z1762" i="71"/>
  <c r="Z1761" i="71"/>
  <c r="Z1760" i="71"/>
  <c r="Z1759" i="71"/>
  <c r="Z1758" i="71"/>
  <c r="Z1757" i="71"/>
  <c r="Z1756" i="71"/>
  <c r="Z1755" i="71"/>
  <c r="Z1754" i="71"/>
  <c r="Z1753" i="71"/>
  <c r="Z1752" i="71"/>
  <c r="Z1751" i="71"/>
  <c r="Z1750" i="71"/>
  <c r="Z1749" i="71"/>
  <c r="Z1748" i="71"/>
  <c r="Z1747" i="71"/>
  <c r="Z1746" i="71"/>
  <c r="Z1745" i="71"/>
  <c r="Z1744" i="71"/>
  <c r="Z1743" i="71"/>
  <c r="Z1742" i="71"/>
  <c r="Z1741" i="71"/>
  <c r="Z1740" i="71"/>
  <c r="Z1739" i="71"/>
  <c r="Z1738" i="71"/>
  <c r="Z1737" i="71"/>
  <c r="Z1736" i="71"/>
  <c r="Z1735" i="71"/>
  <c r="Z1734" i="71"/>
  <c r="Z1733" i="71"/>
  <c r="Z1732" i="71"/>
  <c r="Z1731" i="71"/>
  <c r="Z1730" i="71"/>
  <c r="Z1729" i="71"/>
  <c r="Z1728" i="71"/>
  <c r="Z1727" i="71"/>
  <c r="Z1726" i="71"/>
  <c r="Z1725" i="71"/>
  <c r="Z1724" i="71"/>
  <c r="Z1723" i="71"/>
  <c r="Z1722" i="71"/>
  <c r="Z1721" i="71"/>
  <c r="Z1720" i="71"/>
  <c r="Z1719" i="71"/>
  <c r="Z1718" i="71"/>
  <c r="Z1717" i="71"/>
  <c r="Z1716" i="71"/>
  <c r="Z1715" i="71"/>
  <c r="Z1714" i="71"/>
  <c r="Z1713" i="71"/>
  <c r="Z1712" i="71"/>
  <c r="Z1711" i="71"/>
  <c r="Z1710" i="71"/>
  <c r="Z1709" i="71"/>
  <c r="Z1708" i="71"/>
  <c r="Z1707" i="71"/>
  <c r="Z1706" i="71"/>
  <c r="Z1705" i="71"/>
  <c r="Z1704" i="71"/>
  <c r="Z1703" i="71"/>
  <c r="Z1702" i="71"/>
  <c r="Z1701" i="71"/>
  <c r="Z1700" i="71"/>
  <c r="Z1699" i="71"/>
  <c r="Z1698" i="71"/>
  <c r="Z1697" i="71"/>
  <c r="Z1696" i="71"/>
  <c r="Z1695" i="71"/>
  <c r="Z1694" i="71"/>
  <c r="Z1693" i="71"/>
  <c r="Z1692" i="71"/>
  <c r="Z1691" i="71"/>
  <c r="Z1690" i="71"/>
  <c r="Z1689" i="71"/>
  <c r="Z1688" i="71"/>
  <c r="Z1687" i="71"/>
  <c r="Z1686" i="71"/>
  <c r="Z1685" i="71"/>
  <c r="Z1684" i="71"/>
  <c r="Z1683" i="71"/>
  <c r="Z1682" i="71"/>
  <c r="Z1681" i="71"/>
  <c r="Z1680" i="71"/>
  <c r="Z1679" i="71"/>
  <c r="Z1678" i="71"/>
  <c r="Z1677" i="71"/>
  <c r="Z1676" i="71"/>
  <c r="Z1675" i="71"/>
  <c r="Z1674" i="71"/>
  <c r="Z1673" i="71"/>
  <c r="Z1672" i="71"/>
  <c r="Z1671" i="71"/>
  <c r="Z1670" i="71"/>
  <c r="Z1669" i="71"/>
  <c r="Z1668" i="71"/>
  <c r="Z1667" i="71"/>
  <c r="Z1666" i="71"/>
  <c r="Z1665" i="71"/>
  <c r="Z1664" i="71"/>
  <c r="Z1663" i="71"/>
  <c r="Z1662" i="71"/>
  <c r="Z1661" i="71"/>
  <c r="Z1660" i="71"/>
  <c r="Z1659" i="71"/>
  <c r="Z1658" i="71"/>
  <c r="Z1657" i="71"/>
  <c r="Z1656" i="71"/>
  <c r="Z1655" i="71"/>
  <c r="Z1654" i="71"/>
  <c r="Z1653" i="71"/>
  <c r="Z1652" i="71"/>
  <c r="Z1651" i="71"/>
  <c r="Z1650" i="71"/>
  <c r="Z1649" i="71"/>
  <c r="Z1648" i="71"/>
  <c r="Z1647" i="71"/>
  <c r="Z1646" i="71"/>
  <c r="Z1645" i="71"/>
  <c r="Z1644" i="71"/>
  <c r="Z1643" i="71"/>
  <c r="Z1642" i="71"/>
  <c r="Z1641" i="71"/>
  <c r="Z1640" i="71"/>
  <c r="Z1639" i="71"/>
  <c r="Z1638" i="71"/>
  <c r="Z1637" i="71"/>
  <c r="Z1636" i="71"/>
  <c r="Z1635" i="71"/>
  <c r="Z1634" i="71"/>
  <c r="Z1633" i="71"/>
  <c r="Z1632" i="71"/>
  <c r="Z1631" i="71"/>
  <c r="Z1630" i="71"/>
  <c r="Z1629" i="71"/>
  <c r="Z1628" i="71"/>
  <c r="Z1627" i="71"/>
  <c r="Z1626" i="71"/>
  <c r="Z1625" i="71"/>
  <c r="Z1624" i="71"/>
  <c r="Z1623" i="71"/>
  <c r="Z1622" i="71"/>
  <c r="Z1621" i="71"/>
  <c r="Z1620" i="71"/>
  <c r="Z1619" i="71"/>
  <c r="Z1618" i="71"/>
  <c r="Z1617" i="71"/>
  <c r="Z1616" i="71"/>
  <c r="Z1615" i="71"/>
  <c r="Z1614" i="71"/>
  <c r="Z1613" i="71"/>
  <c r="Z1612" i="71"/>
  <c r="Z1611" i="71"/>
  <c r="Z1610" i="71"/>
  <c r="Z1609" i="71"/>
  <c r="Z1608" i="71"/>
  <c r="Z1607" i="71"/>
  <c r="Z1606" i="71"/>
  <c r="Z1605" i="71"/>
  <c r="Z1604" i="71"/>
  <c r="Z1603" i="71"/>
  <c r="Z1602" i="71"/>
  <c r="Z1601" i="71"/>
  <c r="Z1600" i="71"/>
  <c r="Z1599" i="71"/>
  <c r="Z1598" i="71"/>
  <c r="Z1597" i="71"/>
  <c r="Z1596" i="71"/>
  <c r="Z1595" i="71"/>
  <c r="Z1594" i="71"/>
  <c r="Z1593" i="71"/>
  <c r="Z1592" i="71"/>
  <c r="Z1591" i="71"/>
  <c r="Z1590" i="71"/>
  <c r="Z1589" i="71"/>
  <c r="Z1588" i="71"/>
  <c r="Z1587" i="71"/>
  <c r="Z1586" i="71"/>
  <c r="Z1585" i="71"/>
  <c r="Z1584" i="71"/>
  <c r="Z1583" i="71"/>
  <c r="Z1582" i="71"/>
  <c r="Z1581" i="71"/>
  <c r="Z1580" i="71"/>
  <c r="Z1579" i="71"/>
  <c r="Z1578" i="71"/>
  <c r="Z1577" i="71"/>
  <c r="Z1576" i="71"/>
  <c r="Z1575" i="71"/>
  <c r="Z1574" i="71"/>
  <c r="Z1573" i="71"/>
  <c r="Z1572" i="71"/>
  <c r="Z1571" i="71"/>
  <c r="Z1570" i="71"/>
  <c r="Z1569" i="71"/>
  <c r="Z1568" i="71"/>
  <c r="Z1567" i="71"/>
  <c r="Z1566" i="71"/>
  <c r="Z1565" i="71"/>
  <c r="Z1564" i="71"/>
  <c r="Z1563" i="71"/>
  <c r="Z1562" i="71"/>
  <c r="Z1561" i="71"/>
  <c r="Z1560" i="71"/>
  <c r="Z1559" i="71"/>
  <c r="Z1558" i="71"/>
  <c r="Z1557" i="71"/>
  <c r="Z1556" i="71"/>
  <c r="Z1555" i="71"/>
  <c r="Z1554" i="71"/>
  <c r="Z1553" i="71"/>
  <c r="Z1552" i="71"/>
  <c r="Z1551" i="71"/>
  <c r="Z1550" i="71"/>
  <c r="Z1549" i="71"/>
  <c r="Z1548" i="71"/>
  <c r="Z1547" i="71"/>
  <c r="Z1546" i="71"/>
  <c r="Z1545" i="71"/>
  <c r="Z1544" i="71"/>
  <c r="Z1543" i="71"/>
  <c r="Z1542" i="71"/>
  <c r="Z1541" i="71"/>
  <c r="Z1540" i="71"/>
  <c r="Z1539" i="71"/>
  <c r="Z1538" i="71"/>
  <c r="Z1537" i="71"/>
  <c r="Z1536" i="71"/>
  <c r="Z1535" i="71"/>
  <c r="Z1534" i="71"/>
  <c r="Z1533" i="71"/>
  <c r="Z1532" i="71"/>
  <c r="Z1531" i="71"/>
  <c r="Z1530" i="71"/>
  <c r="Z1529" i="71"/>
  <c r="Z1528" i="71"/>
  <c r="Z1527" i="71"/>
  <c r="Z1526" i="71"/>
  <c r="Z1525" i="71"/>
  <c r="Z1524" i="71"/>
  <c r="Z1523" i="71"/>
  <c r="Z1522" i="71"/>
  <c r="Z1521" i="71"/>
  <c r="Z1520" i="71"/>
  <c r="Z1519" i="71"/>
  <c r="Z1518" i="71"/>
  <c r="Z1517" i="71"/>
  <c r="Z1516" i="71"/>
  <c r="Z1515" i="71"/>
  <c r="Z1514" i="71"/>
  <c r="Z1513" i="71"/>
  <c r="Z1512" i="71"/>
  <c r="Z1511" i="71"/>
  <c r="Z1510" i="71"/>
  <c r="Z1509" i="71"/>
  <c r="Z1508" i="71"/>
  <c r="Z1507" i="71"/>
  <c r="Z1506" i="71"/>
  <c r="Z1505" i="71"/>
  <c r="Z1504" i="71"/>
  <c r="Z1503" i="71"/>
  <c r="Z1502" i="71"/>
  <c r="Z1501" i="71"/>
  <c r="Z1500" i="71"/>
  <c r="Z1499" i="71"/>
  <c r="Z1498" i="71"/>
  <c r="Z1497" i="71"/>
  <c r="Z1496" i="71"/>
  <c r="Z1495" i="71"/>
  <c r="Z1494" i="71"/>
  <c r="Z1493" i="71"/>
  <c r="Z1492" i="71"/>
  <c r="Z1491" i="71"/>
  <c r="Z1490" i="71"/>
  <c r="Z1489" i="71"/>
  <c r="Z1488" i="71"/>
  <c r="Z1487" i="71"/>
  <c r="Z1486" i="71"/>
  <c r="Z1485" i="71"/>
  <c r="Z1484" i="71"/>
  <c r="Z1483" i="71"/>
  <c r="Z1482" i="71"/>
  <c r="Z1481" i="71"/>
  <c r="Z1480" i="71"/>
  <c r="Z1479" i="71"/>
  <c r="Z1478" i="71"/>
  <c r="Z1477" i="71"/>
  <c r="Z1476" i="71"/>
  <c r="Z1475" i="71"/>
  <c r="Z1474" i="71"/>
  <c r="Z1473" i="71"/>
  <c r="Z1472" i="71"/>
  <c r="Z1471" i="71"/>
  <c r="Z1470" i="71"/>
  <c r="Z1469" i="71"/>
  <c r="Z1468" i="71"/>
  <c r="Z1467" i="71"/>
  <c r="Z1466" i="71"/>
  <c r="Z1465" i="71"/>
  <c r="Z1464" i="71"/>
  <c r="Z1463" i="71"/>
  <c r="Z1462" i="71"/>
  <c r="Z1461" i="71"/>
  <c r="Z1460" i="71"/>
  <c r="Z1459" i="71"/>
  <c r="Z1458" i="71"/>
  <c r="Z1457" i="71"/>
  <c r="Z1456" i="71"/>
  <c r="Z1455" i="71"/>
  <c r="Z1454" i="71"/>
  <c r="Z1453" i="71"/>
  <c r="Z1452" i="71"/>
  <c r="Z1451" i="71"/>
  <c r="Z1450" i="71"/>
  <c r="Z1449" i="71"/>
  <c r="Z1448" i="71"/>
  <c r="Z1447" i="71"/>
  <c r="Z1446" i="71"/>
  <c r="Z1445" i="71"/>
  <c r="Z1444" i="71"/>
  <c r="Z1443" i="71"/>
  <c r="Z1442" i="71"/>
  <c r="Z1441" i="71"/>
  <c r="Z1440" i="71"/>
  <c r="Z1439" i="71"/>
  <c r="Z1438" i="71"/>
  <c r="Z1437" i="71"/>
  <c r="Z1436" i="71"/>
  <c r="Z1435" i="71"/>
  <c r="Z1434" i="71"/>
  <c r="Z1433" i="71"/>
  <c r="Z1432" i="71"/>
  <c r="Z1431" i="71"/>
  <c r="Z1430" i="71"/>
  <c r="Z1429" i="71"/>
  <c r="Z1428" i="71"/>
  <c r="Z1427" i="71"/>
  <c r="Z1426" i="71"/>
  <c r="Z1425" i="71"/>
  <c r="Z1424" i="71"/>
  <c r="Z1423" i="71"/>
  <c r="Z1422" i="71"/>
  <c r="Z1421" i="71"/>
  <c r="Z1420" i="71"/>
  <c r="Z1419" i="71"/>
  <c r="Z1418" i="71"/>
  <c r="Z1417" i="71"/>
  <c r="Z1416" i="71"/>
  <c r="Z1415" i="71"/>
  <c r="Z1414" i="71"/>
  <c r="Z1413" i="71"/>
  <c r="Z1412" i="71"/>
  <c r="Z1411" i="71"/>
  <c r="Z1410" i="71"/>
  <c r="Z1409" i="71"/>
  <c r="Z1408" i="71"/>
  <c r="Z1407" i="71"/>
  <c r="Z1406" i="71"/>
  <c r="Z1405" i="71"/>
  <c r="Z1404" i="71"/>
  <c r="Z1403" i="71"/>
  <c r="Z1402" i="71"/>
  <c r="Z1401" i="71"/>
  <c r="Z1400" i="71"/>
  <c r="Z1399" i="71"/>
  <c r="Z1398" i="71"/>
  <c r="Z1397" i="71"/>
  <c r="Z1396" i="71"/>
  <c r="Z1395" i="71"/>
  <c r="Z1394" i="71"/>
  <c r="Z1393" i="71"/>
  <c r="Z1392" i="71"/>
  <c r="Z1391" i="71"/>
  <c r="Z1390" i="71"/>
  <c r="Z1389" i="71"/>
  <c r="Z1388" i="71"/>
  <c r="Z1387" i="71"/>
  <c r="Z1386" i="71"/>
  <c r="Z1385" i="71"/>
  <c r="Z1384" i="71"/>
  <c r="Z1383" i="71"/>
  <c r="Z1382" i="71"/>
  <c r="Z1381" i="71"/>
  <c r="Z1380" i="71"/>
  <c r="Z1379" i="71"/>
  <c r="Z1378" i="71"/>
  <c r="Z1377" i="71"/>
  <c r="Z1376" i="71"/>
  <c r="Z1375" i="71"/>
  <c r="Z1374" i="71"/>
  <c r="Z1373" i="71"/>
  <c r="Z1372" i="71"/>
  <c r="Z1371" i="71"/>
  <c r="Z1370" i="71"/>
  <c r="Z1369" i="71"/>
  <c r="Z1368" i="71"/>
  <c r="Z1367" i="71"/>
  <c r="Z1366" i="71"/>
  <c r="Z1365" i="71"/>
  <c r="Z1364" i="71"/>
  <c r="Z1363" i="71"/>
  <c r="Z1362" i="71"/>
  <c r="Z1361" i="71"/>
  <c r="Z1360" i="71"/>
  <c r="Z1359" i="71"/>
  <c r="Z1358" i="71"/>
  <c r="Z1357" i="71"/>
  <c r="Z1356" i="71"/>
  <c r="Z1355" i="71"/>
  <c r="Z1354" i="71"/>
  <c r="Z1353" i="71"/>
  <c r="Z1352" i="71"/>
  <c r="Z1351" i="71"/>
  <c r="Z1350" i="71"/>
  <c r="Z1349" i="71"/>
  <c r="Z1348" i="71"/>
  <c r="Z1347" i="71"/>
  <c r="Z1346" i="71"/>
  <c r="Z1345" i="71"/>
  <c r="Z1344" i="71"/>
  <c r="Z1343" i="71"/>
  <c r="Z1342" i="71"/>
  <c r="Z1341" i="71"/>
  <c r="Z1340" i="71"/>
  <c r="Z1339" i="71"/>
  <c r="Z1338" i="71"/>
  <c r="Z1337" i="71"/>
  <c r="Z1336" i="71"/>
  <c r="Z1335" i="71"/>
  <c r="Z1334" i="71"/>
  <c r="Z1333" i="71"/>
  <c r="Z1332" i="71"/>
  <c r="Z1331" i="71"/>
  <c r="Z1330" i="71"/>
  <c r="Z1329" i="71"/>
  <c r="Z1328" i="71"/>
  <c r="Z1327" i="71"/>
  <c r="Z1326" i="71"/>
  <c r="Z1325" i="71"/>
  <c r="Z1324" i="71"/>
  <c r="Z1323" i="71"/>
  <c r="Z1322" i="71"/>
  <c r="Z1321" i="71"/>
  <c r="Z1320" i="71"/>
  <c r="Z1319" i="71"/>
  <c r="Z1318" i="71"/>
  <c r="Z1317" i="71"/>
  <c r="Z1316" i="71"/>
  <c r="Z1315" i="71"/>
  <c r="Z1314" i="71"/>
  <c r="Z1313" i="71"/>
  <c r="Z1312" i="71"/>
  <c r="Z1311" i="71"/>
  <c r="Z1310" i="71"/>
  <c r="Z1309" i="71"/>
  <c r="Z1308" i="71"/>
  <c r="Z1307" i="71"/>
  <c r="Z1306" i="71"/>
  <c r="Z1305" i="71"/>
  <c r="Z1304" i="71"/>
  <c r="Z1303" i="71"/>
  <c r="Z1302" i="71"/>
  <c r="Z1301" i="71"/>
  <c r="Z1300" i="71"/>
  <c r="Z1299" i="71"/>
  <c r="Z1298" i="71"/>
  <c r="Z1297" i="71"/>
  <c r="Z1296" i="71"/>
  <c r="Z1295" i="71"/>
  <c r="Z1294" i="71"/>
  <c r="Z1293" i="71"/>
  <c r="Z1292" i="71"/>
  <c r="Z1291" i="71"/>
  <c r="Z1290" i="71"/>
  <c r="Z1289" i="71"/>
  <c r="Z1288" i="71"/>
  <c r="Z1287" i="71"/>
  <c r="Z1286" i="71"/>
  <c r="Z1285" i="71"/>
  <c r="Z1284" i="71"/>
  <c r="Z1283" i="71"/>
  <c r="Z1282" i="71"/>
  <c r="Z1281" i="71"/>
  <c r="Z1280" i="71"/>
  <c r="Z1279" i="71"/>
  <c r="Z1278" i="71"/>
  <c r="Z1277" i="71"/>
  <c r="Z1276" i="71"/>
  <c r="Z1275" i="71"/>
  <c r="Z1274" i="71"/>
  <c r="Z1273" i="71"/>
  <c r="Z1272" i="71"/>
  <c r="Z1271" i="71"/>
  <c r="Z1270" i="71"/>
  <c r="Z1269" i="71"/>
  <c r="Z1268" i="71"/>
  <c r="Z1267" i="71"/>
  <c r="Z1266" i="71"/>
  <c r="Z1265" i="71"/>
  <c r="Z1264" i="71"/>
  <c r="Z1263" i="71"/>
  <c r="Z1262" i="71"/>
  <c r="Z1261" i="71"/>
  <c r="Z1260" i="71"/>
  <c r="Z1259" i="71"/>
  <c r="Z1258" i="71"/>
  <c r="Z1257" i="71"/>
  <c r="Z1256" i="71"/>
  <c r="Z1255" i="71"/>
  <c r="Z1254" i="71"/>
  <c r="Z1253" i="71"/>
  <c r="Z1252" i="71"/>
  <c r="Z1251" i="71"/>
  <c r="Z1250" i="71"/>
  <c r="Z1249" i="71"/>
  <c r="Z1248" i="71"/>
  <c r="Z1247" i="71"/>
  <c r="Z1246" i="71"/>
  <c r="Z1245" i="71"/>
  <c r="Z1244" i="71"/>
  <c r="Z1243" i="71"/>
  <c r="Z1242" i="71"/>
  <c r="Z1241" i="71"/>
  <c r="Z1240" i="71"/>
  <c r="Z1239" i="71"/>
  <c r="Z1238" i="71"/>
  <c r="Z1237" i="71"/>
  <c r="Z1236" i="71"/>
  <c r="Z1235" i="71"/>
  <c r="Z1234" i="71"/>
  <c r="Z1233" i="71"/>
  <c r="Z1232" i="71"/>
  <c r="Z1231" i="71"/>
  <c r="Z1230" i="71"/>
  <c r="Z1229" i="71"/>
  <c r="Z1228" i="71"/>
  <c r="Z1227" i="71"/>
  <c r="Z1226" i="71"/>
  <c r="Z1225" i="71"/>
  <c r="Z1224" i="71"/>
  <c r="Z1223" i="71"/>
  <c r="Z1222" i="71"/>
  <c r="Z1221" i="71"/>
  <c r="Z1220" i="71"/>
  <c r="Z1219" i="71"/>
  <c r="Z1218" i="71"/>
  <c r="Z1217" i="71"/>
  <c r="Z1216" i="71"/>
  <c r="Z1215" i="71"/>
  <c r="Z1214" i="71"/>
  <c r="Z1213" i="71"/>
  <c r="Z1212" i="71"/>
  <c r="Z1211" i="71"/>
  <c r="Z1210" i="71"/>
  <c r="Z1209" i="71"/>
  <c r="Z1208" i="71"/>
  <c r="Z1207" i="71"/>
  <c r="Z1206" i="71"/>
  <c r="Z1205" i="71"/>
  <c r="Z1204" i="71"/>
  <c r="Z1203" i="71"/>
  <c r="Z1202" i="71"/>
  <c r="Z1201" i="71"/>
  <c r="Z1200" i="71"/>
  <c r="Z1199" i="71"/>
  <c r="Z1198" i="71"/>
  <c r="Z1197" i="71"/>
  <c r="Z1196" i="71"/>
  <c r="Z1195" i="71"/>
  <c r="Z1194" i="71"/>
  <c r="Z1193" i="71"/>
  <c r="Z1192" i="71"/>
  <c r="Z1191" i="71"/>
  <c r="Z1190" i="71"/>
  <c r="Z1189" i="71"/>
  <c r="Z1188" i="71"/>
  <c r="Z1187" i="71"/>
  <c r="Z1186" i="71"/>
  <c r="Z1185" i="71"/>
  <c r="Z1184" i="71"/>
  <c r="Z1183" i="71"/>
  <c r="Z1182" i="71"/>
  <c r="Z1181" i="71"/>
  <c r="Z1180" i="71"/>
  <c r="Z1179" i="71"/>
  <c r="Z1178" i="71"/>
  <c r="Z1177" i="71"/>
  <c r="Z1176" i="71"/>
  <c r="Z1175" i="71"/>
  <c r="Z1174" i="71"/>
  <c r="Z1173" i="71"/>
  <c r="Z1172" i="71"/>
  <c r="Z1171" i="71"/>
  <c r="Z1170" i="71"/>
  <c r="Z1169" i="71"/>
  <c r="Z1168" i="71"/>
  <c r="Z1167" i="71"/>
  <c r="Z1166" i="71"/>
  <c r="Z1165" i="71"/>
  <c r="Z1164" i="71"/>
  <c r="Z1163" i="71"/>
  <c r="Z1162" i="71"/>
  <c r="Z1161" i="71"/>
  <c r="Z1160" i="71"/>
  <c r="Z1159" i="71"/>
  <c r="Z1158" i="71"/>
  <c r="Z1157" i="71"/>
  <c r="Z1156" i="71"/>
  <c r="Z1155" i="71"/>
  <c r="Z1154" i="71"/>
  <c r="Z1153" i="71"/>
  <c r="Z1152" i="71"/>
  <c r="Z1151" i="71"/>
  <c r="Z1150" i="71"/>
  <c r="Z1149" i="71"/>
  <c r="Z1148" i="71"/>
  <c r="Z1147" i="71"/>
  <c r="Z1146" i="71"/>
  <c r="Z1145" i="71"/>
  <c r="Z1144" i="71"/>
  <c r="Z1143" i="71"/>
  <c r="Z1142" i="71"/>
  <c r="Z1141" i="71"/>
  <c r="Z1140" i="71"/>
  <c r="Z1139" i="71"/>
  <c r="Z1138" i="71"/>
  <c r="Z1137" i="71"/>
  <c r="Z1136" i="71"/>
  <c r="Z1135" i="71"/>
  <c r="Z1134" i="71"/>
  <c r="Z1133" i="71"/>
  <c r="Z1132" i="71"/>
  <c r="Z1131" i="71"/>
  <c r="Z1130" i="71"/>
  <c r="Z1129" i="71"/>
  <c r="Z1128" i="71"/>
  <c r="Z1127" i="71"/>
  <c r="Z1126" i="71"/>
  <c r="Z1125" i="71"/>
  <c r="Z1124" i="71"/>
  <c r="Z1123" i="71"/>
  <c r="Z1122" i="71"/>
  <c r="Z1121" i="71"/>
  <c r="Z1120" i="71"/>
  <c r="Z1119" i="71"/>
  <c r="Z1118" i="71"/>
  <c r="Z1117" i="71"/>
  <c r="Z1116" i="71"/>
  <c r="Z1115" i="71"/>
  <c r="Z1114" i="71"/>
  <c r="Z1113" i="71"/>
  <c r="Z1112" i="71"/>
  <c r="Z1111" i="71"/>
  <c r="Z1110" i="71"/>
  <c r="Z1109" i="71"/>
  <c r="Z1108" i="71"/>
  <c r="Z1107" i="71"/>
  <c r="Z1106" i="71"/>
  <c r="Z1105" i="71"/>
  <c r="Z1104" i="71"/>
  <c r="Z1103" i="71"/>
  <c r="Z1102" i="71"/>
  <c r="Z1101" i="71"/>
  <c r="Z1100" i="71"/>
  <c r="Z1099" i="71"/>
  <c r="Z1098" i="71"/>
  <c r="Z1097" i="71"/>
  <c r="Z1096" i="71"/>
  <c r="Z1095" i="71"/>
  <c r="Z1094" i="71"/>
  <c r="Z1093" i="71"/>
  <c r="Z1092" i="71"/>
  <c r="Z1091" i="71"/>
  <c r="Z1090" i="71"/>
  <c r="Z1089" i="71"/>
  <c r="Z1088" i="71"/>
  <c r="Z1087" i="71"/>
  <c r="Z1086" i="71"/>
  <c r="Z1085" i="71"/>
  <c r="Z1084" i="71"/>
  <c r="Z1083" i="71"/>
  <c r="Z1082" i="71"/>
  <c r="Z1081" i="71"/>
  <c r="Z1080" i="71"/>
  <c r="Z1079" i="71"/>
  <c r="Z1078" i="71"/>
  <c r="Z1077" i="71"/>
  <c r="Z1076" i="71"/>
  <c r="Z1075" i="71"/>
  <c r="Z1074" i="71"/>
  <c r="Z1073" i="71"/>
  <c r="Z1072" i="71"/>
  <c r="Z1071" i="71"/>
  <c r="Z1070" i="71"/>
  <c r="Z1069" i="71"/>
  <c r="Z1068" i="71"/>
  <c r="Z1067" i="71"/>
  <c r="Z1066" i="71"/>
  <c r="Z1065" i="71"/>
  <c r="Z1064" i="71"/>
  <c r="Z1063" i="71"/>
  <c r="Z1062" i="71"/>
  <c r="Z1061" i="71"/>
  <c r="Z1060" i="71"/>
  <c r="Z1059" i="71"/>
  <c r="Z1058" i="71"/>
  <c r="Z1057" i="71"/>
  <c r="Z1056" i="71"/>
  <c r="Z1055" i="71"/>
  <c r="Z1054" i="71"/>
  <c r="Z1053" i="71"/>
  <c r="Z1052" i="71"/>
  <c r="Z1051" i="71"/>
  <c r="Z1050" i="71"/>
  <c r="Z1049" i="71"/>
  <c r="Z1048" i="71"/>
  <c r="Z1047" i="71"/>
  <c r="Z1046" i="71"/>
  <c r="Z1045" i="71"/>
  <c r="Z1044" i="71"/>
  <c r="Z1043" i="71"/>
  <c r="Z1042" i="71"/>
  <c r="Z1041" i="71"/>
  <c r="Z1040" i="71"/>
  <c r="Z1039" i="71"/>
  <c r="Z1038" i="71"/>
  <c r="Z1037" i="71"/>
  <c r="Z1036" i="71"/>
  <c r="Z1035" i="71"/>
  <c r="Z1034" i="71"/>
  <c r="Z1033" i="71"/>
  <c r="Z1032" i="71"/>
  <c r="Z1031" i="71"/>
  <c r="Z1030" i="71"/>
  <c r="Z1029" i="71"/>
  <c r="Z1028" i="71"/>
  <c r="Z1027" i="71"/>
  <c r="Z1026" i="71"/>
  <c r="Z1025" i="71"/>
  <c r="Z1024" i="71"/>
  <c r="Z1023" i="71"/>
  <c r="Z1022" i="71"/>
  <c r="Z1021" i="71"/>
  <c r="Z1020" i="71"/>
  <c r="Z1019" i="71"/>
  <c r="Z1018" i="71"/>
  <c r="Z1017" i="71"/>
  <c r="Z1016" i="71"/>
  <c r="Z1015" i="71"/>
  <c r="Z1014" i="71"/>
  <c r="Z1013" i="71"/>
  <c r="Z1012" i="71"/>
  <c r="Z1011" i="71"/>
  <c r="Z1010" i="71"/>
  <c r="Z1009" i="71"/>
  <c r="Z1008" i="71"/>
  <c r="Z1007" i="71"/>
  <c r="Z1006" i="71"/>
  <c r="Z1005" i="71"/>
  <c r="Z1004" i="71"/>
  <c r="Z1003" i="71"/>
  <c r="Z1002" i="71"/>
  <c r="Z1001" i="71"/>
  <c r="Z1000" i="71"/>
  <c r="Z999" i="71"/>
  <c r="Z998" i="71"/>
  <c r="Z997" i="71"/>
  <c r="Z996" i="71"/>
  <c r="Z995" i="71"/>
  <c r="Z994" i="71"/>
  <c r="Z993" i="71"/>
  <c r="Z992" i="71"/>
  <c r="Z991" i="71"/>
  <c r="Z990" i="71"/>
  <c r="Z989" i="71"/>
  <c r="Z988" i="71"/>
  <c r="Z987" i="71"/>
  <c r="Z986" i="71"/>
  <c r="Z985" i="71"/>
  <c r="Z984" i="71"/>
  <c r="Z983" i="71"/>
  <c r="Z982" i="71"/>
  <c r="Z981" i="71"/>
  <c r="Z980" i="71"/>
  <c r="Z979" i="71"/>
  <c r="Z978" i="71"/>
  <c r="Z977" i="71"/>
  <c r="Z976" i="71"/>
  <c r="Z975" i="71"/>
  <c r="Z974" i="71"/>
  <c r="Z973" i="71"/>
  <c r="Z972" i="71"/>
  <c r="Z971" i="71"/>
  <c r="Z970" i="71"/>
  <c r="Z969" i="71"/>
  <c r="Z968" i="71"/>
  <c r="Z967" i="71"/>
  <c r="Z966" i="71"/>
  <c r="Z965" i="71"/>
  <c r="Z964" i="71"/>
  <c r="Z963" i="71"/>
  <c r="Z962" i="71"/>
  <c r="Z961" i="71"/>
  <c r="Z960" i="71"/>
  <c r="Z959" i="71"/>
  <c r="Z958" i="71"/>
  <c r="Z957" i="71"/>
  <c r="Z956" i="71"/>
  <c r="Z955" i="71"/>
  <c r="Z954" i="71"/>
  <c r="Z953" i="71"/>
  <c r="Z952" i="71"/>
  <c r="Z951" i="71"/>
  <c r="Z950" i="71"/>
  <c r="Z949" i="71"/>
  <c r="Z948" i="71"/>
  <c r="Z947" i="71"/>
  <c r="Z946" i="71"/>
  <c r="Z945" i="71"/>
  <c r="Z944" i="71"/>
  <c r="Z943" i="71"/>
  <c r="Z942" i="71"/>
  <c r="Z941" i="71"/>
  <c r="Z940" i="71"/>
  <c r="Z939" i="71"/>
  <c r="Z938" i="71"/>
  <c r="Z937" i="71"/>
  <c r="Z936" i="71"/>
  <c r="Z935" i="71"/>
  <c r="Z934" i="71"/>
  <c r="Z933" i="71"/>
  <c r="Z932" i="71"/>
  <c r="Z931" i="71"/>
  <c r="Z930" i="71"/>
  <c r="Z929" i="71"/>
  <c r="Z928" i="71"/>
  <c r="Z927" i="71"/>
  <c r="Z926" i="71"/>
  <c r="Z925" i="71"/>
  <c r="Z924" i="71"/>
  <c r="Z923" i="71"/>
  <c r="Z922" i="71"/>
  <c r="Z921" i="71"/>
  <c r="Z920" i="71"/>
  <c r="Z919" i="71"/>
  <c r="Z918" i="71"/>
  <c r="Z917" i="71"/>
  <c r="Z916" i="71"/>
  <c r="Z915" i="71"/>
  <c r="Z914" i="71"/>
  <c r="Z913" i="71"/>
  <c r="Z912" i="71"/>
  <c r="Z911" i="71"/>
  <c r="Z910" i="71"/>
  <c r="Z909" i="71"/>
  <c r="Z908" i="71"/>
  <c r="Z907" i="71"/>
  <c r="Z906" i="71"/>
  <c r="Z905" i="71"/>
  <c r="Z904" i="71"/>
  <c r="Z903" i="71"/>
  <c r="Z902" i="71"/>
  <c r="Z901" i="71"/>
  <c r="Z900" i="71"/>
  <c r="Z899" i="71"/>
  <c r="Z898" i="71"/>
  <c r="Z897" i="71"/>
  <c r="Z896" i="71"/>
  <c r="Z895" i="71"/>
  <c r="Z894" i="71"/>
  <c r="Z893" i="71"/>
  <c r="Z892" i="71"/>
  <c r="Z891" i="71"/>
  <c r="Z890" i="71"/>
  <c r="Z889" i="71"/>
  <c r="Z888" i="71"/>
  <c r="Z887" i="71"/>
  <c r="Z886" i="71"/>
  <c r="Z885" i="71"/>
  <c r="Z884" i="71"/>
  <c r="Z883" i="71"/>
  <c r="Z882" i="71"/>
  <c r="Z881" i="71"/>
  <c r="Z880" i="71"/>
  <c r="Z879" i="71"/>
  <c r="Z878" i="71"/>
  <c r="Z877" i="71"/>
  <c r="Z876" i="71"/>
  <c r="Z875" i="71"/>
  <c r="Z874" i="71"/>
  <c r="Z873" i="71"/>
  <c r="Z872" i="71"/>
  <c r="Z871" i="71"/>
  <c r="Z870" i="71"/>
  <c r="Z869" i="71"/>
  <c r="Z868" i="71"/>
  <c r="Z867" i="71"/>
  <c r="Z866" i="71"/>
  <c r="Z865" i="71"/>
  <c r="Z864" i="71"/>
  <c r="Z863" i="71"/>
  <c r="Z862" i="71"/>
  <c r="Z861" i="71"/>
  <c r="Z860" i="71"/>
  <c r="Z859" i="71"/>
  <c r="Z858" i="71"/>
  <c r="Z857" i="71"/>
  <c r="Z856" i="71"/>
  <c r="Z855" i="71"/>
  <c r="Z854" i="71"/>
  <c r="Z853" i="71"/>
  <c r="Z852" i="71"/>
  <c r="Z851" i="71"/>
  <c r="Z850" i="71"/>
  <c r="Z849" i="71"/>
  <c r="Z848" i="71"/>
  <c r="Z847" i="71"/>
  <c r="Z846" i="71"/>
  <c r="Z845" i="71"/>
  <c r="Z844" i="71"/>
  <c r="Z843" i="71"/>
  <c r="Z842" i="71"/>
  <c r="Z841" i="71"/>
  <c r="Z840" i="71"/>
  <c r="Z839" i="71"/>
  <c r="Z838" i="71"/>
  <c r="Z837" i="71"/>
  <c r="Z836" i="71"/>
  <c r="Z835" i="71"/>
  <c r="Z834" i="71"/>
  <c r="Z833" i="71"/>
  <c r="Z832" i="71"/>
  <c r="Z831" i="71"/>
  <c r="Z830" i="71"/>
  <c r="Z829" i="71"/>
  <c r="Z828" i="71"/>
  <c r="Z827" i="71"/>
  <c r="Z826" i="71"/>
  <c r="Z825" i="71"/>
  <c r="Z824" i="71"/>
  <c r="Z823" i="71"/>
  <c r="Z822" i="71"/>
  <c r="Z821" i="71"/>
  <c r="Z820" i="71"/>
  <c r="Z819" i="71"/>
  <c r="Z818" i="71"/>
  <c r="Z817" i="71"/>
  <c r="Z816" i="71"/>
  <c r="Z815" i="71"/>
  <c r="Z814" i="71"/>
  <c r="Z813" i="71"/>
  <c r="Z812" i="71"/>
  <c r="Z811" i="71"/>
  <c r="Z810" i="71"/>
  <c r="Z809" i="71"/>
  <c r="Z808" i="71"/>
  <c r="Z807" i="71"/>
  <c r="Z806" i="71"/>
  <c r="Z805" i="71"/>
  <c r="Z804" i="71"/>
  <c r="Z803" i="71"/>
  <c r="Z802" i="71"/>
  <c r="Z801" i="71"/>
  <c r="Z800" i="71"/>
  <c r="Z799" i="71"/>
  <c r="Z798" i="71"/>
  <c r="Z797" i="71"/>
  <c r="Z796" i="71"/>
  <c r="Z795" i="71"/>
  <c r="Z794" i="71"/>
  <c r="Z793" i="71"/>
  <c r="Z792" i="71"/>
  <c r="Z791" i="71"/>
  <c r="Z790" i="71"/>
  <c r="Z789" i="71"/>
  <c r="Z788" i="71"/>
  <c r="Z787" i="71"/>
  <c r="Z786" i="71"/>
  <c r="Z785" i="71"/>
  <c r="Z784" i="71"/>
  <c r="Z783" i="71"/>
  <c r="Z782" i="71"/>
  <c r="Z781" i="71"/>
  <c r="Z780" i="71"/>
  <c r="Z779" i="71"/>
  <c r="Z778" i="71"/>
  <c r="Z777" i="71"/>
  <c r="Z776" i="71"/>
  <c r="Z775" i="71"/>
  <c r="Z774" i="71"/>
  <c r="Z773" i="71"/>
  <c r="Z772" i="71"/>
  <c r="Z771" i="71"/>
  <c r="Z770" i="71"/>
  <c r="Z769" i="71"/>
  <c r="Z768" i="71"/>
  <c r="Z767" i="71"/>
  <c r="Z766" i="71"/>
  <c r="Z765" i="71"/>
  <c r="Z764" i="71"/>
  <c r="Z763" i="71"/>
  <c r="Z762" i="71"/>
  <c r="Z761" i="71"/>
  <c r="Z760" i="71"/>
  <c r="Z759" i="71"/>
  <c r="Z758" i="71"/>
  <c r="Z757" i="71"/>
  <c r="Z756" i="71"/>
  <c r="Z755" i="71"/>
  <c r="Z754" i="71"/>
  <c r="Z753" i="71"/>
  <c r="Z752" i="71"/>
  <c r="Z751" i="71"/>
  <c r="Z750" i="71"/>
  <c r="Z749" i="71"/>
  <c r="Z748" i="71"/>
  <c r="Z747" i="71"/>
  <c r="Z746" i="71"/>
  <c r="Z745" i="71"/>
  <c r="Z744" i="71"/>
  <c r="Z743" i="71"/>
  <c r="Z742" i="71"/>
  <c r="Z741" i="71"/>
  <c r="Z740" i="71"/>
  <c r="Z739" i="71"/>
  <c r="Z738" i="71"/>
  <c r="Z737" i="71"/>
  <c r="Z736" i="71"/>
  <c r="Z735" i="71"/>
  <c r="Z734" i="71"/>
  <c r="Z733" i="71"/>
  <c r="Z732" i="71"/>
  <c r="Z731" i="71"/>
  <c r="Z730" i="71"/>
  <c r="Z729" i="71"/>
  <c r="Z728" i="71"/>
  <c r="Z727" i="71"/>
  <c r="Z726" i="71"/>
  <c r="Z725" i="71"/>
  <c r="Z724" i="71"/>
  <c r="Z723" i="71"/>
  <c r="Z722" i="71"/>
  <c r="Z721" i="71"/>
  <c r="Z720" i="71"/>
  <c r="Z719" i="71"/>
  <c r="Z718" i="71"/>
  <c r="Z717" i="71"/>
  <c r="Z716" i="71"/>
  <c r="Z715" i="71"/>
  <c r="Z714" i="71"/>
  <c r="Z713" i="71"/>
  <c r="Z712" i="71"/>
  <c r="Z711" i="71"/>
  <c r="Z710" i="71"/>
  <c r="Z709" i="71"/>
  <c r="Z708" i="71"/>
  <c r="Z707" i="71"/>
  <c r="Z706" i="71"/>
  <c r="Z705" i="71"/>
  <c r="Z704" i="71"/>
  <c r="Z703" i="71"/>
  <c r="Z702" i="71"/>
  <c r="Z701" i="71"/>
  <c r="Z700" i="71"/>
  <c r="Z699" i="71"/>
  <c r="Z698" i="71"/>
  <c r="Z697" i="71"/>
  <c r="Z696" i="71"/>
  <c r="Z695" i="71"/>
  <c r="Z694" i="71"/>
  <c r="Z693" i="71"/>
  <c r="Z692" i="71"/>
  <c r="Z691" i="71"/>
  <c r="Z690" i="71"/>
  <c r="Z689" i="71"/>
  <c r="Z688" i="71"/>
  <c r="Z687" i="71"/>
  <c r="Z686" i="71"/>
  <c r="Z685" i="71"/>
  <c r="Z684" i="71"/>
  <c r="Z683" i="71"/>
  <c r="Z682" i="71"/>
  <c r="Z681" i="71"/>
  <c r="Z680" i="71"/>
  <c r="Z679" i="71"/>
  <c r="Z678" i="71"/>
  <c r="Z677" i="71"/>
  <c r="Z676" i="71"/>
  <c r="Z675" i="71"/>
  <c r="Z674" i="71"/>
  <c r="Z673" i="71"/>
  <c r="Z672" i="71"/>
  <c r="Z671" i="71"/>
  <c r="Z670" i="71"/>
  <c r="Z669" i="71"/>
  <c r="Z668" i="71"/>
  <c r="Z667" i="71"/>
  <c r="Z666" i="71"/>
  <c r="Z665" i="71"/>
  <c r="Z664" i="71"/>
  <c r="Z663" i="71"/>
  <c r="Z662" i="71"/>
  <c r="Z661" i="71"/>
  <c r="Z660" i="71"/>
  <c r="Z659" i="71"/>
  <c r="Z658" i="71"/>
  <c r="Z657" i="71"/>
  <c r="Z656" i="71"/>
  <c r="Z655" i="71"/>
  <c r="Z654" i="71"/>
  <c r="Z653" i="71"/>
  <c r="Z652" i="71"/>
  <c r="Z651" i="71"/>
  <c r="Z650" i="71"/>
  <c r="Z649" i="71"/>
  <c r="Z648" i="71"/>
  <c r="Z647" i="71"/>
  <c r="Z646" i="71"/>
  <c r="Z645" i="71"/>
  <c r="Z644" i="71"/>
  <c r="Z643" i="71"/>
  <c r="Z642" i="71"/>
  <c r="Z641" i="71"/>
  <c r="Z640" i="71"/>
  <c r="Z639" i="71"/>
  <c r="Z638" i="71"/>
  <c r="Z637" i="71"/>
  <c r="Z636" i="71"/>
  <c r="Z635" i="71"/>
  <c r="Z634" i="71"/>
  <c r="Z633" i="71"/>
  <c r="Z632" i="71"/>
  <c r="Z631" i="71"/>
  <c r="Z630" i="71"/>
  <c r="Z629" i="71"/>
  <c r="Z628" i="71"/>
  <c r="Z627" i="71"/>
  <c r="Z626" i="71"/>
  <c r="Z625" i="71"/>
  <c r="Z624" i="71"/>
  <c r="Z623" i="71"/>
  <c r="Z622" i="71"/>
  <c r="Z621" i="71"/>
  <c r="Z620" i="71"/>
  <c r="Z619" i="71"/>
  <c r="Z618" i="71"/>
  <c r="Z617" i="71"/>
  <c r="Z616" i="71"/>
  <c r="Z615" i="71"/>
  <c r="Z614" i="71"/>
  <c r="Z613" i="71"/>
  <c r="Z612" i="71"/>
  <c r="Z611" i="71"/>
  <c r="Z610" i="71"/>
  <c r="Z609" i="71"/>
  <c r="Z608" i="71"/>
  <c r="Z607" i="71"/>
  <c r="Z606" i="71"/>
  <c r="Z605" i="71"/>
  <c r="Z604" i="71"/>
  <c r="Z603" i="71"/>
  <c r="Z602" i="71"/>
  <c r="Z601" i="71"/>
  <c r="Z600" i="71"/>
  <c r="Z599" i="71"/>
  <c r="Z598" i="71"/>
  <c r="Z597" i="71"/>
  <c r="Z596" i="71"/>
  <c r="Z595" i="71"/>
  <c r="Z594" i="71"/>
  <c r="Z593" i="71"/>
  <c r="Z592" i="71"/>
  <c r="Z591" i="71"/>
  <c r="Z590" i="71"/>
  <c r="Z589" i="71"/>
  <c r="Z588" i="71"/>
  <c r="Z587" i="71"/>
  <c r="Z586" i="71"/>
  <c r="Z585" i="71"/>
  <c r="Z584" i="71"/>
  <c r="Z583" i="71"/>
  <c r="Z582" i="71"/>
  <c r="Z581" i="71"/>
  <c r="Z580" i="71"/>
  <c r="Z579" i="71"/>
  <c r="Z578" i="71"/>
  <c r="Z577" i="71"/>
  <c r="Z576" i="71"/>
  <c r="Z575" i="71"/>
  <c r="Z574" i="71"/>
  <c r="Z573" i="71"/>
  <c r="Z572" i="71"/>
  <c r="Z571" i="71"/>
  <c r="Z570" i="71"/>
  <c r="Z569" i="71"/>
  <c r="Z568" i="71"/>
  <c r="Z567" i="71"/>
  <c r="Z566" i="71"/>
  <c r="Z565" i="71"/>
  <c r="Z564" i="71"/>
  <c r="Z563" i="71"/>
  <c r="Z562" i="71"/>
  <c r="Z561" i="71"/>
  <c r="Z560" i="71"/>
  <c r="Z559" i="71"/>
  <c r="Z558" i="71"/>
  <c r="Z557" i="71"/>
  <c r="Z556" i="71"/>
  <c r="Z555" i="71"/>
  <c r="Z554" i="71"/>
  <c r="Z553" i="71"/>
  <c r="Z552" i="71"/>
  <c r="Z551" i="71"/>
  <c r="Z550" i="71"/>
  <c r="Z549" i="71"/>
  <c r="Z548" i="71"/>
  <c r="Z547" i="71"/>
  <c r="Z546" i="71"/>
  <c r="Z545" i="71"/>
  <c r="Z544" i="71"/>
  <c r="Z543" i="71"/>
  <c r="Z542" i="71"/>
  <c r="Z541" i="71"/>
  <c r="Z540" i="71"/>
  <c r="Z539" i="71"/>
  <c r="Z538" i="71"/>
  <c r="Z537" i="71"/>
  <c r="Z536" i="71"/>
  <c r="Z535" i="71"/>
  <c r="Z534" i="71"/>
  <c r="Z533" i="71"/>
  <c r="Z532" i="71"/>
  <c r="Z531" i="71"/>
  <c r="Z530" i="71"/>
  <c r="Z529" i="71"/>
  <c r="Z528" i="71"/>
  <c r="Z527" i="71"/>
  <c r="Z526" i="71"/>
  <c r="Z525" i="71"/>
  <c r="Z521" i="71"/>
  <c r="Z520" i="71"/>
  <c r="Z519" i="71"/>
  <c r="Z518" i="71"/>
  <c r="Z517" i="71"/>
  <c r="Z516" i="71"/>
  <c r="Z515" i="71"/>
  <c r="Z514" i="71"/>
  <c r="Z513" i="71"/>
  <c r="Z512" i="71"/>
  <c r="Z511" i="71"/>
  <c r="Z510" i="71"/>
  <c r="Z509" i="71"/>
  <c r="Z508" i="71"/>
  <c r="Z507" i="71"/>
  <c r="Z506" i="71"/>
  <c r="Z505" i="71"/>
  <c r="Z504" i="71"/>
  <c r="Z502" i="71"/>
  <c r="Z501" i="71"/>
  <c r="Z500" i="71"/>
  <c r="Z499" i="71"/>
  <c r="Z498" i="71"/>
  <c r="Z497" i="71"/>
  <c r="Z496" i="71"/>
  <c r="Z495" i="71"/>
  <c r="Z494" i="71"/>
  <c r="Z493" i="71"/>
  <c r="Z492" i="71"/>
  <c r="Z491" i="71"/>
  <c r="Z490" i="71"/>
  <c r="Z489" i="71"/>
  <c r="Z488" i="71"/>
  <c r="Z487" i="71"/>
  <c r="Z486" i="71"/>
  <c r="Z485" i="71"/>
  <c r="Z484" i="71"/>
  <c r="Z483" i="71"/>
  <c r="Z482" i="71"/>
  <c r="Z481" i="71"/>
  <c r="Z480" i="71"/>
  <c r="Z479" i="71"/>
  <c r="Z478" i="71"/>
  <c r="Z477" i="71"/>
  <c r="Z476" i="71"/>
  <c r="Z475" i="71"/>
  <c r="Z474" i="71"/>
  <c r="Z473" i="71"/>
  <c r="Z472" i="71"/>
  <c r="Z471" i="71"/>
  <c r="Z470" i="71"/>
  <c r="Z469" i="71"/>
  <c r="Z468" i="71"/>
  <c r="Z467" i="71"/>
  <c r="Z466" i="71"/>
  <c r="Z465" i="71"/>
  <c r="Z464" i="71"/>
  <c r="Z463" i="71"/>
  <c r="Z462" i="71"/>
  <c r="Z461" i="71"/>
  <c r="Z460" i="71"/>
  <c r="Z459" i="71"/>
  <c r="Z458" i="71"/>
  <c r="Z457" i="71"/>
  <c r="Z456" i="71"/>
  <c r="Z455" i="71"/>
  <c r="Z454" i="71"/>
  <c r="Z453" i="71"/>
  <c r="Z452" i="71"/>
  <c r="Z451" i="71"/>
  <c r="Z450" i="71"/>
  <c r="Z449" i="71"/>
  <c r="Z448" i="71"/>
  <c r="Z447" i="71"/>
  <c r="Z446" i="71"/>
  <c r="Z445" i="71"/>
  <c r="Z444" i="71"/>
  <c r="Z443" i="71"/>
  <c r="Z442" i="71"/>
  <c r="Z441" i="71"/>
  <c r="Z440" i="71"/>
  <c r="Z439" i="71"/>
  <c r="Z438" i="71"/>
  <c r="Z437" i="71"/>
  <c r="Z436" i="71"/>
  <c r="Z435" i="71"/>
  <c r="Z434" i="71"/>
  <c r="Z433" i="71"/>
  <c r="Z432" i="71"/>
  <c r="Z431" i="71"/>
  <c r="Z430" i="71"/>
  <c r="Z429" i="71"/>
  <c r="Z428" i="71"/>
  <c r="Z427" i="71"/>
  <c r="Z426" i="71"/>
  <c r="Z425" i="71"/>
  <c r="Z424" i="71"/>
  <c r="Z423" i="71"/>
  <c r="Z422" i="71"/>
  <c r="Z421" i="71"/>
  <c r="Z420" i="71"/>
  <c r="Z419" i="71"/>
  <c r="Z418" i="71"/>
  <c r="Z417" i="71"/>
  <c r="Z416" i="71"/>
  <c r="Z415" i="71"/>
  <c r="Z414" i="71"/>
  <c r="Z413" i="71"/>
  <c r="Z412" i="71"/>
  <c r="Z411" i="71"/>
  <c r="Z410" i="71"/>
  <c r="Z409" i="71"/>
  <c r="Z408" i="71"/>
  <c r="Z407" i="71"/>
  <c r="Z406" i="71"/>
  <c r="Z405" i="71"/>
  <c r="Z404" i="71"/>
  <c r="Z403" i="71"/>
  <c r="Z402" i="71"/>
  <c r="Z401" i="71"/>
  <c r="Z400" i="71"/>
  <c r="Z399" i="71"/>
  <c r="Z398" i="71"/>
  <c r="Z397" i="71"/>
  <c r="Z396" i="71"/>
  <c r="Z395" i="71"/>
  <c r="Z394" i="71"/>
  <c r="Z393" i="71"/>
  <c r="Z392" i="71"/>
  <c r="Z391" i="71"/>
  <c r="Z390" i="71"/>
  <c r="Z389" i="71"/>
  <c r="Z388" i="71"/>
  <c r="Z387" i="71"/>
  <c r="Z386" i="71"/>
  <c r="Z385" i="71"/>
  <c r="Z384" i="71"/>
  <c r="Z383" i="71"/>
  <c r="Z382" i="71"/>
  <c r="Z381" i="71"/>
  <c r="Z380" i="71"/>
  <c r="Z379" i="71"/>
  <c r="Z378" i="71"/>
  <c r="Z377" i="71"/>
  <c r="Z376" i="71"/>
  <c r="Z375" i="71"/>
  <c r="Z373" i="71"/>
  <c r="Z372" i="71"/>
  <c r="Z371" i="71"/>
  <c r="Z370" i="71"/>
  <c r="Z369" i="71"/>
  <c r="Z368" i="71"/>
  <c r="Z367" i="71"/>
  <c r="Z366" i="71"/>
  <c r="Z365" i="71"/>
  <c r="Z364" i="71"/>
  <c r="Z363" i="71"/>
  <c r="Z362" i="71"/>
  <c r="Z361" i="71"/>
  <c r="Z360" i="71"/>
  <c r="Z359" i="71"/>
  <c r="Z358" i="71"/>
  <c r="Z357" i="71"/>
  <c r="Z356" i="71"/>
  <c r="Z355" i="71"/>
  <c r="Z354" i="71"/>
  <c r="Z353" i="71"/>
  <c r="Z352" i="71"/>
  <c r="Z351" i="71"/>
  <c r="Z350" i="71"/>
  <c r="Z349" i="71"/>
  <c r="Z348" i="71"/>
  <c r="Z347" i="71"/>
  <c r="Z346" i="71"/>
  <c r="Z345" i="71"/>
  <c r="Z344" i="71"/>
  <c r="Z343" i="71"/>
  <c r="Z342" i="71"/>
  <c r="Z341" i="71"/>
  <c r="Z340" i="71"/>
  <c r="Z339" i="71"/>
  <c r="Z338" i="71"/>
  <c r="Z337" i="71"/>
  <c r="Z336" i="71"/>
  <c r="Z335" i="71"/>
  <c r="Z334" i="71"/>
  <c r="Z333" i="71"/>
  <c r="Z332" i="71"/>
  <c r="Z331" i="71"/>
  <c r="Z330" i="71"/>
  <c r="Z329" i="71"/>
  <c r="Z328" i="71"/>
  <c r="Z327" i="71"/>
  <c r="Z326" i="71"/>
  <c r="Z325" i="71"/>
  <c r="Z324" i="71"/>
  <c r="Z323" i="71"/>
  <c r="Z322" i="71"/>
  <c r="Z321" i="71"/>
  <c r="Z320" i="71"/>
  <c r="Z319" i="71"/>
  <c r="Z318" i="71"/>
  <c r="Z317" i="71"/>
  <c r="Z316" i="71"/>
  <c r="Z315" i="71"/>
  <c r="Z314" i="71"/>
  <c r="Z313" i="71"/>
  <c r="Z312" i="71"/>
  <c r="Z311" i="71"/>
  <c r="Z310" i="71"/>
  <c r="Z309" i="71"/>
  <c r="Z308" i="71"/>
  <c r="Z307" i="71"/>
  <c r="Z306" i="71"/>
  <c r="Z305" i="71"/>
  <c r="Z304" i="71"/>
  <c r="Z303" i="71"/>
  <c r="Z302" i="71"/>
  <c r="Z301" i="71"/>
  <c r="Z300" i="71"/>
  <c r="Z299" i="71"/>
  <c r="Z298" i="71"/>
  <c r="Z297" i="71"/>
  <c r="Z296" i="71"/>
  <c r="Z295" i="71"/>
  <c r="Z294" i="71"/>
  <c r="Z293" i="71"/>
  <c r="Z292" i="71"/>
  <c r="Z291" i="71"/>
  <c r="Z290" i="71"/>
  <c r="Z289" i="71"/>
  <c r="Z288" i="71"/>
  <c r="Z287" i="71"/>
  <c r="Z286" i="71"/>
  <c r="Z285" i="71"/>
  <c r="Z284" i="71"/>
  <c r="Z283" i="71"/>
  <c r="Z282" i="71"/>
  <c r="Z281" i="71"/>
  <c r="Z280" i="71"/>
  <c r="Z279" i="71"/>
  <c r="Z278" i="71"/>
  <c r="Z277" i="71"/>
  <c r="Z276" i="71"/>
  <c r="Z275" i="71"/>
  <c r="Z274" i="71"/>
  <c r="Z273" i="71"/>
  <c r="Z272" i="71"/>
  <c r="Z271" i="71"/>
  <c r="Z270" i="71"/>
  <c r="Z269" i="71"/>
  <c r="Z268" i="71"/>
  <c r="Z267" i="71"/>
  <c r="Z266" i="71"/>
  <c r="Z265" i="71"/>
  <c r="Z264" i="71"/>
  <c r="Z263" i="71"/>
  <c r="Z262" i="71"/>
  <c r="Z261" i="71"/>
  <c r="Z260" i="71"/>
  <c r="Z259" i="71"/>
  <c r="Z258" i="71"/>
  <c r="Z257" i="71"/>
  <c r="Z256" i="71"/>
  <c r="Z255" i="71"/>
  <c r="Z254" i="71"/>
  <c r="Z253" i="71"/>
  <c r="Z252" i="71"/>
  <c r="Z251" i="71"/>
  <c r="Z250" i="71"/>
  <c r="Z249" i="71"/>
  <c r="Z248" i="71"/>
  <c r="Z247" i="71"/>
  <c r="Z246" i="71"/>
  <c r="Z245" i="71"/>
  <c r="Z244" i="71"/>
  <c r="Z243" i="71"/>
  <c r="Z242" i="71"/>
  <c r="Z241" i="71"/>
  <c r="Z240" i="71"/>
  <c r="Z239" i="71"/>
  <c r="Z238" i="71"/>
  <c r="Z237" i="71"/>
  <c r="Z236" i="71"/>
  <c r="Z235" i="71"/>
  <c r="Z234" i="71"/>
  <c r="Z233" i="71"/>
  <c r="Z232" i="71"/>
  <c r="Z231" i="71"/>
  <c r="Z230" i="71"/>
  <c r="Z229" i="71"/>
  <c r="Z228" i="71"/>
  <c r="Z227" i="71"/>
  <c r="Z226" i="71"/>
  <c r="Z225" i="71"/>
  <c r="Z224" i="71"/>
  <c r="Z223" i="71"/>
  <c r="Z222" i="71"/>
  <c r="Z221" i="71"/>
  <c r="Z220" i="71"/>
  <c r="Z219" i="71"/>
  <c r="Z218" i="71"/>
  <c r="Z217" i="71"/>
  <c r="Z216" i="71"/>
  <c r="Z215" i="71"/>
  <c r="Z214" i="71"/>
  <c r="Z213" i="71"/>
  <c r="Z212" i="71"/>
  <c r="Z211" i="71"/>
  <c r="Z210" i="71"/>
  <c r="Z209" i="71"/>
  <c r="Z208" i="71"/>
  <c r="Z207" i="71"/>
  <c r="Z206" i="71"/>
  <c r="Z205" i="71"/>
  <c r="Z204" i="71"/>
  <c r="Z203" i="71"/>
  <c r="Z202" i="71"/>
  <c r="Z201" i="71"/>
  <c r="Z200" i="71"/>
  <c r="Z199" i="71"/>
  <c r="Z198" i="71"/>
  <c r="Z197" i="71"/>
  <c r="Z196" i="71"/>
  <c r="Z195" i="71"/>
  <c r="Z194" i="71"/>
  <c r="Z193" i="71"/>
  <c r="Z192" i="71"/>
  <c r="Z191" i="71"/>
  <c r="Z190" i="71"/>
  <c r="Z189" i="71"/>
  <c r="Z188" i="71"/>
  <c r="Z187" i="71"/>
  <c r="Z186" i="71"/>
  <c r="Z185" i="71"/>
  <c r="Z184" i="71"/>
  <c r="Z183" i="71"/>
  <c r="Z182" i="71"/>
  <c r="Z181" i="71"/>
  <c r="Z180" i="71"/>
  <c r="Z179" i="71"/>
  <c r="Z178" i="71"/>
  <c r="Z177" i="71"/>
  <c r="Z176" i="71"/>
  <c r="Z175" i="71"/>
  <c r="Z174" i="71"/>
  <c r="Z173" i="71"/>
  <c r="Z172" i="71"/>
  <c r="Z171" i="71"/>
  <c r="Z170" i="71"/>
  <c r="Z169" i="71"/>
  <c r="Z168" i="71"/>
  <c r="Z167" i="71"/>
  <c r="Z166" i="71"/>
  <c r="Z165" i="71"/>
  <c r="Z164" i="71"/>
  <c r="Z163" i="71"/>
  <c r="Z162" i="71"/>
  <c r="Z161" i="71"/>
  <c r="Z160" i="71"/>
  <c r="Z159" i="71"/>
  <c r="Z158" i="71"/>
  <c r="Z157" i="71"/>
  <c r="Z156" i="71"/>
  <c r="Z155" i="71"/>
  <c r="Z154" i="71"/>
  <c r="Z153" i="71"/>
  <c r="Z152" i="71"/>
  <c r="Z151" i="71"/>
  <c r="Z150" i="71"/>
  <c r="Z149" i="71"/>
  <c r="Z148" i="71"/>
  <c r="Z147" i="71"/>
  <c r="Z146" i="71"/>
  <c r="Z145" i="71"/>
  <c r="Z144" i="71"/>
  <c r="Z143" i="71"/>
  <c r="Z142" i="71"/>
  <c r="Z141" i="71"/>
  <c r="Z140" i="71"/>
  <c r="Z139" i="71"/>
  <c r="Z138" i="71"/>
  <c r="Z137" i="71"/>
  <c r="Z136" i="71"/>
  <c r="Z135" i="71"/>
  <c r="Z134" i="71"/>
  <c r="Z133" i="71"/>
  <c r="Z132" i="71"/>
  <c r="Z131" i="71"/>
  <c r="Z130" i="71"/>
  <c r="Z129" i="71"/>
  <c r="Z128" i="71"/>
  <c r="Z127" i="71"/>
  <c r="Z126" i="71"/>
  <c r="Z125" i="71"/>
  <c r="Z124" i="71"/>
  <c r="Z123" i="71"/>
  <c r="Z122" i="71"/>
  <c r="Z121" i="71"/>
  <c r="Z120" i="71"/>
  <c r="Z119" i="71"/>
  <c r="Z118" i="71"/>
  <c r="Z117" i="71"/>
  <c r="Z116" i="71"/>
  <c r="Z115" i="71"/>
  <c r="Z114" i="71"/>
  <c r="Z113" i="71"/>
  <c r="Z112" i="71"/>
  <c r="Z111" i="71"/>
  <c r="Z110" i="71"/>
  <c r="Z109" i="71"/>
  <c r="Z108" i="71"/>
  <c r="Z107" i="71"/>
  <c r="Z106" i="71"/>
  <c r="Z105" i="71"/>
  <c r="Z104" i="71"/>
  <c r="Z103" i="71"/>
  <c r="Z102" i="71"/>
  <c r="Z101" i="71"/>
  <c r="Z100" i="71"/>
  <c r="Z99" i="71"/>
  <c r="Z98" i="71"/>
  <c r="Z97" i="71"/>
  <c r="Z96" i="71"/>
  <c r="Z95" i="71"/>
  <c r="Z94" i="71"/>
  <c r="Z93" i="71"/>
  <c r="Z92" i="71"/>
  <c r="Z91" i="71"/>
  <c r="Z90" i="71"/>
  <c r="Z89" i="71"/>
  <c r="Z88" i="71"/>
  <c r="Z87" i="71"/>
  <c r="Z86" i="71"/>
  <c r="Z85" i="71"/>
  <c r="Z84" i="71"/>
  <c r="Z83" i="71"/>
  <c r="Z82" i="71"/>
  <c r="Z81" i="71"/>
  <c r="Z80" i="71"/>
  <c r="Z79" i="71"/>
  <c r="Z78" i="71"/>
  <c r="Z77" i="71"/>
  <c r="Z76" i="71"/>
  <c r="Z75" i="71"/>
  <c r="Z74" i="71"/>
  <c r="Z73" i="71"/>
  <c r="Z72" i="71"/>
  <c r="Z71" i="71"/>
  <c r="Z70" i="71"/>
  <c r="Z69" i="71"/>
  <c r="Z68" i="71"/>
  <c r="Z67" i="71"/>
  <c r="Z66" i="71"/>
  <c r="Z65" i="71"/>
  <c r="Z64" i="71"/>
  <c r="Z63" i="71"/>
  <c r="Z62" i="71"/>
  <c r="Z61" i="71"/>
  <c r="Z60" i="71"/>
  <c r="Z59" i="71"/>
  <c r="Z58" i="71"/>
  <c r="Z57" i="71"/>
  <c r="Z56" i="71"/>
  <c r="Z55" i="71"/>
  <c r="Z54" i="71"/>
  <c r="Z53" i="71"/>
  <c r="Z52" i="71"/>
  <c r="Z51" i="71"/>
  <c r="Z50" i="71"/>
  <c r="Z49" i="71"/>
  <c r="Z48" i="71"/>
  <c r="Z47" i="71"/>
  <c r="Z46" i="71"/>
  <c r="Z45" i="71"/>
  <c r="Z44" i="71"/>
  <c r="Z43" i="71"/>
  <c r="Z42" i="71"/>
  <c r="Z41" i="71"/>
  <c r="Z40" i="71"/>
  <c r="Z39" i="71"/>
  <c r="Z38" i="71"/>
  <c r="Z37" i="71"/>
  <c r="Z36" i="71"/>
  <c r="Z35" i="71"/>
  <c r="Z34" i="71"/>
  <c r="Z33" i="71"/>
  <c r="Z32" i="71"/>
  <c r="Z31" i="71"/>
  <c r="Z30" i="71"/>
  <c r="Z29" i="71"/>
  <c r="Z28" i="71"/>
  <c r="Z27" i="71"/>
  <c r="Z26" i="71"/>
  <c r="Z25" i="71"/>
  <c r="Z24" i="71"/>
  <c r="Z23" i="71"/>
  <c r="Z22" i="71"/>
  <c r="Z21" i="71"/>
  <c r="Z20" i="71"/>
  <c r="Z19" i="71"/>
  <c r="Z18" i="71"/>
  <c r="Z17" i="71"/>
  <c r="Z16" i="71"/>
  <c r="Z15" i="71"/>
  <c r="Z14" i="71"/>
  <c r="Z13" i="71"/>
  <c r="Z12" i="71"/>
  <c r="Z11" i="71"/>
  <c r="Z10" i="71"/>
  <c r="Z9" i="71"/>
  <c r="Z8" i="71"/>
  <c r="Z7" i="71"/>
  <c r="Z6" i="71"/>
  <c r="Z5" i="71"/>
  <c r="Z4" i="71"/>
  <c r="U42" i="64"/>
  <c r="U41" i="64"/>
  <c r="U40" i="64"/>
  <c r="U39" i="64"/>
  <c r="U38" i="64"/>
  <c r="U37" i="64"/>
  <c r="U46" i="64"/>
  <c r="U45" i="64"/>
  <c r="U44" i="64"/>
  <c r="S200" i="64" l="1"/>
  <c r="T200" i="64" s="1"/>
  <c r="S219" i="64"/>
  <c r="T219" i="64" s="1"/>
  <c r="S96" i="64"/>
  <c r="T96" i="64" s="1"/>
  <c r="S128" i="64"/>
  <c r="T128" i="64" s="1"/>
  <c r="S158" i="64"/>
  <c r="T158" i="64" s="1"/>
  <c r="S212" i="64"/>
  <c r="T212" i="64" s="1"/>
  <c r="S241" i="64"/>
  <c r="T241" i="64" s="1"/>
  <c r="S414" i="64"/>
  <c r="T414" i="64" s="1"/>
  <c r="S521" i="64"/>
  <c r="T521" i="64" s="1"/>
  <c r="S280" i="64"/>
  <c r="T280" i="64" s="1"/>
  <c r="S214" i="64"/>
  <c r="T214" i="64" s="1"/>
  <c r="S231" i="64"/>
  <c r="T231" i="64" s="1"/>
  <c r="S284" i="64"/>
  <c r="T284" i="64" s="1"/>
  <c r="S403" i="64"/>
  <c r="T403" i="64" s="1"/>
  <c r="S470" i="64"/>
  <c r="T470" i="64" s="1"/>
  <c r="S551" i="64"/>
  <c r="T551" i="64" s="1"/>
  <c r="S484" i="64"/>
  <c r="T484" i="64" s="1"/>
  <c r="S201" i="64"/>
  <c r="T201" i="64" s="1"/>
  <c r="S260" i="64"/>
  <c r="T260" i="64" s="1"/>
  <c r="S99" i="64"/>
  <c r="T99" i="64" s="1"/>
  <c r="S146" i="64"/>
  <c r="T146" i="64" s="1"/>
  <c r="S159" i="64"/>
  <c r="T159" i="64" s="1"/>
  <c r="S225" i="64"/>
  <c r="T225" i="64" s="1"/>
  <c r="S296" i="64"/>
  <c r="T296" i="64" s="1"/>
  <c r="S419" i="64"/>
  <c r="T419" i="64" s="1"/>
  <c r="S537" i="64"/>
  <c r="T537" i="64" s="1"/>
  <c r="S373" i="64"/>
  <c r="T373" i="64" s="1"/>
  <c r="S215" i="64"/>
  <c r="T215" i="64" s="1"/>
  <c r="S232" i="64"/>
  <c r="T232" i="64" s="1"/>
  <c r="S285" i="64"/>
  <c r="T285" i="64" s="1"/>
  <c r="S404" i="64"/>
  <c r="T404" i="64" s="1"/>
  <c r="S506" i="64"/>
  <c r="T506" i="64" s="1"/>
  <c r="S106" i="64"/>
  <c r="T106" i="64" s="1"/>
  <c r="S485" i="64"/>
  <c r="T485" i="64" s="1"/>
  <c r="S202" i="64"/>
  <c r="T202" i="64" s="1"/>
  <c r="S276" i="64"/>
  <c r="T276" i="64" s="1"/>
  <c r="S111" i="64"/>
  <c r="T111" i="64" s="1"/>
  <c r="S149" i="64"/>
  <c r="T149" i="64" s="1"/>
  <c r="S167" i="64"/>
  <c r="T167" i="64" s="1"/>
  <c r="S226" i="64"/>
  <c r="T226" i="64" s="1"/>
  <c r="S345" i="64"/>
  <c r="T345" i="64" s="1"/>
  <c r="S426" i="64"/>
  <c r="T426" i="64" s="1"/>
  <c r="S545" i="64"/>
  <c r="T545" i="64" s="1"/>
  <c r="S83" i="64"/>
  <c r="T83" i="64" s="1"/>
  <c r="S216" i="64"/>
  <c r="T216" i="64" s="1"/>
  <c r="S233" i="64"/>
  <c r="T233" i="64" s="1"/>
  <c r="S286" i="64"/>
  <c r="T286" i="64" s="1"/>
  <c r="S405" i="64"/>
  <c r="T405" i="64" s="1"/>
  <c r="S536" i="64"/>
  <c r="T536" i="64" s="1"/>
  <c r="S277" i="64"/>
  <c r="T277" i="64" s="1"/>
  <c r="S508" i="64"/>
  <c r="T508" i="64" s="1"/>
  <c r="S199" i="64"/>
  <c r="T199" i="64" s="1"/>
  <c r="S218" i="64"/>
  <c r="T218" i="64" s="1"/>
  <c r="S74" i="64"/>
  <c r="T74" i="64" s="1"/>
  <c r="S112" i="64"/>
  <c r="T112" i="64" s="1"/>
  <c r="S150" i="64"/>
  <c r="T150" i="64" s="1"/>
  <c r="S178" i="64"/>
  <c r="T178" i="64" s="1"/>
  <c r="S227" i="64"/>
  <c r="T227" i="64" s="1"/>
  <c r="S377" i="64"/>
  <c r="T377" i="64" s="1"/>
  <c r="S500" i="64"/>
  <c r="T500" i="64" s="1"/>
  <c r="S12" i="64"/>
  <c r="T12" i="64" s="1"/>
  <c r="S213" i="64"/>
  <c r="T213" i="64" s="1"/>
  <c r="S217" i="64"/>
  <c r="T217" i="64" s="1"/>
  <c r="S283" i="64"/>
  <c r="T283" i="64" s="1"/>
  <c r="S339" i="64"/>
  <c r="T339" i="64" s="1"/>
  <c r="S505" i="64"/>
  <c r="T505" i="64" s="1"/>
  <c r="S550" i="64"/>
  <c r="T550" i="64" s="1"/>
  <c r="S346" i="64"/>
  <c r="T346" i="64" s="1"/>
  <c r="S142" i="64"/>
  <c r="T142" i="64" s="1"/>
  <c r="M4" i="63"/>
  <c r="L4" i="63"/>
  <c r="K4" i="63"/>
  <c r="J4" i="63"/>
  <c r="I4" i="63"/>
  <c r="H4" i="63"/>
  <c r="G4" i="63"/>
  <c r="F4" i="63"/>
  <c r="E4" i="63"/>
  <c r="K1" i="63"/>
  <c r="L1" i="63" s="1"/>
  <c r="M1" i="63" s="1"/>
  <c r="U43" i="64" l="1"/>
  <c r="AZ5" i="47" l="1"/>
  <c r="AZ4" i="47"/>
  <c r="BB4" i="47" s="1"/>
  <c r="AY5" i="47"/>
  <c r="AY4" i="47"/>
  <c r="BB5" i="47"/>
  <c r="AR5" i="47"/>
  <c r="AS5" i="47" s="1"/>
  <c r="AT5" i="47" s="1"/>
  <c r="AU5" i="47" s="1"/>
  <c r="AR4" i="47"/>
  <c r="AV5" i="47" l="1"/>
  <c r="AW5" i="47" s="1"/>
  <c r="AX5" i="47" s="1"/>
  <c r="AS4" i="47"/>
  <c r="AT4" i="47" s="1"/>
  <c r="AU4" i="47" s="1"/>
  <c r="AV4" i="47" l="1"/>
  <c r="AW4" i="47" s="1"/>
  <c r="AX4" i="47" s="1"/>
  <c r="K1" i="62" l="1"/>
  <c r="L1" i="62" s="1"/>
  <c r="M1" i="62" s="1"/>
  <c r="P6" i="61"/>
  <c r="L6" i="61"/>
  <c r="H6" i="61"/>
  <c r="S3" i="61"/>
  <c r="Q3" i="61"/>
  <c r="M3" i="61"/>
  <c r="I3" i="61"/>
  <c r="E3" i="61"/>
  <c r="S6" i="61"/>
  <c r="R6" i="61"/>
  <c r="Q6" i="61"/>
  <c r="O6" i="61"/>
  <c r="N6" i="61"/>
  <c r="M6" i="61"/>
  <c r="K6" i="61"/>
  <c r="J6" i="61"/>
  <c r="I6" i="61"/>
  <c r="G6" i="61"/>
  <c r="F6" i="61"/>
  <c r="E6" i="61"/>
  <c r="R3" i="61"/>
  <c r="O3" i="61"/>
  <c r="N3" i="61"/>
  <c r="K3" i="61"/>
  <c r="J3" i="61"/>
  <c r="G3" i="61"/>
  <c r="F3" i="61"/>
  <c r="E1" i="61"/>
  <c r="F1" i="61" s="1"/>
  <c r="G1" i="61" s="1"/>
  <c r="H1" i="61" s="1"/>
  <c r="I1" i="61" s="1"/>
  <c r="J1" i="61" s="1"/>
  <c r="K1" i="61" s="1"/>
  <c r="L1" i="61" s="1"/>
  <c r="M1" i="61" s="1"/>
  <c r="N1" i="61" s="1"/>
  <c r="O1" i="61" s="1"/>
  <c r="P1" i="61" s="1"/>
  <c r="Q1" i="61" s="1"/>
  <c r="R1" i="61" s="1"/>
  <c r="S1" i="61" s="1"/>
  <c r="T1" i="61" s="1"/>
  <c r="U1" i="61" s="1"/>
  <c r="V1" i="61" s="1"/>
  <c r="W1" i="61" s="1"/>
  <c r="X1" i="61" s="1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E1" i="60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R1" i="60" s="1"/>
  <c r="S1" i="60" s="1"/>
  <c r="T1" i="60" s="1"/>
  <c r="U1" i="60" s="1"/>
  <c r="V1" i="60" s="1"/>
  <c r="W1" i="60" s="1"/>
  <c r="X1" i="60" s="1"/>
  <c r="H3" i="61" l="1"/>
  <c r="L3" i="61"/>
  <c r="P3" i="61"/>
  <c r="X34" i="45"/>
  <c r="X20" i="45"/>
  <c r="X25" i="45"/>
  <c r="Y25" i="45" s="1"/>
  <c r="X29" i="45"/>
  <c r="X9" i="45"/>
  <c r="X10" i="45"/>
  <c r="Y10" i="45" s="1"/>
  <c r="X14" i="45"/>
  <c r="Y14" i="45" s="1"/>
  <c r="X28" i="45"/>
  <c r="X18" i="45"/>
  <c r="Y18" i="45" s="1"/>
  <c r="AH26" i="45"/>
  <c r="AJ26" i="45" s="1"/>
  <c r="AH34" i="45"/>
  <c r="AJ34" i="45" s="1"/>
  <c r="AH20" i="45"/>
  <c r="AJ20" i="45" s="1"/>
  <c r="AH25" i="45"/>
  <c r="AJ25" i="45" s="1"/>
  <c r="AH21" i="45"/>
  <c r="AJ21" i="45" s="1"/>
  <c r="AH29" i="45"/>
  <c r="AJ29" i="45" s="1"/>
  <c r="AH15" i="45"/>
  <c r="AJ15" i="45" s="1"/>
  <c r="AH9" i="45"/>
  <c r="AJ9" i="45" s="1"/>
  <c r="AH32" i="45"/>
  <c r="AJ32" i="45" s="1"/>
  <c r="AH5" i="45"/>
  <c r="AJ5" i="45" s="1"/>
  <c r="AH22" i="45"/>
  <c r="AJ22" i="45" s="1"/>
  <c r="AH10" i="45"/>
  <c r="AJ10" i="45" s="1"/>
  <c r="AH7" i="45"/>
  <c r="AJ7" i="45" s="1"/>
  <c r="AH13" i="45"/>
  <c r="AJ13" i="45" s="1"/>
  <c r="AH35" i="45"/>
  <c r="AJ35" i="45" s="1"/>
  <c r="AH39" i="45"/>
  <c r="AJ39" i="45" s="1"/>
  <c r="AH23" i="45"/>
  <c r="AJ23" i="45" s="1"/>
  <c r="AH11" i="45"/>
  <c r="AJ11" i="45" s="1"/>
  <c r="AH8" i="45"/>
  <c r="AJ8" i="45" s="1"/>
  <c r="AH14" i="45"/>
  <c r="AJ14" i="45" s="1"/>
  <c r="AH36" i="45"/>
  <c r="AJ36" i="45" s="1"/>
  <c r="AH38" i="45"/>
  <c r="AJ38" i="45" s="1"/>
  <c r="AH40" i="45"/>
  <c r="AJ40" i="45" s="1"/>
  <c r="AH6" i="45"/>
  <c r="AJ6" i="45" s="1"/>
  <c r="AH33" i="45"/>
  <c r="AJ33" i="45" s="1"/>
  <c r="AH19" i="45"/>
  <c r="AJ19" i="45" s="1"/>
  <c r="AH16" i="45"/>
  <c r="AJ16" i="45" s="1"/>
  <c r="AH28" i="45"/>
  <c r="AJ28" i="45" s="1"/>
  <c r="AH37" i="45"/>
  <c r="AJ37" i="45" s="1"/>
  <c r="AH4" i="45"/>
  <c r="AJ4" i="45" s="1"/>
  <c r="AH31" i="45"/>
  <c r="AJ31" i="45" s="1"/>
  <c r="AH24" i="45"/>
  <c r="AJ24" i="45" s="1"/>
  <c r="AH30" i="45"/>
  <c r="AJ30" i="45" s="1"/>
  <c r="AH17" i="45"/>
  <c r="AJ17" i="45" s="1"/>
  <c r="AH27" i="45"/>
  <c r="AJ27" i="45" s="1"/>
  <c r="AH18" i="45"/>
  <c r="AJ18" i="45" s="1"/>
  <c r="AG26" i="45"/>
  <c r="AG34" i="45"/>
  <c r="AG20" i="45"/>
  <c r="AG25" i="45"/>
  <c r="AG21" i="45"/>
  <c r="AG29" i="45"/>
  <c r="AG15" i="45"/>
  <c r="AG9" i="45"/>
  <c r="AG32" i="45"/>
  <c r="AG5" i="45"/>
  <c r="AG22" i="45"/>
  <c r="AG10" i="45"/>
  <c r="AG7" i="45"/>
  <c r="AG13" i="45"/>
  <c r="AG35" i="45"/>
  <c r="AG39" i="45"/>
  <c r="AG23" i="45"/>
  <c r="AG11" i="45"/>
  <c r="AG8" i="45"/>
  <c r="AG14" i="45"/>
  <c r="AG36" i="45"/>
  <c r="AG38" i="45"/>
  <c r="AG40" i="45"/>
  <c r="AG6" i="45"/>
  <c r="AG33" i="45"/>
  <c r="AG19" i="45"/>
  <c r="AG16" i="45"/>
  <c r="AG28" i="45"/>
  <c r="AG37" i="45"/>
  <c r="AG4" i="45"/>
  <c r="AG31" i="45"/>
  <c r="AG24" i="45"/>
  <c r="AG30" i="45"/>
  <c r="AG17" i="45"/>
  <c r="AG27" i="45"/>
  <c r="AG18" i="45"/>
  <c r="AG12" i="45"/>
  <c r="X21" i="45" l="1"/>
  <c r="Y21" i="45" s="1"/>
  <c r="Z21" i="45" s="1"/>
  <c r="X26" i="45"/>
  <c r="Y26" i="45" s="1"/>
  <c r="Z26" i="45" s="1"/>
  <c r="Y20" i="45"/>
  <c r="Z20" i="45" s="1"/>
  <c r="Y29" i="45"/>
  <c r="Z29" i="45" s="1"/>
  <c r="Y34" i="45"/>
  <c r="Z34" i="45" s="1"/>
  <c r="Y9" i="45"/>
  <c r="Z9" i="45" s="1"/>
  <c r="X17" i="45"/>
  <c r="X27" i="45"/>
  <c r="Y27" i="45" s="1"/>
  <c r="X30" i="45"/>
  <c r="X38" i="45"/>
  <c r="Y38" i="45" s="1"/>
  <c r="X13" i="45"/>
  <c r="X24" i="45"/>
  <c r="Y24" i="45" s="1"/>
  <c r="X31" i="45"/>
  <c r="X6" i="45"/>
  <c r="Y6" i="45" s="1"/>
  <c r="Z6" i="45" s="1"/>
  <c r="X39" i="45"/>
  <c r="Y39" i="45" s="1"/>
  <c r="Z18" i="45"/>
  <c r="Y31" i="45"/>
  <c r="X4" i="45"/>
  <c r="Y4" i="45" s="1"/>
  <c r="X37" i="45"/>
  <c r="Y37" i="45" s="1"/>
  <c r="Y28" i="45"/>
  <c r="Z28" i="45" s="1"/>
  <c r="X19" i="45"/>
  <c r="Y19" i="45" s="1"/>
  <c r="Z14" i="45"/>
  <c r="X11" i="45"/>
  <c r="Y11" i="45" s="1"/>
  <c r="Z10" i="45"/>
  <c r="X5" i="45"/>
  <c r="X16" i="45"/>
  <c r="Y16" i="45" s="1"/>
  <c r="X33" i="45"/>
  <c r="Y33" i="45" s="1"/>
  <c r="X40" i="45"/>
  <c r="Y40" i="45" s="1"/>
  <c r="X36" i="45"/>
  <c r="Y36" i="45" s="1"/>
  <c r="X8" i="45"/>
  <c r="Y8" i="45" s="1"/>
  <c r="X23" i="45"/>
  <c r="Y23" i="45" s="1"/>
  <c r="X35" i="45"/>
  <c r="Y35" i="45" s="1"/>
  <c r="X7" i="45"/>
  <c r="Y7" i="45" s="1"/>
  <c r="X22" i="45"/>
  <c r="Y22" i="45" s="1"/>
  <c r="X32" i="45"/>
  <c r="Y32" i="45" s="1"/>
  <c r="X15" i="45"/>
  <c r="Y15" i="45" s="1"/>
  <c r="Z15" i="45" s="1"/>
  <c r="Z25" i="45"/>
  <c r="Z27" i="45" l="1"/>
  <c r="Z40" i="45"/>
  <c r="AA40" i="45" s="1"/>
  <c r="AB40" i="45" s="1"/>
  <c r="AC40" i="45" s="1"/>
  <c r="AD40" i="45" s="1"/>
  <c r="Z35" i="45"/>
  <c r="AA35" i="45" s="1"/>
  <c r="AB35" i="45" s="1"/>
  <c r="AC35" i="45" s="1"/>
  <c r="AD35" i="45" s="1"/>
  <c r="Z31" i="45"/>
  <c r="AA31" i="45" s="1"/>
  <c r="AB31" i="45" s="1"/>
  <c r="AC31" i="45" s="1"/>
  <c r="AD31" i="45" s="1"/>
  <c r="Y30" i="45"/>
  <c r="Z30" i="45" s="1"/>
  <c r="AA30" i="45" s="1"/>
  <c r="AB30" i="45" s="1"/>
  <c r="AC30" i="45" s="1"/>
  <c r="AD30" i="45" s="1"/>
  <c r="Z22" i="45"/>
  <c r="AA22" i="45" s="1"/>
  <c r="AB22" i="45" s="1"/>
  <c r="AC22" i="45" s="1"/>
  <c r="AD22" i="45" s="1"/>
  <c r="Z16" i="45"/>
  <c r="AA16" i="45" s="1"/>
  <c r="AB16" i="45" s="1"/>
  <c r="AC16" i="45" s="1"/>
  <c r="AD16" i="45" s="1"/>
  <c r="Y13" i="45"/>
  <c r="Z13" i="45" s="1"/>
  <c r="AA13" i="45" s="1"/>
  <c r="Z8" i="45"/>
  <c r="Z19" i="45"/>
  <c r="Z24" i="45"/>
  <c r="AA24" i="45" s="1"/>
  <c r="AB24" i="45" s="1"/>
  <c r="AC24" i="45" s="1"/>
  <c r="AD24" i="45" s="1"/>
  <c r="Y17" i="45"/>
  <c r="Z17" i="45" s="1"/>
  <c r="Z5" i="45"/>
  <c r="AA5" i="45" s="1"/>
  <c r="AB5" i="45" s="1"/>
  <c r="AC5" i="45" s="1"/>
  <c r="AD5" i="45" s="1"/>
  <c r="AA28" i="45"/>
  <c r="AB28" i="45" s="1"/>
  <c r="AC28" i="45" s="1"/>
  <c r="AD28" i="45" s="1"/>
  <c r="AA6" i="45"/>
  <c r="AB6" i="45" s="1"/>
  <c r="AC6" i="45" s="1"/>
  <c r="AD6" i="45" s="1"/>
  <c r="AA10" i="45"/>
  <c r="AB10" i="45" s="1"/>
  <c r="AC10" i="45" s="1"/>
  <c r="AD10" i="45" s="1"/>
  <c r="Z38" i="45"/>
  <c r="AA19" i="45"/>
  <c r="Z32" i="45"/>
  <c r="Z23" i="45"/>
  <c r="Z33" i="45"/>
  <c r="AA15" i="45"/>
  <c r="AB15" i="45" s="1"/>
  <c r="AC15" i="45" s="1"/>
  <c r="AD15" i="45" s="1"/>
  <c r="AA9" i="45"/>
  <c r="AB9" i="45" s="1"/>
  <c r="AC9" i="45" s="1"/>
  <c r="AD9" i="45" s="1"/>
  <c r="Z11" i="45"/>
  <c r="AA26" i="45"/>
  <c r="AB26" i="45" s="1"/>
  <c r="AC26" i="45" s="1"/>
  <c r="AD26" i="45" s="1"/>
  <c r="AA20" i="45"/>
  <c r="AB20" i="45" s="1"/>
  <c r="AC20" i="45" s="1"/>
  <c r="AD20" i="45" s="1"/>
  <c r="AA21" i="45"/>
  <c r="AB21" i="45" s="1"/>
  <c r="AC21" i="45" s="1"/>
  <c r="AD21" i="45" s="1"/>
  <c r="AA8" i="45"/>
  <c r="AB8" i="45" s="1"/>
  <c r="AC8" i="45" s="1"/>
  <c r="AD8" i="45" s="1"/>
  <c r="AA14" i="45"/>
  <c r="AB14" i="45" s="1"/>
  <c r="AC14" i="45" s="1"/>
  <c r="AD14" i="45" s="1"/>
  <c r="Z39" i="45"/>
  <c r="AA34" i="45"/>
  <c r="AB34" i="45" s="1"/>
  <c r="AC34" i="45" s="1"/>
  <c r="AD34" i="45" s="1"/>
  <c r="AA25" i="45"/>
  <c r="AB25" i="45" s="1"/>
  <c r="AC25" i="45" s="1"/>
  <c r="AD25" i="45" s="1"/>
  <c r="AA29" i="45"/>
  <c r="AB29" i="45" s="1"/>
  <c r="AC29" i="45" s="1"/>
  <c r="AD29" i="45" s="1"/>
  <c r="Z4" i="45"/>
  <c r="Z7" i="45"/>
  <c r="Z36" i="45"/>
  <c r="Z37" i="45"/>
  <c r="AA18" i="45"/>
  <c r="AB18" i="45" s="1"/>
  <c r="AC18" i="45" s="1"/>
  <c r="AD18" i="45" s="1"/>
  <c r="AB19" i="45" l="1"/>
  <c r="AC19" i="45" s="1"/>
  <c r="AD19" i="45" s="1"/>
  <c r="AA27" i="45"/>
  <c r="AB27" i="45" s="1"/>
  <c r="AC27" i="45" s="1"/>
  <c r="AD27" i="45" s="1"/>
  <c r="AA17" i="45"/>
  <c r="AB17" i="45" s="1"/>
  <c r="AC17" i="45" s="1"/>
  <c r="AD17" i="45" s="1"/>
  <c r="AB13" i="45"/>
  <c r="AC13" i="45" s="1"/>
  <c r="AD13" i="45" s="1"/>
  <c r="AA39" i="45"/>
  <c r="AB39" i="45" s="1"/>
  <c r="AC39" i="45" s="1"/>
  <c r="AD39" i="45" s="1"/>
  <c r="AA7" i="45"/>
  <c r="AB7" i="45" s="1"/>
  <c r="AC7" i="45" s="1"/>
  <c r="AD7" i="45" s="1"/>
  <c r="AA38" i="45"/>
  <c r="AB38" i="45" s="1"/>
  <c r="AC38" i="45" s="1"/>
  <c r="AD38" i="45" s="1"/>
  <c r="AA4" i="45"/>
  <c r="AB4" i="45" s="1"/>
  <c r="AC4" i="45" s="1"/>
  <c r="AD4" i="45" s="1"/>
  <c r="AA32" i="45"/>
  <c r="AB32" i="45" s="1"/>
  <c r="AC32" i="45" s="1"/>
  <c r="AD32" i="45" s="1"/>
  <c r="AA37" i="45"/>
  <c r="AB37" i="45" s="1"/>
  <c r="AC37" i="45" s="1"/>
  <c r="AD37" i="45" s="1"/>
  <c r="AA33" i="45"/>
  <c r="AB33" i="45" s="1"/>
  <c r="AC33" i="45" s="1"/>
  <c r="AD33" i="45" s="1"/>
  <c r="AA36" i="45"/>
  <c r="AB36" i="45" s="1"/>
  <c r="AC36" i="45" s="1"/>
  <c r="AD36" i="45" s="1"/>
  <c r="AA11" i="45"/>
  <c r="AB11" i="45" s="1"/>
  <c r="AC11" i="45" s="1"/>
  <c r="AD11" i="45" s="1"/>
  <c r="AA23" i="45"/>
  <c r="AB23" i="45" s="1"/>
  <c r="AC23" i="45" s="1"/>
  <c r="AD23" i="45" s="1"/>
  <c r="S26" i="45" l="1"/>
  <c r="S34" i="45"/>
  <c r="S20" i="45"/>
  <c r="S25" i="45"/>
  <c r="S21" i="45"/>
  <c r="S29" i="45"/>
  <c r="S15" i="45"/>
  <c r="S9" i="45"/>
  <c r="S32" i="45"/>
  <c r="S5" i="45"/>
  <c r="S22" i="45"/>
  <c r="S10" i="45"/>
  <c r="S7" i="45"/>
  <c r="S13" i="45"/>
  <c r="S35" i="45"/>
  <c r="S39" i="45"/>
  <c r="S23" i="45"/>
  <c r="S11" i="45"/>
  <c r="S8" i="45"/>
  <c r="S14" i="45"/>
  <c r="S36" i="45"/>
  <c r="S38" i="45"/>
  <c r="S40" i="45"/>
  <c r="S6" i="45"/>
  <c r="S33" i="45"/>
  <c r="S19" i="45"/>
  <c r="S16" i="45"/>
  <c r="S28" i="45"/>
  <c r="S37" i="45"/>
  <c r="S4" i="45"/>
  <c r="S31" i="45"/>
  <c r="S24" i="45"/>
  <c r="S30" i="45"/>
  <c r="S17" i="45"/>
  <c r="S27" i="45"/>
  <c r="S18" i="45"/>
  <c r="S12" i="45"/>
  <c r="AH12" i="45" l="1"/>
  <c r="AJ12" i="45" s="1"/>
  <c r="X12" i="45" l="1"/>
  <c r="Y12" i="45" s="1"/>
  <c r="Z12" i="45" l="1"/>
  <c r="AA12" i="45" s="1"/>
  <c r="AB12" i="45" l="1"/>
  <c r="AC12" i="45" s="1"/>
  <c r="AD12" i="45" s="1"/>
  <c r="V339" i="64" l="1"/>
  <c r="V213" i="64"/>
  <c r="V485" i="64"/>
  <c r="V506" i="64"/>
  <c r="V508" i="64"/>
  <c r="V484" i="64"/>
</calcChain>
</file>

<file path=xl/sharedStrings.xml><?xml version="1.0" encoding="utf-8"?>
<sst xmlns="http://schemas.openxmlformats.org/spreadsheetml/2006/main" count="38235" uniqueCount="5583">
  <si>
    <t>Initial Level</t>
  </si>
  <si>
    <t>M10</t>
  </si>
  <si>
    <t>M11</t>
  </si>
  <si>
    <t>M12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</si>
  <si>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</si>
  <si>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</si>
  <si>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</si>
  <si>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</si>
  <si>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</si>
  <si>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</si>
  <si>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</si>
  <si>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</si>
  <si>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</si>
  <si>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Owner</t>
  </si>
  <si>
    <t>Installed Capacity</t>
  </si>
  <si>
    <t>Start Year</t>
  </si>
  <si>
    <t>Project Name</t>
  </si>
  <si>
    <t>(MW)</t>
  </si>
  <si>
    <t>(GWh/year)</t>
  </si>
  <si>
    <t>Location</t>
  </si>
  <si>
    <t>Transmission</t>
  </si>
  <si>
    <t>($/MWh)</t>
  </si>
  <si>
    <t>Fixed O&amp;M Cost</t>
  </si>
  <si>
    <t>Variable O&amp;M Cost</t>
  </si>
  <si>
    <t>Minimum Up Time</t>
  </si>
  <si>
    <t>Minimum Down Time</t>
  </si>
  <si>
    <t>Shut Down Costs</t>
  </si>
  <si>
    <t>Shut Down Ramp Limit</t>
  </si>
  <si>
    <t>(%/min)</t>
  </si>
  <si>
    <t>(hours)</t>
  </si>
  <si>
    <t>(%)</t>
  </si>
  <si>
    <t>Operating Reserve Fraction</t>
  </si>
  <si>
    <t>Characteristics of existing system transmission</t>
  </si>
  <si>
    <t>LEGEND</t>
  </si>
  <si>
    <t>Start Up Ramp Limit</t>
  </si>
  <si>
    <t>Start Up Costs</t>
  </si>
  <si>
    <t>[MW/hr p MWcap]</t>
  </si>
  <si>
    <t>(S/MWcap)</t>
  </si>
  <si>
    <t>DESIGN</t>
  </si>
  <si>
    <t>OPERATIONS</t>
  </si>
  <si>
    <t>Voltage</t>
  </si>
  <si>
    <t>Length</t>
  </si>
  <si>
    <t>Must Run</t>
  </si>
  <si>
    <t>Outage Duration</t>
  </si>
  <si>
    <t>(T/F)</t>
  </si>
  <si>
    <t>Notes</t>
  </si>
  <si>
    <t>Low Volume</t>
  </si>
  <si>
    <t>High Volume</t>
  </si>
  <si>
    <t>(m)</t>
  </si>
  <si>
    <t>OPERATING COSTS</t>
  </si>
  <si>
    <t xml:space="preserve">Inc Heat Rate @ Max </t>
  </si>
  <si>
    <t>(MMBtu/MWh)</t>
  </si>
  <si>
    <t>Forced Outage Rate</t>
  </si>
  <si>
    <t>Live Storage</t>
  </si>
  <si>
    <t>Notes:</t>
  </si>
  <si>
    <t>Dependable Capacity</t>
  </si>
  <si>
    <t>Station Flow</t>
  </si>
  <si>
    <t>(WSC#)</t>
  </si>
  <si>
    <t>Reserve Requirements</t>
  </si>
  <si>
    <t>(% installed MW)</t>
  </si>
  <si>
    <t>Circuit ID</t>
  </si>
  <si>
    <t>(ad/dc)</t>
  </si>
  <si>
    <t>(kV)</t>
  </si>
  <si>
    <t>(A)</t>
  </si>
  <si>
    <t>(km)</t>
  </si>
  <si>
    <t>Spin Up Ramp Rate</t>
  </si>
  <si>
    <t>Spin Down Ramp Rate</t>
  </si>
  <si>
    <t>(% across system)</t>
  </si>
  <si>
    <t>Upper Storage Level</t>
  </si>
  <si>
    <t>Lower Storage Level</t>
  </si>
  <si>
    <t>End Year</t>
  </si>
  <si>
    <t>Maximum Level</t>
  </si>
  <si>
    <t>Minimum Level</t>
  </si>
  <si>
    <t>(m3)</t>
  </si>
  <si>
    <t>(m3/s)</t>
  </si>
  <si>
    <t>Minimum Capacity</t>
  </si>
  <si>
    <t>Maximum Capacity</t>
  </si>
  <si>
    <t>Maintenance Days</t>
  </si>
  <si>
    <t>EXISTING GENERATION</t>
  </si>
  <si>
    <t>(MVA)</t>
  </si>
  <si>
    <t>SYSTEM CHARACTERISTICS</t>
  </si>
  <si>
    <t>EXISTING TRANSMISSION</t>
  </si>
  <si>
    <t>Substation Voltage</t>
  </si>
  <si>
    <t>(MWh)</t>
  </si>
  <si>
    <t>Dam Type</t>
  </si>
  <si>
    <t>Penstock</t>
  </si>
  <si>
    <t>Rated Head</t>
  </si>
  <si>
    <t>Maximum Head</t>
  </si>
  <si>
    <t>Minimum Head</t>
  </si>
  <si>
    <t>Turbine Type</t>
  </si>
  <si>
    <t>Rated Discharge (Unit)</t>
  </si>
  <si>
    <t>Rated Discharge (Facility)</t>
  </si>
  <si>
    <t>Operating Flow (Facility)</t>
  </si>
  <si>
    <t>Turbine Renewal Year</t>
  </si>
  <si>
    <t>(km2)</t>
  </si>
  <si>
    <t>Upstream Reservoir Area</t>
  </si>
  <si>
    <t>Upstream Reservoir Storage</t>
  </si>
  <si>
    <t>(days/y)</t>
  </si>
  <si>
    <t>Mission</t>
  </si>
  <si>
    <t>Richmond</t>
  </si>
  <si>
    <t>Low Reference Level</t>
  </si>
  <si>
    <t>High Reference Level</t>
  </si>
  <si>
    <t>RESERVOIR</t>
  </si>
  <si>
    <t>RENEWAL</t>
  </si>
  <si>
    <t>Renewal Project Name</t>
  </si>
  <si>
    <t>Additional Dependable Capacity</t>
  </si>
  <si>
    <t>Unit Capacity Cost</t>
  </si>
  <si>
    <t>Additional Annual Energy</t>
  </si>
  <si>
    <t>Unit Energy Cost</t>
  </si>
  <si>
    <t>($/kW-year)</t>
  </si>
  <si>
    <t>($M)</t>
  </si>
  <si>
    <t>(h)</t>
  </si>
  <si>
    <t>Development Time</t>
  </si>
  <si>
    <t>(years)</t>
  </si>
  <si>
    <t>Additional Installed Capacity</t>
  </si>
  <si>
    <t>Fixed O&amp;M</t>
  </si>
  <si>
    <t>Variable O&amp;M</t>
  </si>
  <si>
    <t>Construction Time</t>
  </si>
  <si>
    <t>($2018M)</t>
  </si>
  <si>
    <t>Capital Overhead</t>
  </si>
  <si>
    <t>Assume IDC rate of 5% each year</t>
  </si>
  <si>
    <t>Interest During Construction</t>
  </si>
  <si>
    <t>Project Definition Costs</t>
  </si>
  <si>
    <t>HYDROELECTRIC GREENFIELD</t>
  </si>
  <si>
    <t>HYDROELECTRIC RENEWAL</t>
  </si>
  <si>
    <t>Upper Storage Name</t>
  </si>
  <si>
    <t>Lower Storage Name</t>
  </si>
  <si>
    <t>HydroExisting</t>
  </si>
  <si>
    <t>HydroRenewals</t>
  </si>
  <si>
    <t>HydroGreenfield</t>
  </si>
  <si>
    <t>Characteristics specific to potential future capacity upgrades and pumped storage additions at existing facilities</t>
  </si>
  <si>
    <t>Characteristics specific to potential future greenfield hydroelectric projects</t>
  </si>
  <si>
    <t>HydroPS</t>
  </si>
  <si>
    <t>Characteristics specific to potential future pumped storage hydroelectric projects</t>
  </si>
  <si>
    <t>Appleton</t>
  </si>
  <si>
    <t>Picton</t>
  </si>
  <si>
    <t>(ha)</t>
  </si>
  <si>
    <t>($/year)</t>
  </si>
  <si>
    <t>dd.dddd</t>
  </si>
  <si>
    <t>Total Footprint</t>
  </si>
  <si>
    <t>Levelized Cost</t>
  </si>
  <si>
    <t>Unit Cost of Stored Energy</t>
  </si>
  <si>
    <t>Unit Cost of Capacity</t>
  </si>
  <si>
    <t xml:space="preserve">Generation Duration at Peak Output </t>
  </si>
  <si>
    <t>Design Flow (Generation)</t>
  </si>
  <si>
    <t>H/L Ratio</t>
  </si>
  <si>
    <t>Gross Head</t>
  </si>
  <si>
    <t>Storage Requirement</t>
  </si>
  <si>
    <t>Reservoir Types</t>
  </si>
  <si>
    <t>Salt/Fresh</t>
  </si>
  <si>
    <t>Longitude</t>
  </si>
  <si>
    <t>Latitude</t>
  </si>
  <si>
    <t>HYDROELECTRIC PUMPED STORAGE</t>
  </si>
  <si>
    <t>($2018/MW)</t>
  </si>
  <si>
    <t>($2018/MWh)</t>
  </si>
  <si>
    <t>($2018/kW-year)</t>
  </si>
  <si>
    <t>Existing Project Name</t>
  </si>
  <si>
    <t>Existing #units</t>
  </si>
  <si>
    <t>COSTS</t>
  </si>
  <si>
    <t>EXISTING DESIGN</t>
  </si>
  <si>
    <t>Generator Type</t>
  </si>
  <si>
    <t>Implementation Costs</t>
  </si>
  <si>
    <t>NG_CT</t>
  </si>
  <si>
    <t>HGWh</t>
  </si>
  <si>
    <t>HMW</t>
  </si>
  <si>
    <t>FGWh</t>
  </si>
  <si>
    <t>FMW</t>
  </si>
  <si>
    <t>UNIT</t>
  </si>
  <si>
    <t>MW</t>
  </si>
  <si>
    <t>Data obtained and calculated</t>
  </si>
  <si>
    <t>EXISTING STORAGE HYDROELECTRIC</t>
  </si>
  <si>
    <t>Annualized Project Cost</t>
  </si>
  <si>
    <t>($M/year)</t>
  </si>
  <si>
    <t>Total Project Cost</t>
  </si>
  <si>
    <t>Average Annual Energy - Plant</t>
  </si>
  <si>
    <t># of units</t>
  </si>
  <si>
    <t>Generation Type</t>
  </si>
  <si>
    <t>Distance to Market Grid</t>
  </si>
  <si>
    <t>($2017M)</t>
  </si>
  <si>
    <t>Total Capital Cost</t>
  </si>
  <si>
    <t>Total Capital Costs include contingency and project management costs, but exclude IDC, corporate overhead, future inflation and transmission costs</t>
  </si>
  <si>
    <t>Data not yet obtained</t>
  </si>
  <si>
    <t>Provincial historical energy demand, after DSM</t>
  </si>
  <si>
    <t>Provincial historical capacity demand, after DSM</t>
  </si>
  <si>
    <t>Provincial mid-load energy forecast, before and after DSM</t>
  </si>
  <si>
    <t>Provincial mid-load capacity forecast, before and after DSM</t>
  </si>
  <si>
    <t>See the related Gitlab issue for a summary of inventory status</t>
  </si>
  <si>
    <t>Hourly</t>
  </si>
  <si>
    <t>Provincial hourly generation data</t>
  </si>
  <si>
    <t>See the accompanying calculations file and raw data files for additional supporting information</t>
  </si>
  <si>
    <t>See Hourly2018 file in the Hourly-2018 folder</t>
  </si>
  <si>
    <t>Water Rentals</t>
  </si>
  <si>
    <t>Fixed O&amp;M and variable costs estimated using regression curves found in the CA-Inventory dataset</t>
  </si>
  <si>
    <t>Assume Project Definition costs using regression curve found in the CA-Inventory dataset</t>
  </si>
  <si>
    <t>NG_CG</t>
  </si>
  <si>
    <t>Variable Cost</t>
  </si>
  <si>
    <t>Annual Average Energy - Plant</t>
  </si>
  <si>
    <t>Annualized Project Cost per kW</t>
  </si>
  <si>
    <t>Capacity Factor</t>
  </si>
  <si>
    <t>General Notes:</t>
  </si>
  <si>
    <t>See calculations sheets for sources of values</t>
  </si>
  <si>
    <t>Start year indicates the year at which the facilitated was commissioned or refurbished to its current type</t>
  </si>
  <si>
    <t>Specific Notes:</t>
  </si>
  <si>
    <t>hydro_daily</t>
  </si>
  <si>
    <t>solar</t>
  </si>
  <si>
    <t>wind</t>
  </si>
  <si>
    <t>hydro_pump</t>
  </si>
  <si>
    <t>nuclear</t>
  </si>
  <si>
    <t>The WSC# refers to the Water Survey of Canada Hydrometric station</t>
  </si>
  <si>
    <t>Hydroelectric generation type has been estimated based on available information concerning operations, reservoir size and operations, facility location and design flows.</t>
  </si>
  <si>
    <t>Assume installed capacity of hydroelectric renewals is all dependable capacity, though this should be verified with new studies.</t>
  </si>
  <si>
    <t>Assume a Capital Overhead rate of 1.77% of total capital costs (inclusive of contingencies, as they are above) based on BC Hydro rate</t>
  </si>
  <si>
    <t>Assume hydroelectric, greenfield and pumped storage facilities have an economic life of 70 years</t>
  </si>
  <si>
    <t>Assume a discount rate of 7% each year</t>
  </si>
  <si>
    <t>Loaded Capital Cost presumed to be the equivalent of Implementation Costs, namely they include Capital Overhead and IDC</t>
  </si>
  <si>
    <t>ON</t>
  </si>
  <si>
    <t>Freelton</t>
  </si>
  <si>
    <t xml:space="preserve">Birchmount Energy Centre </t>
  </si>
  <si>
    <t>Aurora</t>
  </si>
  <si>
    <t>Toronto</t>
  </si>
  <si>
    <t xml:space="preserve">Bur Oak Energy Centre </t>
  </si>
  <si>
    <t>Markham</t>
  </si>
  <si>
    <t>C.L. Solutions</t>
  </si>
  <si>
    <t>Leamington</t>
  </si>
  <si>
    <t>Cedarline Greenhouse</t>
  </si>
  <si>
    <t>1579303 Ontario Ltd</t>
  </si>
  <si>
    <t>Dresden</t>
  </si>
  <si>
    <t>Countryside London</t>
  </si>
  <si>
    <t>London District Energy LP</t>
  </si>
  <si>
    <t>Northeast</t>
  </si>
  <si>
    <t>Foothill Greenhouses Ltd.</t>
  </si>
  <si>
    <t>Foothill Greenhouses Limited</t>
  </si>
  <si>
    <t>King City</t>
  </si>
  <si>
    <t>Great Northern Tri-Gen</t>
  </si>
  <si>
    <t>Soave Hydroponics Company</t>
  </si>
  <si>
    <t>Hamilton</t>
  </si>
  <si>
    <t>London</t>
  </si>
  <si>
    <t xml:space="preserve">Invista (Canada) Company </t>
  </si>
  <si>
    <t>Maitland</t>
  </si>
  <si>
    <t>Lynden</t>
  </si>
  <si>
    <t>Enwave Energy Corporation</t>
  </si>
  <si>
    <t>Ravensbergen</t>
  </si>
  <si>
    <t>P. Ravensbergen &amp; Sons Limited</t>
  </si>
  <si>
    <t>Smithville</t>
  </si>
  <si>
    <t>Niagara</t>
  </si>
  <si>
    <t>Rosa Flora Growers Limited</t>
  </si>
  <si>
    <t>Dunnville</t>
  </si>
  <si>
    <t>Warden Energy Centre</t>
  </si>
  <si>
    <t>TransAlta Cogeneration LP</t>
  </si>
  <si>
    <t>Windsor</t>
  </si>
  <si>
    <t>1149377 Ontario Limited</t>
  </si>
  <si>
    <t>Blind River</t>
  </si>
  <si>
    <t>Mississippi River Power Corporation</t>
  </si>
  <si>
    <t>Almonte</t>
  </si>
  <si>
    <t>Batchawana Bay</t>
  </si>
  <si>
    <t>Elliot Lake</t>
  </si>
  <si>
    <t>Kapuskasing</t>
  </si>
  <si>
    <t>Bracebridge</t>
  </si>
  <si>
    <t>Burks Falls</t>
  </si>
  <si>
    <t>Calm Lake</t>
  </si>
  <si>
    <t>Atikokan</t>
  </si>
  <si>
    <t>Northwest</t>
  </si>
  <si>
    <t>Campbellford</t>
  </si>
  <si>
    <t>Ottawa</t>
  </si>
  <si>
    <t>Sault Ste. Marie</t>
  </si>
  <si>
    <t>Multistream Power Corporation</t>
  </si>
  <si>
    <t>Douglas</t>
  </si>
  <si>
    <t>Wawa</t>
  </si>
  <si>
    <t>Espanola</t>
  </si>
  <si>
    <t>Shaman Power Corporation</t>
  </si>
  <si>
    <t>Fenelon Falls</t>
  </si>
  <si>
    <t>Renfrew Power Generation Inc</t>
  </si>
  <si>
    <t>Renfrew</t>
  </si>
  <si>
    <t>Fort Frances</t>
  </si>
  <si>
    <t>Arnprior</t>
  </si>
  <si>
    <t>Chaudière Hydro North LP</t>
  </si>
  <si>
    <t>Trout Creek</t>
  </si>
  <si>
    <t>Mobert</t>
  </si>
  <si>
    <t>Trenton</t>
  </si>
  <si>
    <t>Val Rita</t>
  </si>
  <si>
    <t>St. Catharines</t>
  </si>
  <si>
    <t>Kenabeek</t>
  </si>
  <si>
    <t>Iroquois Falls</t>
  </si>
  <si>
    <t>Elgin</t>
  </si>
  <si>
    <t>Kenora</t>
  </si>
  <si>
    <t>Glenburnie</t>
  </si>
  <si>
    <t>Ear Falls</t>
  </si>
  <si>
    <t>Peterborough</t>
  </si>
  <si>
    <t>Timmins</t>
  </si>
  <si>
    <t>Marmora</t>
  </si>
  <si>
    <t>Minden</t>
  </si>
  <si>
    <t>Englehart</t>
  </si>
  <si>
    <t>Sudbury</t>
  </si>
  <si>
    <t>Beardmore</t>
  </si>
  <si>
    <t>Swift River LP</t>
  </si>
  <si>
    <t>Bala</t>
  </si>
  <si>
    <t>Monetville</t>
  </si>
  <si>
    <t>Smooth Rock Falls</t>
  </si>
  <si>
    <t>Ragged Chute Energy Inc</t>
  </si>
  <si>
    <t>Haileybury</t>
  </si>
  <si>
    <t>Thessalon</t>
  </si>
  <si>
    <t>Gemini-SRF Power Corporation</t>
  </si>
  <si>
    <t>Coldwater</t>
  </si>
  <si>
    <t>Trent Rapids Power Corporation</t>
  </si>
  <si>
    <t>Marathon</t>
  </si>
  <si>
    <t>Washago</t>
  </si>
  <si>
    <t>Peterborough Utilities Commission</t>
  </si>
  <si>
    <t>Sturgeon Falls</t>
  </si>
  <si>
    <t>Fergus</t>
  </si>
  <si>
    <t>Yellow Falls Power Limited Partnership</t>
  </si>
  <si>
    <t xml:space="preserve">Bruce Power LP </t>
  </si>
  <si>
    <t>Tiverton</t>
  </si>
  <si>
    <t>Cardinal Power LP</t>
  </si>
  <si>
    <t>Cardinal</t>
  </si>
  <si>
    <t>Brampton</t>
  </si>
  <si>
    <t>Greenfield South Power Corporation</t>
  </si>
  <si>
    <t>Courtright</t>
  </si>
  <si>
    <t>Greenfield Energy Centre LP</t>
  </si>
  <si>
    <t>Mississauga</t>
  </si>
  <si>
    <t>Halton Hills</t>
  </si>
  <si>
    <t>Kirkland Lake</t>
  </si>
  <si>
    <t>Stella</t>
  </si>
  <si>
    <t>Atlantic Power Limited Partnership</t>
  </si>
  <si>
    <t>Nipigon</t>
  </si>
  <si>
    <t>Ottawa Health Sciences Centre</t>
  </si>
  <si>
    <t>Sarnia</t>
  </si>
  <si>
    <t>St. Clair Power LP</t>
  </si>
  <si>
    <t>Corunna</t>
  </si>
  <si>
    <t xml:space="preserve">Sudbury District Energy </t>
  </si>
  <si>
    <t xml:space="preserve">Trent Valley </t>
  </si>
  <si>
    <t>Sonoco</t>
  </si>
  <si>
    <t>Tunis</t>
  </si>
  <si>
    <t>West Windsor Power</t>
  </si>
  <si>
    <t>York Energy Centre LP</t>
  </si>
  <si>
    <t>Newmarket</t>
  </si>
  <si>
    <t>13th Sideroad</t>
  </si>
  <si>
    <t>SunE Sky 13th Sideroad LP</t>
  </si>
  <si>
    <t>Langton</t>
  </si>
  <si>
    <t>Brockville</t>
  </si>
  <si>
    <t>Alderville 3</t>
  </si>
  <si>
    <t>Alderville Solar Limited Partnership</t>
  </si>
  <si>
    <t>Roseneath</t>
  </si>
  <si>
    <t>Alfred</t>
  </si>
  <si>
    <t>Amherstburg</t>
  </si>
  <si>
    <t>Amherstburg Solar 1</t>
  </si>
  <si>
    <t>ABW Solar General Partnership</t>
  </si>
  <si>
    <t>Aria</t>
  </si>
  <si>
    <t>Concord Aria Partnership</t>
  </si>
  <si>
    <t>Elmvale</t>
  </si>
  <si>
    <t>Coboconk</t>
  </si>
  <si>
    <t>Barlow Solar Energy Centre</t>
  </si>
  <si>
    <t>Barlow Energy Centre Limited Partnership</t>
  </si>
  <si>
    <t>Cornwall</t>
  </si>
  <si>
    <t>Pefferlaw</t>
  </si>
  <si>
    <t>Belleville TS Demorestville</t>
  </si>
  <si>
    <t>Demorestville</t>
  </si>
  <si>
    <t>Belmont</t>
  </si>
  <si>
    <t>Red Rock</t>
  </si>
  <si>
    <t>Enbridge Renewable Energy Infrastructure LP</t>
  </si>
  <si>
    <t>Lyn</t>
  </si>
  <si>
    <t>Burritts Rapids</t>
  </si>
  <si>
    <t>Merrickville</t>
  </si>
  <si>
    <t>Axium City Light LP</t>
  </si>
  <si>
    <t>Chesterville</t>
  </si>
  <si>
    <t>Rainy River</t>
  </si>
  <si>
    <t>Saturn Solar 2 LP</t>
  </si>
  <si>
    <t>Ingleside</t>
  </si>
  <si>
    <t>Axium Discovery Light LP</t>
  </si>
  <si>
    <t>Beaverton</t>
  </si>
  <si>
    <t>Smiths Falls</t>
  </si>
  <si>
    <t>Erie Ridge</t>
  </si>
  <si>
    <t>Ridgetown</t>
  </si>
  <si>
    <t>First Light 1</t>
  </si>
  <si>
    <t>Centreville</t>
  </si>
  <si>
    <t>First Light 2</t>
  </si>
  <si>
    <t>Stone Mills Solar Park LP</t>
  </si>
  <si>
    <t>Thunder Bay Solar 2 LP</t>
  </si>
  <si>
    <t>Thunder Bay</t>
  </si>
  <si>
    <t>Axium Foto Light LP</t>
  </si>
  <si>
    <t>Glenarm</t>
  </si>
  <si>
    <t>Woodville</t>
  </si>
  <si>
    <t>Kirkfield</t>
  </si>
  <si>
    <t>Grand Renewable Solar LP</t>
  </si>
  <si>
    <t>Cayuga</t>
  </si>
  <si>
    <t>GS One - Parkway Solar Farm LP</t>
  </si>
  <si>
    <t>Edwards</t>
  </si>
  <si>
    <t>HPG Site A</t>
  </si>
  <si>
    <t>Illumination</t>
  </si>
  <si>
    <t>Illumination LP</t>
  </si>
  <si>
    <t>Port Perry</t>
  </si>
  <si>
    <t>Odessa</t>
  </si>
  <si>
    <t>Kingston Solar LP</t>
  </si>
  <si>
    <t>Liskeard 1</t>
  </si>
  <si>
    <t>New Liskeard</t>
  </si>
  <si>
    <t>Liskeard 3</t>
  </si>
  <si>
    <t>Liskeard 4</t>
  </si>
  <si>
    <t>Little Creek</t>
  </si>
  <si>
    <t>Napanee</t>
  </si>
  <si>
    <t>Longueil TS Malbouef</t>
  </si>
  <si>
    <t>Loyalist Solar LP</t>
  </si>
  <si>
    <t>Stirling</t>
  </si>
  <si>
    <t>Hearst</t>
  </si>
  <si>
    <t>Pakenham</t>
  </si>
  <si>
    <t>Stratton</t>
  </si>
  <si>
    <t>Nanticoke</t>
  </si>
  <si>
    <t>Napanee TS Taylor Kidd</t>
  </si>
  <si>
    <t>Kingston</t>
  </si>
  <si>
    <t>Simcoe</t>
  </si>
  <si>
    <t>Northland Power Burks Falls West</t>
  </si>
  <si>
    <t>Cochrane</t>
  </si>
  <si>
    <t>Ameliasburgh</t>
  </si>
  <si>
    <t>Portland</t>
  </si>
  <si>
    <t>Hunta</t>
  </si>
  <si>
    <t>Westport</t>
  </si>
  <si>
    <t>Perth</t>
  </si>
  <si>
    <t>St. Isidore</t>
  </si>
  <si>
    <t>Pendleton Energy Centre Limited Partnership</t>
  </si>
  <si>
    <t>Curran</t>
  </si>
  <si>
    <t>Brantgate Solar Farm Partnership</t>
  </si>
  <si>
    <t>Scotland</t>
  </si>
  <si>
    <t>Edwardsburgh Solar Farm Partnership</t>
  </si>
  <si>
    <t>Prescott</t>
  </si>
  <si>
    <t>Hamilton Solar Farm Partnership</t>
  </si>
  <si>
    <t>Baltimore</t>
  </si>
  <si>
    <t>Ridgefield Solar Farm Partnership</t>
  </si>
  <si>
    <t>Dunsford</t>
  </si>
  <si>
    <t>Roseplain Solar Farm Partnership</t>
  </si>
  <si>
    <t>Goodwood</t>
  </si>
  <si>
    <t>South Glengarry Solar Farm Partnership</t>
  </si>
  <si>
    <t>Williamstown</t>
  </si>
  <si>
    <t>Port Hope Solar Farm Partnership</t>
  </si>
  <si>
    <t>Port Hope</t>
  </si>
  <si>
    <t>Perpetual Cleanpower Lindsay</t>
  </si>
  <si>
    <t>Lindsay Solar LP</t>
  </si>
  <si>
    <t>Lindsay</t>
  </si>
  <si>
    <t>Perpetual Cleanpower Oro 4 Line</t>
  </si>
  <si>
    <t>Hawkestone</t>
  </si>
  <si>
    <t>Ramore</t>
  </si>
  <si>
    <t>Wyebridge</t>
  </si>
  <si>
    <t>Strathroy</t>
  </si>
  <si>
    <t>Putnam</t>
  </si>
  <si>
    <t>Ingersoll</t>
  </si>
  <si>
    <t>Phelpston</t>
  </si>
  <si>
    <t>Oro Station</t>
  </si>
  <si>
    <t>Oro</t>
  </si>
  <si>
    <t>Midhurst</t>
  </si>
  <si>
    <t>Thorndale</t>
  </si>
  <si>
    <t>Region of Waterloo</t>
  </si>
  <si>
    <t>Vine Fresh Produce Limited</t>
  </si>
  <si>
    <t>Port Dover</t>
  </si>
  <si>
    <t>Aylmer</t>
  </si>
  <si>
    <t>Simcoe Solar Energy Centre I</t>
  </si>
  <si>
    <t>Simcoe Solar Energy Centre III</t>
  </si>
  <si>
    <t>Corbyville</t>
  </si>
  <si>
    <t>Solray Energy Epsom</t>
  </si>
  <si>
    <t>Marsh Hill III LP</t>
  </si>
  <si>
    <t>Uxbridge</t>
  </si>
  <si>
    <t>Solray Energy Sunderland</t>
  </si>
  <si>
    <t>Holstein</t>
  </si>
  <si>
    <t>Sombra</t>
  </si>
  <si>
    <t>St. Eugene</t>
  </si>
  <si>
    <t>Wellington</t>
  </si>
  <si>
    <t>Tilbury</t>
  </si>
  <si>
    <t>Val Caron</t>
  </si>
  <si>
    <t>Concord Val Caron Partnership</t>
  </si>
  <si>
    <t>Hanmer</t>
  </si>
  <si>
    <t>Oxdrift</t>
  </si>
  <si>
    <t>Hagersville</t>
  </si>
  <si>
    <t>Welland Ridge Road</t>
  </si>
  <si>
    <t>Welland</t>
  </si>
  <si>
    <t>LFG Power Corporation</t>
  </si>
  <si>
    <t>Thorold</t>
  </si>
  <si>
    <t>Guelph</t>
  </si>
  <si>
    <t>Binbrook</t>
  </si>
  <si>
    <t>Grimsby Energy Inc</t>
  </si>
  <si>
    <t>Grimsby</t>
  </si>
  <si>
    <t>Milton</t>
  </si>
  <si>
    <t>Moose Creek Energy LP</t>
  </si>
  <si>
    <t>Moose Creek</t>
  </si>
  <si>
    <t>London Biogas</t>
  </si>
  <si>
    <t>North Bay</t>
  </si>
  <si>
    <t>The Corporation of the City of Brantford</t>
  </si>
  <si>
    <t>Brantford</t>
  </si>
  <si>
    <t>Waste Management of Canada Corporation</t>
  </si>
  <si>
    <t>Petrolia</t>
  </si>
  <si>
    <t>Waterloo</t>
  </si>
  <si>
    <t>Carp</t>
  </si>
  <si>
    <t>Elmira</t>
  </si>
  <si>
    <t>Hornepayne</t>
  </si>
  <si>
    <t>Chapleau</t>
  </si>
  <si>
    <t>Ajax</t>
  </si>
  <si>
    <t>Durham York Energy Centre</t>
  </si>
  <si>
    <t>MSW</t>
  </si>
  <si>
    <t>Kerwood</t>
  </si>
  <si>
    <t>Kincardine</t>
  </si>
  <si>
    <t>Grand Valley</t>
  </si>
  <si>
    <t>South Woodslee</t>
  </si>
  <si>
    <t>Bisnett Wind Farm Limited Partnership</t>
  </si>
  <si>
    <t>Blenheim</t>
  </si>
  <si>
    <t>Zurich</t>
  </si>
  <si>
    <t>Montreal River Harbour</t>
  </si>
  <si>
    <t>Forest</t>
  </si>
  <si>
    <t>AIM SOP Phase I LP</t>
  </si>
  <si>
    <t>Clear Creek</t>
  </si>
  <si>
    <t>Comber</t>
  </si>
  <si>
    <t>Alma</t>
  </si>
  <si>
    <t>Shelburne</t>
  </si>
  <si>
    <t>Priceville</t>
  </si>
  <si>
    <t>East Lake St. Clair Wind LP</t>
  </si>
  <si>
    <t>Wallaceburg</t>
  </si>
  <si>
    <t>Port Burwell</t>
  </si>
  <si>
    <t>Erieau Wind LP</t>
  </si>
  <si>
    <t>Bath</t>
  </si>
  <si>
    <t>Sky Generation LP</t>
  </si>
  <si>
    <t>Lions Head</t>
  </si>
  <si>
    <t>Front Line Wind Farm Limited Partnership</t>
  </si>
  <si>
    <t>Morpeth</t>
  </si>
  <si>
    <t>Gesner Wind Farm LP</t>
  </si>
  <si>
    <t>Muirkirk</t>
  </si>
  <si>
    <t>Kingsville</t>
  </si>
  <si>
    <t>Dashwood</t>
  </si>
  <si>
    <t>Chi-Wiikwedong LP</t>
  </si>
  <si>
    <t>Grand Renewable Wind LP</t>
  </si>
  <si>
    <t>Dundalk</t>
  </si>
  <si>
    <t>Dorion</t>
  </si>
  <si>
    <t>Singhampton</t>
  </si>
  <si>
    <t>Gunn's Hill LP</t>
  </si>
  <si>
    <t>Woodstock</t>
  </si>
  <si>
    <t>HAF Energy</t>
  </si>
  <si>
    <t>Caistor Centre</t>
  </si>
  <si>
    <t>AIM Harrow Wind Farm LP</t>
  </si>
  <si>
    <t>Harrow</t>
  </si>
  <si>
    <t>Thedford</t>
  </si>
  <si>
    <t>K2</t>
  </si>
  <si>
    <t>Dungannon</t>
  </si>
  <si>
    <t>Thamesville</t>
  </si>
  <si>
    <t>Port Alma</t>
  </si>
  <si>
    <t>Goderich</t>
  </si>
  <si>
    <t>Little Current</t>
  </si>
  <si>
    <t>Melancthon Wolfe Wind LP</t>
  </si>
  <si>
    <t>Lowbanks</t>
  </si>
  <si>
    <t>M’Chigeeng</t>
  </si>
  <si>
    <t>Nation Rise Wind Farm Limited Partnership</t>
  </si>
  <si>
    <t>Crysler</t>
  </si>
  <si>
    <t>Naylor Wind Farm Limited Partnership</t>
  </si>
  <si>
    <t>Essex</t>
  </si>
  <si>
    <t>FWRN LP</t>
  </si>
  <si>
    <t>Nigig Power Corporation</t>
  </si>
  <si>
    <t>North Kent Wind 1 LP</t>
  </si>
  <si>
    <t>Plateau Wind LP</t>
  </si>
  <si>
    <t>Quixote One Wind Energy Corp</t>
  </si>
  <si>
    <t>Chatham</t>
  </si>
  <si>
    <t>Ripley</t>
  </si>
  <si>
    <t>Romney Energy Centre Limited Partnership</t>
  </si>
  <si>
    <t>Bethany</t>
  </si>
  <si>
    <t>Brinston</t>
  </si>
  <si>
    <t>South Kent Wind LP</t>
  </si>
  <si>
    <t>South Side Wind Farm Limited Partnership</t>
  </si>
  <si>
    <t>Seaforth</t>
  </si>
  <si>
    <t>Merlin</t>
  </si>
  <si>
    <t>Arthur</t>
  </si>
  <si>
    <t>Wainfleet</t>
  </si>
  <si>
    <t>Orangeville</t>
  </si>
  <si>
    <t>Wolfe Island</t>
  </si>
  <si>
    <t>Orono</t>
  </si>
  <si>
    <t>Watford</t>
  </si>
  <si>
    <t>Ontario Power Generation Inc</t>
  </si>
  <si>
    <t>E. S. Fox Ltd</t>
  </si>
  <si>
    <t>Region of Peel</t>
  </si>
  <si>
    <t>Calstock</t>
  </si>
  <si>
    <t>Atlantic Power Corp</t>
  </si>
  <si>
    <t>Tembec Inc</t>
  </si>
  <si>
    <t>East LFG</t>
  </si>
  <si>
    <t>Eastview LFG</t>
  </si>
  <si>
    <t>Envida Community Energy Inc</t>
  </si>
  <si>
    <t>Grimsby Bioreactor</t>
  </si>
  <si>
    <t>Hamilton Renewable Power Inc</t>
  </si>
  <si>
    <t>Humber Treatment Plant</t>
  </si>
  <si>
    <t>Index Energy Mills Road Corp</t>
  </si>
  <si>
    <t>Liberty Energy Centre</t>
  </si>
  <si>
    <t>Merrick Landfill</t>
  </si>
  <si>
    <t>North Bay Hydro Services Inc</t>
  </si>
  <si>
    <t>Robert O. Pickard</t>
  </si>
  <si>
    <t>Stanton Dairy Farm</t>
  </si>
  <si>
    <t>Sudbury LFG</t>
  </si>
  <si>
    <t>Greater Sudbury Utilities</t>
  </si>
  <si>
    <t>Tembec Kapuskasing</t>
  </si>
  <si>
    <t>Terrace Bay</t>
  </si>
  <si>
    <t>Thunder Bay Condensing Turbine</t>
  </si>
  <si>
    <t>Resolute FP Canada Inc</t>
  </si>
  <si>
    <t>Powertrail Inc</t>
  </si>
  <si>
    <t>White River</t>
  </si>
  <si>
    <t>Waste Management of Canada Corp</t>
  </si>
  <si>
    <t>Woolwich Bio-En Inc</t>
  </si>
  <si>
    <t>Essar Steel Algoma</t>
  </si>
  <si>
    <t>Brighton Beach</t>
  </si>
  <si>
    <t>Shell Energy North America (Canada) Inc</t>
  </si>
  <si>
    <t>Northland Power</t>
  </si>
  <si>
    <t>TransAlta</t>
  </si>
  <si>
    <t>TransCanada Corp</t>
  </si>
  <si>
    <t>Lake Superior</t>
  </si>
  <si>
    <t>Portlands Energy Centre LP</t>
  </si>
  <si>
    <t>St. Clair</t>
  </si>
  <si>
    <t>Thorold CGS</t>
  </si>
  <si>
    <t>Thorold Cogen LP</t>
  </si>
  <si>
    <t>West Windsor</t>
  </si>
  <si>
    <t>Whitby</t>
  </si>
  <si>
    <t>Capital Power</t>
  </si>
  <si>
    <t>Abitibi Canyon</t>
  </si>
  <si>
    <t>Aguasabon</t>
  </si>
  <si>
    <t>Alexander</t>
  </si>
  <si>
    <t>Andrews</t>
  </si>
  <si>
    <t>Brookfield Renewable Power Inc</t>
  </si>
  <si>
    <t>Aubrey Falls</t>
  </si>
  <si>
    <t>Auburn</t>
  </si>
  <si>
    <t>Barrett Chute</t>
  </si>
  <si>
    <t>Batawa</t>
  </si>
  <si>
    <t>Innergex Inc</t>
  </si>
  <si>
    <t>Algonquin Power</t>
  </si>
  <si>
    <t>Big Beaver Falls</t>
  </si>
  <si>
    <t>Big Chute</t>
  </si>
  <si>
    <t>Big Eddy</t>
  </si>
  <si>
    <t>Big Eddy Inco</t>
  </si>
  <si>
    <t>Bingham Chute</t>
  </si>
  <si>
    <t>Bracebridge Falls</t>
  </si>
  <si>
    <t>Bracebridge Generation Limited</t>
  </si>
  <si>
    <t>Burk's Falls</t>
  </si>
  <si>
    <t>Calabogie</t>
  </si>
  <si>
    <t>H2O Power LP</t>
  </si>
  <si>
    <t>Camp Three Rapids</t>
  </si>
  <si>
    <t>Amik-Ctr Hydrokap LP</t>
  </si>
  <si>
    <t>Campbellford-Seymour Electric Generation Inc</t>
  </si>
  <si>
    <t>Caribou Falls</t>
  </si>
  <si>
    <t>Carmichael</t>
  </si>
  <si>
    <t>Cascade Street</t>
  </si>
  <si>
    <t>Chaudiere 2</t>
  </si>
  <si>
    <t>Energy Ottawa Inc</t>
  </si>
  <si>
    <t>Chaudiere 4</t>
  </si>
  <si>
    <t>Chenaux</t>
  </si>
  <si>
    <t>Chiblow Lake</t>
  </si>
  <si>
    <t>Clergue</t>
  </si>
  <si>
    <t>Coniston</t>
  </si>
  <si>
    <t>Crowe Bay</t>
  </si>
  <si>
    <t>Crystal Falls</t>
  </si>
  <si>
    <t>Decew Falls 1</t>
  </si>
  <si>
    <t>Decew Falls 2</t>
  </si>
  <si>
    <t>Des-Joachims</t>
  </si>
  <si>
    <t>Domtar Inc</t>
  </si>
  <si>
    <t>Dunford</t>
  </si>
  <si>
    <t>Eagle River</t>
  </si>
  <si>
    <t>Elliot Chute</t>
  </si>
  <si>
    <t>Elora</t>
  </si>
  <si>
    <t>Eugenia</t>
  </si>
  <si>
    <t>Frankford</t>
  </si>
  <si>
    <t>Galetta</t>
  </si>
  <si>
    <t>Gartshore</t>
  </si>
  <si>
    <t>Geisler Falls / Corkery Falls</t>
  </si>
  <si>
    <t>Carlisle LP No. 1</t>
  </si>
  <si>
    <t>Pic Mobert Hydro Inc</t>
  </si>
  <si>
    <t>Gitzler Falls</t>
  </si>
  <si>
    <t>Carlisle Ltd Partnership</t>
  </si>
  <si>
    <t>Glen Miller</t>
  </si>
  <si>
    <t>Glen Miller Power LP</t>
  </si>
  <si>
    <t>Hagues Reach</t>
  </si>
  <si>
    <t>Hanna Chute</t>
  </si>
  <si>
    <t>Harris</t>
  </si>
  <si>
    <t>Healey Falls</t>
  </si>
  <si>
    <t>Heywood</t>
  </si>
  <si>
    <t>St. Catharines Hydro Generation Inc</t>
  </si>
  <si>
    <t>High Falls Development Partnership</t>
  </si>
  <si>
    <t>Hogg</t>
  </si>
  <si>
    <t>Hollingsworth</t>
  </si>
  <si>
    <t>Hound Chute</t>
  </si>
  <si>
    <t>Jones Falls</t>
  </si>
  <si>
    <t>Fortis Generation East LP</t>
  </si>
  <si>
    <t>Kakabeka</t>
  </si>
  <si>
    <t>Kingston Mills</t>
  </si>
  <si>
    <t>Lakefield</t>
  </si>
  <si>
    <t>London Street</t>
  </si>
  <si>
    <t>Peterborough Utilities Inc</t>
  </si>
  <si>
    <t>Long Sault Rapids</t>
  </si>
  <si>
    <t>Lower Notch</t>
  </si>
  <si>
    <t>Lower Sturgeon</t>
  </si>
  <si>
    <t>MacKay</t>
  </si>
  <si>
    <t>Manitou Falls</t>
  </si>
  <si>
    <t>Shaman Power Corp</t>
  </si>
  <si>
    <t>Matabitchuan</t>
  </si>
  <si>
    <t>Matthias</t>
  </si>
  <si>
    <t>Orillia Power Generation Corp</t>
  </si>
  <si>
    <t>McKenzie Falls</t>
  </si>
  <si>
    <t>McPhail</t>
  </si>
  <si>
    <t>McVittie</t>
  </si>
  <si>
    <t>Meyersburg</t>
  </si>
  <si>
    <t>Misema</t>
  </si>
  <si>
    <t>Moose Rapids</t>
  </si>
  <si>
    <t>Mountain Chute</t>
  </si>
  <si>
    <t>Nairn</t>
  </si>
  <si>
    <t>Namewaminikan</t>
  </si>
  <si>
    <t>Namewaminikan Hydro Inc</t>
  </si>
  <si>
    <t>Nipissing</t>
  </si>
  <si>
    <t>Norman</t>
  </si>
  <si>
    <t>Okikendawt</t>
  </si>
  <si>
    <t>Okikendawt Hydro LP</t>
  </si>
  <si>
    <t>Old Woman Falls</t>
  </si>
  <si>
    <t>Nipiy-Owf Hydrokap LP</t>
  </si>
  <si>
    <t>Otter Rapids</t>
  </si>
  <si>
    <t>Otto Holden</t>
  </si>
  <si>
    <t>Pine Portage</t>
  </si>
  <si>
    <t>Ragged Chute</t>
  </si>
  <si>
    <t>Ragged Rapids</t>
  </si>
  <si>
    <t>Ranney Falls</t>
  </si>
  <si>
    <t>Rayner</t>
  </si>
  <si>
    <t>Red Rock Falls</t>
  </si>
  <si>
    <t>Rideau Falls</t>
  </si>
  <si>
    <t>Sandy Falls</t>
  </si>
  <si>
    <t>Scarfe Lake</t>
  </si>
  <si>
    <t>Scott Falls</t>
  </si>
  <si>
    <t>Serpent</t>
  </si>
  <si>
    <t>Seymour</t>
  </si>
  <si>
    <t>Sidney</t>
  </si>
  <si>
    <t>Sills Island</t>
  </si>
  <si>
    <t>Silver Falls</t>
  </si>
  <si>
    <t>Smoky Falls</t>
  </si>
  <si>
    <t>South Falls</t>
  </si>
  <si>
    <t>Trent Energy Inc</t>
  </si>
  <si>
    <t>Steephill</t>
  </si>
  <si>
    <t>Stewartville</t>
  </si>
  <si>
    <t>Stinson</t>
  </si>
  <si>
    <t>Swift Rapids</t>
  </si>
  <si>
    <t>Thomas Low</t>
  </si>
  <si>
    <t>Trethewey Falls</t>
  </si>
  <si>
    <t>Kagiano Power Corp</t>
  </si>
  <si>
    <t>Umbata Falls</t>
  </si>
  <si>
    <t>Umbata Falls LP</t>
  </si>
  <si>
    <t>Valerie Falls</t>
  </si>
  <si>
    <t>Valerie Falls Ltd Partnership</t>
  </si>
  <si>
    <t>Wabageshik</t>
  </si>
  <si>
    <t>Wainwright Falls</t>
  </si>
  <si>
    <t>Wasdell Falls</t>
  </si>
  <si>
    <t>Wasdell Falls Power Corp</t>
  </si>
  <si>
    <t>Water Street Pumphouse</t>
  </si>
  <si>
    <t>Wawaitin</t>
  </si>
  <si>
    <t>Wawatay</t>
  </si>
  <si>
    <t>Wells</t>
  </si>
  <si>
    <t>West Nipissing</t>
  </si>
  <si>
    <t>West Nipissing Power Generation</t>
  </si>
  <si>
    <t>White Otter Falls</t>
  </si>
  <si>
    <t>Nipiy-Wof Hydrokap LP</t>
  </si>
  <si>
    <t>Whitedog Falls</t>
  </si>
  <si>
    <t>Wilson's Falls</t>
  </si>
  <si>
    <t>Skypower Ltd / Sunedison</t>
  </si>
  <si>
    <t>Met Fiera Solar Adelaide 1 LP</t>
  </si>
  <si>
    <t>2225228 Ontario Inc</t>
  </si>
  <si>
    <t>Capstone Infrastructure Corp</t>
  </si>
  <si>
    <t>EDF Energies Nouvelles</t>
  </si>
  <si>
    <t>Balsam Lake</t>
  </si>
  <si>
    <t>Balsam Lake LP</t>
  </si>
  <si>
    <t>Beamlight</t>
  </si>
  <si>
    <t>Beamlight LP</t>
  </si>
  <si>
    <t>Sune Demorestville LP</t>
  </si>
  <si>
    <t>Black Bay 2</t>
  </si>
  <si>
    <t>2397995 Ontario Inc</t>
  </si>
  <si>
    <t>Bluearth Renewables Inc</t>
  </si>
  <si>
    <t>Breen 2</t>
  </si>
  <si>
    <t>Met Fiera Solar Breen 2 LP</t>
  </si>
  <si>
    <t>Brockville 1</t>
  </si>
  <si>
    <t>TransCanada Energy Ltd</t>
  </si>
  <si>
    <t>Brockville 2</t>
  </si>
  <si>
    <t>Brockville Solar</t>
  </si>
  <si>
    <t>Brockville Solar Inc</t>
  </si>
  <si>
    <t>Citylights</t>
  </si>
  <si>
    <t>Cornwall Solar Inc</t>
  </si>
  <si>
    <t>Rainy River First Nations Solar 3 LP</t>
  </si>
  <si>
    <t>Earthlight</t>
  </si>
  <si>
    <t>Concord Earthlight Partnership</t>
  </si>
  <si>
    <t>Beckwith Solar Inc</t>
  </si>
  <si>
    <t>Enbridge Inc</t>
  </si>
  <si>
    <t>Sunedison / Skypower Ltd</t>
  </si>
  <si>
    <t>Fort William</t>
  </si>
  <si>
    <t>Fotolight</t>
  </si>
  <si>
    <t>Csi Glenarm LP</t>
  </si>
  <si>
    <t>Goldlight</t>
  </si>
  <si>
    <t>Goldlight LP</t>
  </si>
  <si>
    <t>Goodlight</t>
  </si>
  <si>
    <t>Goodlight LP</t>
  </si>
  <si>
    <t>Potentia Solar 14 LP</t>
  </si>
  <si>
    <t>Ingersoll 1</t>
  </si>
  <si>
    <t>Fiera Solar Ingersoll 1 LP</t>
  </si>
  <si>
    <t>New Ospvf 7 LP</t>
  </si>
  <si>
    <t>Lily Lake</t>
  </si>
  <si>
    <t>Sune Alfred LP</t>
  </si>
  <si>
    <t>Lunarlight</t>
  </si>
  <si>
    <t>Lunarlight LP</t>
  </si>
  <si>
    <t>Mattawishkwia</t>
  </si>
  <si>
    <t>New Ospvf 10 LP</t>
  </si>
  <si>
    <t>Midhurst 2</t>
  </si>
  <si>
    <t>Met Fiera Solar Midhurst 2 LP</t>
  </si>
  <si>
    <t>Midhurst 3</t>
  </si>
  <si>
    <t>Met Fiera Solar Midhurst 3 LP</t>
  </si>
  <si>
    <t>Midhurst 4</t>
  </si>
  <si>
    <t>Met Fiera Solar Midhurst 4 LP</t>
  </si>
  <si>
    <t>Midhurst 6</t>
  </si>
  <si>
    <t>Met Fiera Solar Midhurst 6 LP</t>
  </si>
  <si>
    <t>Mississippi Mills</t>
  </si>
  <si>
    <t>Morley</t>
  </si>
  <si>
    <t>Rainy River First Nations Solar 1 LP</t>
  </si>
  <si>
    <t>Sune Taylor Kidd LP</t>
  </si>
  <si>
    <t>Norfolk Bloomsburg</t>
  </si>
  <si>
    <t>Sune Norfolk Bloomsburg LP</t>
  </si>
  <si>
    <t>Northland Power Solar Burks Falls West LP</t>
  </si>
  <si>
    <t>Northland Power Solar Abitibi LP</t>
  </si>
  <si>
    <t>Northland Power Solar Belleville North LP</t>
  </si>
  <si>
    <t>Northland Power Solar Belleville South LP</t>
  </si>
  <si>
    <t>Northland Power Solar Burks Falls East LP</t>
  </si>
  <si>
    <t>Northland Power Solar Crosby LP</t>
  </si>
  <si>
    <t>Northland Power Solar Empire LP</t>
  </si>
  <si>
    <t>Northland Power Solar Glendale LP</t>
  </si>
  <si>
    <t>Northland Power Solar Long Lake LP</t>
  </si>
  <si>
    <t>Northland Power Solar Martin's Meadows LP</t>
  </si>
  <si>
    <t>Northland Power Solar Mccann LP</t>
  </si>
  <si>
    <t>Northland Power Solar North Burgess LP</t>
  </si>
  <si>
    <t>Northland Power Solar Rideau Lakes LP</t>
  </si>
  <si>
    <t>Orillia 1</t>
  </si>
  <si>
    <t>Met Fiera Solar Orillia 1 LP</t>
  </si>
  <si>
    <t>Orillia 2</t>
  </si>
  <si>
    <t>Met Fiera Solar Orillia 2 LP</t>
  </si>
  <si>
    <t>Orillia 3</t>
  </si>
  <si>
    <t>Fiera Solar Orillia 3 LP</t>
  </si>
  <si>
    <t>Oro-Medonte Solar Farm Inc</t>
  </si>
  <si>
    <t>New Ospvf 11 LP</t>
  </si>
  <si>
    <t>Raylight</t>
  </si>
  <si>
    <t>Concord Raylight Partnership</t>
  </si>
  <si>
    <t>Ruby Farms</t>
  </si>
  <si>
    <t>Ryerse</t>
  </si>
  <si>
    <t>Sarnia 1</t>
  </si>
  <si>
    <t>Sarnia 2</t>
  </si>
  <si>
    <t>Silvercreek</t>
  </si>
  <si>
    <t>Silvercreek Nominee Inc</t>
  </si>
  <si>
    <t>Terraform Ontario Solar LP</t>
  </si>
  <si>
    <t>Smiths Falls 1</t>
  </si>
  <si>
    <t>Aurora Smiths Falls 1 LP</t>
  </si>
  <si>
    <t>Smiths Falls 2</t>
  </si>
  <si>
    <t>Aurora Smiths Falls 2 LP</t>
  </si>
  <si>
    <t>Smiths Falls 3</t>
  </si>
  <si>
    <t>Aurora Smiths Falls 3 LP</t>
  </si>
  <si>
    <t>Smiths Falls 4</t>
  </si>
  <si>
    <t>Aurora Smiths Falls 4 LP</t>
  </si>
  <si>
    <t>Smiths Falls 5</t>
  </si>
  <si>
    <t>Aurora Smiths Falls 5 LP</t>
  </si>
  <si>
    <t>Smiths Falls 6</t>
  </si>
  <si>
    <t>Aurora Smiths Falls 6 LP</t>
  </si>
  <si>
    <t>Solar Spirit 4</t>
  </si>
  <si>
    <t>Sune Solar Spirit LP</t>
  </si>
  <si>
    <t>Sunderland Solar Farm LP</t>
  </si>
  <si>
    <t>Southgate Solar LP</t>
  </si>
  <si>
    <t>Sparklelight</t>
  </si>
  <si>
    <t>Sparklelight LP</t>
  </si>
  <si>
    <t>Starwood Energy</t>
  </si>
  <si>
    <t>SSM 2/3</t>
  </si>
  <si>
    <t>St. Clair Moore</t>
  </si>
  <si>
    <t>Nextera Energy Inc</t>
  </si>
  <si>
    <t>St. Clair Sombra</t>
  </si>
  <si>
    <t>Nextera Energy Partners LP</t>
  </si>
  <si>
    <t>St. Isidore A</t>
  </si>
  <si>
    <t>St. Isidore B</t>
  </si>
  <si>
    <t>Stardale</t>
  </si>
  <si>
    <t>Stone Mills</t>
  </si>
  <si>
    <t>Sune Bruining 1</t>
  </si>
  <si>
    <t>Sune South Stormont LP</t>
  </si>
  <si>
    <t>Sune Newboro 1</t>
  </si>
  <si>
    <t>Sune Ray LP</t>
  </si>
  <si>
    <t>Sune Newboro 4</t>
  </si>
  <si>
    <t>Sune Newboro 4 LP</t>
  </si>
  <si>
    <t>Sune Rutley</t>
  </si>
  <si>
    <t>Sune Rutley LP</t>
  </si>
  <si>
    <t>Sunningdale 1</t>
  </si>
  <si>
    <t>Re Sunningdale LP</t>
  </si>
  <si>
    <t>Sunny Shores</t>
  </si>
  <si>
    <t>Sunny Shores LP</t>
  </si>
  <si>
    <t>Thunder Bay Airport</t>
  </si>
  <si>
    <t>Skypower / Canadian Solar</t>
  </si>
  <si>
    <t>Vanzwolf</t>
  </si>
  <si>
    <t>Rainy River First Nations Solar 2 LP</t>
  </si>
  <si>
    <t>Wainwright</t>
  </si>
  <si>
    <t>New Ospvf 1 LP</t>
  </si>
  <si>
    <t>Walpole</t>
  </si>
  <si>
    <t>Waubaushene 3</t>
  </si>
  <si>
    <t>Aurora Waubaushene 3 LP</t>
  </si>
  <si>
    <t>Waubaushene 4</t>
  </si>
  <si>
    <t>Aurora Waubaushene 4 LP</t>
  </si>
  <si>
    <t>Waubaushene 5</t>
  </si>
  <si>
    <t>Aurora Waubaushene 5 LP</t>
  </si>
  <si>
    <t>Sune Welland Ridge LP</t>
  </si>
  <si>
    <t>William Rutley</t>
  </si>
  <si>
    <t>Windsor Solar LP</t>
  </si>
  <si>
    <t>Suncor Adelaide Wind LP</t>
  </si>
  <si>
    <t>Armow</t>
  </si>
  <si>
    <t>Sp Armow Wind Ontario LP</t>
  </si>
  <si>
    <t>Arthur Wind Farm Ltd Partnership</t>
  </si>
  <si>
    <t>Bisnett Line</t>
  </si>
  <si>
    <t>Bornish</t>
  </si>
  <si>
    <t>Bow Lake</t>
  </si>
  <si>
    <t>Nodin Kitagan LP</t>
  </si>
  <si>
    <t>Cedar Point</t>
  </si>
  <si>
    <t>Cedar Point II LP</t>
  </si>
  <si>
    <t>2016 Comber Wind LP</t>
  </si>
  <si>
    <t>Conestogo</t>
  </si>
  <si>
    <t>Cruickshank</t>
  </si>
  <si>
    <t>Cultus</t>
  </si>
  <si>
    <t>Dufferin Wind Power Inc</t>
  </si>
  <si>
    <t>East Durham</t>
  </si>
  <si>
    <t>East Lake St. Clair</t>
  </si>
  <si>
    <t>Erie Shores Wind Farm LP</t>
  </si>
  <si>
    <t>Erieau</t>
  </si>
  <si>
    <t>Ernestown</t>
  </si>
  <si>
    <t>Ernestown Windpark LP</t>
  </si>
  <si>
    <t>Ferndale</t>
  </si>
  <si>
    <t>Frogmore</t>
  </si>
  <si>
    <t>Front Line</t>
  </si>
  <si>
    <t>Ganaraska</t>
  </si>
  <si>
    <t>Ganaraska Wind Development Joint Venture</t>
  </si>
  <si>
    <t>Gesner</t>
  </si>
  <si>
    <t>Gosfield</t>
  </si>
  <si>
    <t>Gosfield Wind LP</t>
  </si>
  <si>
    <t>Goshen</t>
  </si>
  <si>
    <t>Goulais</t>
  </si>
  <si>
    <t>Gracey</t>
  </si>
  <si>
    <t>Grand Bend Wind LP</t>
  </si>
  <si>
    <t>Grand Valley 1 LP</t>
  </si>
  <si>
    <t>Grand Valley 2 LP</t>
  </si>
  <si>
    <t>Greenwich</t>
  </si>
  <si>
    <t>Grey Highlands</t>
  </si>
  <si>
    <t>Grey Highlands Clean Energy Development LP</t>
  </si>
  <si>
    <t>Capstone Infrastructure Corp 50%</t>
  </si>
  <si>
    <t>Gunn's Hill</t>
  </si>
  <si>
    <t>Vineland Power Inc</t>
  </si>
  <si>
    <t>Huron</t>
  </si>
  <si>
    <t>Jericho</t>
  </si>
  <si>
    <t>K2 Wind Ontario LP</t>
  </si>
  <si>
    <t>Kent Breeze</t>
  </si>
  <si>
    <t>Kingsbridge 1</t>
  </si>
  <si>
    <t>McLean's Mountain Wind LP</t>
  </si>
  <si>
    <t>Mohawk Point</t>
  </si>
  <si>
    <t>Mere General Partner Inc</t>
  </si>
  <si>
    <t>WPD Napier Wind Inc</t>
  </si>
  <si>
    <t>Naylor</t>
  </si>
  <si>
    <t>North Maiden</t>
  </si>
  <si>
    <t>OPG 7 Gomberg</t>
  </si>
  <si>
    <t>Oxley</t>
  </si>
  <si>
    <t>Henry Verhoeven</t>
  </si>
  <si>
    <t>Plateau I / II</t>
  </si>
  <si>
    <t>Plateau III</t>
  </si>
  <si>
    <t>Pointe-aux-Roches Wind LP</t>
  </si>
  <si>
    <t>Kruger Energy Port Alma LP</t>
  </si>
  <si>
    <t>Capital Power (PDN) LP</t>
  </si>
  <si>
    <t>Port Ryerse</t>
  </si>
  <si>
    <t>Boralex</t>
  </si>
  <si>
    <t>Prince</t>
  </si>
  <si>
    <t>Brookfield Power Wind Prince LP</t>
  </si>
  <si>
    <t>Proof Line</t>
  </si>
  <si>
    <t>Providence Bay</t>
  </si>
  <si>
    <t>Schneider Power Providence Bay Inc</t>
  </si>
  <si>
    <t>Quixote</t>
  </si>
  <si>
    <t>Ravenswood</t>
  </si>
  <si>
    <t>Richardson</t>
  </si>
  <si>
    <t>Settlers Landing</t>
  </si>
  <si>
    <t>Settlers Landing Wind Development Joint Venture</t>
  </si>
  <si>
    <t>Skyway 8</t>
  </si>
  <si>
    <t>Snowy Ridge</t>
  </si>
  <si>
    <t>Snowy Ridge Wind Development Joint Venture</t>
  </si>
  <si>
    <t>South Branch</t>
  </si>
  <si>
    <t>South Dundas Windfarm LP</t>
  </si>
  <si>
    <t>South Side</t>
  </si>
  <si>
    <t>Springwood</t>
  </si>
  <si>
    <t>WPD Springwood Wind Inc</t>
  </si>
  <si>
    <t>St. Columban</t>
  </si>
  <si>
    <t>St. Columban Energy LP</t>
  </si>
  <si>
    <t>Summerhaven</t>
  </si>
  <si>
    <t>Swanton Line</t>
  </si>
  <si>
    <t>Underwood</t>
  </si>
  <si>
    <t>Wainfleet Wind Energy Inc</t>
  </si>
  <si>
    <t>Whittington</t>
  </si>
  <si>
    <t>WPD Whittington Wind Inc</t>
  </si>
  <si>
    <t>Zephyr</t>
  </si>
  <si>
    <t>Amherstburg_01</t>
  </si>
  <si>
    <t>Amherstburg_02</t>
  </si>
  <si>
    <t>Bruce A_01</t>
  </si>
  <si>
    <t>Bruce A_02</t>
  </si>
  <si>
    <t>Bruce A_03</t>
  </si>
  <si>
    <t>Bruce A_04</t>
  </si>
  <si>
    <t>Bruce B_01</t>
  </si>
  <si>
    <t>Bruce B_02</t>
  </si>
  <si>
    <t>Bruce B_03</t>
  </si>
  <si>
    <t>Bruce B_04</t>
  </si>
  <si>
    <t>Gatineau</t>
  </si>
  <si>
    <t>Grand Valley 3</t>
  </si>
  <si>
    <t>Grey Highlands Zero Emission People</t>
  </si>
  <si>
    <t>Hamilton Digester</t>
  </si>
  <si>
    <t>Hull_01</t>
  </si>
  <si>
    <t>Hull_02</t>
  </si>
  <si>
    <t>Mother Earth</t>
  </si>
  <si>
    <t>Pickering</t>
  </si>
  <si>
    <t>Belle River</t>
  </si>
  <si>
    <t>Belle River Wind LP</t>
  </si>
  <si>
    <t>North Bala</t>
  </si>
  <si>
    <t>Sumac Ridge</t>
  </si>
  <si>
    <t>Windsor Airport</t>
  </si>
  <si>
    <t>CP Renewable Energy (Kingsbridge) LP</t>
  </si>
  <si>
    <t>Grand Valley 1/2</t>
  </si>
  <si>
    <t>WPD Sumac Ridge Wind Incorporated</t>
  </si>
  <si>
    <t>Peter Sutherland Sr.</t>
  </si>
  <si>
    <t>Lac Seul</t>
  </si>
  <si>
    <t>Hydro_run</t>
  </si>
  <si>
    <t>Powassan</t>
  </si>
  <si>
    <t>Chats Falls</t>
  </si>
  <si>
    <t>Deep River</t>
  </si>
  <si>
    <t>Mattawa</t>
  </si>
  <si>
    <t>Elk Lake</t>
  </si>
  <si>
    <t>Ontario Power Generation / Umh Energy</t>
  </si>
  <si>
    <t>North Cobalt</t>
  </si>
  <si>
    <t>Ontario Power Generation / Coral Rapids Power</t>
  </si>
  <si>
    <t>Niagara Falls</t>
  </si>
  <si>
    <t>Meaford</t>
  </si>
  <si>
    <t>Clarington</t>
  </si>
  <si>
    <t>Arnprior Hydro</t>
  </si>
  <si>
    <t>Scarborough</t>
  </si>
  <si>
    <t>Vale Canada Limited</t>
  </si>
  <si>
    <t>Nairn Centre</t>
  </si>
  <si>
    <t>Walford</t>
  </si>
  <si>
    <t>Moonbeam</t>
  </si>
  <si>
    <t>Great Lakes Hydro</t>
  </si>
  <si>
    <t>Town of Campellford</t>
  </si>
  <si>
    <t>NG_CC</t>
  </si>
  <si>
    <t>The Regional Municipalities of Durham and of York</t>
  </si>
  <si>
    <t>Durham</t>
  </si>
  <si>
    <t>Espanola Biomass</t>
  </si>
  <si>
    <t>Atitkokan</t>
  </si>
  <si>
    <t>High Falls and Manitou Falls</t>
  </si>
  <si>
    <t>Biigtigong Dbenjgan</t>
  </si>
  <si>
    <t>City of Toronto</t>
  </si>
  <si>
    <t>Hydromega</t>
  </si>
  <si>
    <t>Kirkland Lake_01</t>
  </si>
  <si>
    <t>Kirkland Lake_02</t>
  </si>
  <si>
    <t xml:space="preserve">St. Mary's Paper Company </t>
  </si>
  <si>
    <t>Longlac</t>
  </si>
  <si>
    <t>Pendleton</t>
  </si>
  <si>
    <t>Robert G. Lake</t>
  </si>
  <si>
    <t>Suncor Acciona</t>
  </si>
  <si>
    <t>Serpent River</t>
  </si>
  <si>
    <t>Iderton</t>
  </si>
  <si>
    <t>Kimberley-Clark</t>
  </si>
  <si>
    <t>Beaver Lake</t>
  </si>
  <si>
    <t>Heron Bay</t>
  </si>
  <si>
    <t>West Lorne</t>
  </si>
  <si>
    <t>West Lorne Biooil Cogeneration LP</t>
  </si>
  <si>
    <t xml:space="preserve">White River Forest Products </t>
  </si>
  <si>
    <t>Yellow Falls</t>
  </si>
  <si>
    <t>Seacliff Energy</t>
  </si>
  <si>
    <t>Gengrowth LP</t>
  </si>
  <si>
    <t>Schneider Power</t>
  </si>
  <si>
    <t>Huron Wind</t>
  </si>
  <si>
    <t>AIM Powergen Corporation</t>
  </si>
  <si>
    <t>St. Lawrence Seaway Authority</t>
  </si>
  <si>
    <t>City of Ottawa</t>
  </si>
  <si>
    <t xml:space="preserve">Kenogami Industries </t>
  </si>
  <si>
    <t>Calpine</t>
  </si>
  <si>
    <t>TOTAL</t>
  </si>
  <si>
    <t>hydro_run</t>
  </si>
  <si>
    <t>hydro_monthly</t>
  </si>
  <si>
    <t>https://www.opg.com/strengthening-the-economy/our-projects/peter-sutherland-sr/</t>
  </si>
  <si>
    <t>Peaking facility</t>
  </si>
  <si>
    <t>Iroquois Falls Hydro</t>
  </si>
  <si>
    <t>Espanola Mill Hydro</t>
  </si>
  <si>
    <t>https://www.northeasternontario.com/river-walleye-espanola/</t>
  </si>
  <si>
    <t>http://www.vale.com/EN/business/energy/assets-and-equity/canada/Pages/default.aspx</t>
  </si>
  <si>
    <t>http://portagepower.com/hydroelectric/chaudiere-falls/</t>
  </si>
  <si>
    <t>http://www.picriverenergy.com/wawatay.php</t>
  </si>
  <si>
    <t>http://www.h2opower.com/our-locations/</t>
  </si>
  <si>
    <t>Island Falls</t>
  </si>
  <si>
    <t>https://www.power-technology.com/projects/lac-seul-plant/</t>
  </si>
  <si>
    <t>https://www.boralex.com/our-energy-sources/#hydroelectric</t>
  </si>
  <si>
    <t>Other References</t>
  </si>
  <si>
    <t>https://www.northlandpower.com/What-We-Do/Operating-Assets/Thermal/Iroquois_Falls.aspx</t>
  </si>
  <si>
    <t>https://www.capitalpower.com/operations/goreway-power-station/</t>
  </si>
  <si>
    <t>All hydro facilities less than 10 MW presumed to be hydro_run, unless otherwise verified</t>
  </si>
  <si>
    <t>IESO Region included for future updates to CREST based on regional generation</t>
  </si>
  <si>
    <t>Location (River)</t>
  </si>
  <si>
    <t>($2013M)</t>
  </si>
  <si>
    <t>($2013M/y)</t>
  </si>
  <si>
    <t>TBD</t>
  </si>
  <si>
    <t>Baseload facility with live storage</t>
  </si>
  <si>
    <t>Unless already included in total capital costs, a distance of 25 km is added to distance to market grid to account for potential grid interconnection costs</t>
  </si>
  <si>
    <t>Kipling GS</t>
  </si>
  <si>
    <t>($2018M/y)</t>
  </si>
  <si>
    <t>($2018/MW-year)</t>
  </si>
  <si>
    <t>HISTORICAL ANNUAL ENERGY DEMAND</t>
  </si>
  <si>
    <t>Incremental annual load growth (after DSM)</t>
  </si>
  <si>
    <t>2018 - 2050</t>
  </si>
  <si>
    <t>2018 - 2030</t>
  </si>
  <si>
    <t>GWh/y</t>
  </si>
  <si>
    <t>FORECAST ANNUAL ENERGY DEMAND</t>
  </si>
  <si>
    <t>FORECAST ANNUAL PEAK DEMAND</t>
  </si>
  <si>
    <t>HISTORICAL ANNUAL PEAK DEMAND</t>
  </si>
  <si>
    <t>PS_MAR</t>
  </si>
  <si>
    <t>PS_MEA</t>
  </si>
  <si>
    <t>TC Energy</t>
  </si>
  <si>
    <t>Marmora Pumped Storage</t>
  </si>
  <si>
    <t>Meaford Pumped Storage</t>
  </si>
  <si>
    <t>Fresh</t>
  </si>
  <si>
    <t>Man Made</t>
  </si>
  <si>
    <t>($/MW-year)</t>
  </si>
  <si>
    <t>Havelock</t>
  </si>
  <si>
    <t>Man Made / Natural</t>
  </si>
  <si>
    <t>NONE</t>
  </si>
  <si>
    <t>GF_ON01</t>
  </si>
  <si>
    <t>GF_ON02</t>
  </si>
  <si>
    <t>GF_ON03</t>
  </si>
  <si>
    <t>GF_ON04</t>
  </si>
  <si>
    <t>GF_ON05</t>
  </si>
  <si>
    <t>GF_ON06</t>
  </si>
  <si>
    <t>GF_ON07</t>
  </si>
  <si>
    <t>GF_ON08</t>
  </si>
  <si>
    <t>GF_ON09</t>
  </si>
  <si>
    <t>GF_ON10</t>
  </si>
  <si>
    <t>GF_ON11</t>
  </si>
  <si>
    <t>GF_ON12</t>
  </si>
  <si>
    <t>GF_ON13</t>
  </si>
  <si>
    <t>GF_ON14</t>
  </si>
  <si>
    <t>GF_ON15</t>
  </si>
  <si>
    <t>GF_ON16</t>
  </si>
  <si>
    <t>GF_ON17</t>
  </si>
  <si>
    <t>GF_ON18</t>
  </si>
  <si>
    <t>GF_ON19</t>
  </si>
  <si>
    <t>GF_ON20</t>
  </si>
  <si>
    <t>GF_ON21</t>
  </si>
  <si>
    <t>GF_ON22</t>
  </si>
  <si>
    <t>GF_ON23</t>
  </si>
  <si>
    <t>GF_ON24</t>
  </si>
  <si>
    <t>GF_ON25</t>
  </si>
  <si>
    <t>GF_ON26</t>
  </si>
  <si>
    <t>GF_ON27</t>
  </si>
  <si>
    <t>GF_ON28</t>
  </si>
  <si>
    <t>GF_ON29</t>
  </si>
  <si>
    <t>GF_ON30</t>
  </si>
  <si>
    <t>GF_ON31</t>
  </si>
  <si>
    <t>GF_ON32</t>
  </si>
  <si>
    <t>GF_ON33</t>
  </si>
  <si>
    <t>GF_ON34</t>
  </si>
  <si>
    <t>GF_ON35</t>
  </si>
  <si>
    <t>GF_ON36</t>
  </si>
  <si>
    <t>GF_ON37</t>
  </si>
  <si>
    <t>Balancing Area</t>
  </si>
  <si>
    <t>Ontario.b</t>
  </si>
  <si>
    <t>Ontario.a</t>
  </si>
  <si>
    <t>biogas</t>
  </si>
  <si>
    <t>biomass</t>
  </si>
  <si>
    <t>wind_onshore</t>
  </si>
  <si>
    <t>EffiSolar Beckwith</t>
  </si>
  <si>
    <t>https://www.indexenergy.ca/facility-1#facility</t>
  </si>
  <si>
    <t>Darlington_01</t>
  </si>
  <si>
    <t>Darlington_02</t>
  </si>
  <si>
    <t>Darlington_03</t>
  </si>
  <si>
    <t>Darlington_04</t>
  </si>
  <si>
    <t>Amaranth</t>
  </si>
  <si>
    <t>Beck Pump</t>
  </si>
  <si>
    <t>Destec</t>
  </si>
  <si>
    <t>https://transalta.com/facilities/plants-operation/sarnia/</t>
  </si>
  <si>
    <t>Dow</t>
  </si>
  <si>
    <t>Dow Chemical</t>
  </si>
  <si>
    <t>Dupont Maitland</t>
  </si>
  <si>
    <t>Grand SF</t>
  </si>
  <si>
    <t>Grand WF</t>
  </si>
  <si>
    <t>Nagagami</t>
  </si>
  <si>
    <t>Pickering A_01</t>
  </si>
  <si>
    <t>Pickering A_04</t>
  </si>
  <si>
    <t>Pickering B_01</t>
  </si>
  <si>
    <t>Pickering B_02</t>
  </si>
  <si>
    <t>Pickering B_03</t>
  </si>
  <si>
    <t>Pickering B_04</t>
  </si>
  <si>
    <t>Portlands_01</t>
  </si>
  <si>
    <t>Portlands_02</t>
  </si>
  <si>
    <t>Portlands_03</t>
  </si>
  <si>
    <t>Saunders</t>
  </si>
  <si>
    <t>Goreway_01</t>
  </si>
  <si>
    <t>Goreway_02</t>
  </si>
  <si>
    <t>Goreway_03</t>
  </si>
  <si>
    <t>Goreway_04</t>
  </si>
  <si>
    <t>York Energy Centre_01</t>
  </si>
  <si>
    <t>York Energy Centre_02</t>
  </si>
  <si>
    <t>Greenfield Energy Centre_01</t>
  </si>
  <si>
    <t>Greenfield Energy Centre_02</t>
  </si>
  <si>
    <t>Greenfield Energy Centre_03</t>
  </si>
  <si>
    <t>Greenfield Energy Centre_04</t>
  </si>
  <si>
    <t>Greenfield South_01</t>
  </si>
  <si>
    <t>Greenfield South_02</t>
  </si>
  <si>
    <t>GTAA Cogeneration_01</t>
  </si>
  <si>
    <t>GTAA Cogeneration_02</t>
  </si>
  <si>
    <t>GTAA Cogeneration_03</t>
  </si>
  <si>
    <t>Halton Hills_01</t>
  </si>
  <si>
    <t>Halton Hills_02</t>
  </si>
  <si>
    <t>Halton Hills_03</t>
  </si>
  <si>
    <t>Kipling_01</t>
  </si>
  <si>
    <t>Kipling_02</t>
  </si>
  <si>
    <t>Lennox_01</t>
  </si>
  <si>
    <t>Lennox_02</t>
  </si>
  <si>
    <t>Lennox_03</t>
  </si>
  <si>
    <t>Lennox_04</t>
  </si>
  <si>
    <t>Little Long_01</t>
  </si>
  <si>
    <t>Little Long_02</t>
  </si>
  <si>
    <t>Harmon_01</t>
  </si>
  <si>
    <t>Harmon_02</t>
  </si>
  <si>
    <t>Transalta</t>
  </si>
  <si>
    <t>https://www.boralex.com/our-projects-and-sites/?refinementList%5Benergy_types%5D%5B0%5D=wind</t>
  </si>
  <si>
    <t>https://www.bullfrogpower.com/green-energy/projects-and-sources/oxley-wind-farm/</t>
  </si>
  <si>
    <t>Thames River</t>
  </si>
  <si>
    <t>Annual Change in Energy Demand</t>
  </si>
  <si>
    <t>Percentage Change in Energy Demand</t>
  </si>
  <si>
    <t>Annual Capacity Demand (after DSM)</t>
  </si>
  <si>
    <t>Annual Change in Capacity Demand</t>
  </si>
  <si>
    <t>Percentage Change in Capacity Demand</t>
  </si>
  <si>
    <t>Design Flow (Pumping)</t>
  </si>
  <si>
    <t>Pump Type</t>
  </si>
  <si>
    <t>Current</t>
  </si>
  <si>
    <t>57M1</t>
  </si>
  <si>
    <t>Nipigon JCT</t>
  </si>
  <si>
    <t>Nipigon DS</t>
  </si>
  <si>
    <t>Reserve JCT</t>
  </si>
  <si>
    <t>A21L</t>
  </si>
  <si>
    <t>Mackenzie TS</t>
  </si>
  <si>
    <t>Lakehead TS</t>
  </si>
  <si>
    <t>A22L</t>
  </si>
  <si>
    <t>A3M</t>
  </si>
  <si>
    <t>Moose Lake TS</t>
  </si>
  <si>
    <t>A4L</t>
  </si>
  <si>
    <t>Beardmore JCT</t>
  </si>
  <si>
    <t>Beardmore DS #2</t>
  </si>
  <si>
    <t>Namewaminikan JCT</t>
  </si>
  <si>
    <t>Jellicoe DS #3 JCT</t>
  </si>
  <si>
    <t>Jellicoe DS #3</t>
  </si>
  <si>
    <t>Roxmark JCT</t>
  </si>
  <si>
    <t>Longlac TS</t>
  </si>
  <si>
    <t>A5A</t>
  </si>
  <si>
    <t>Minnova JCT</t>
  </si>
  <si>
    <t>Schreiber JCT</t>
  </si>
  <si>
    <t>A6P</t>
  </si>
  <si>
    <t>Port Arthur TS #1</t>
  </si>
  <si>
    <t>A7L</t>
  </si>
  <si>
    <t>A8L</t>
  </si>
  <si>
    <t>B6M</t>
  </si>
  <si>
    <t>Caland Ore JCT</t>
  </si>
  <si>
    <t>Sapawe JCT</t>
  </si>
  <si>
    <t>Sapawe DS</t>
  </si>
  <si>
    <t>Kashabowie JCT</t>
  </si>
  <si>
    <t>Shebandowan JCT</t>
  </si>
  <si>
    <t>Shabaqua JCT</t>
  </si>
  <si>
    <t>Shabaqua DS</t>
  </si>
  <si>
    <t>Stanley JCT</t>
  </si>
  <si>
    <t>Murillo JCT</t>
  </si>
  <si>
    <t>Murillo DS</t>
  </si>
  <si>
    <t>Birch TS</t>
  </si>
  <si>
    <t>E1C</t>
  </si>
  <si>
    <t>Placer JCT</t>
  </si>
  <si>
    <t>E2R</t>
  </si>
  <si>
    <t>Balmer JCT</t>
  </si>
  <si>
    <t>Red Lake TS</t>
  </si>
  <si>
    <t>Ear Falls TS</t>
  </si>
  <si>
    <t>Pakwash JCT</t>
  </si>
  <si>
    <t>E4D</t>
  </si>
  <si>
    <t>Scout Lake JCT</t>
  </si>
  <si>
    <t>Dryden TS</t>
  </si>
  <si>
    <t>Perrault Falls DS</t>
  </si>
  <si>
    <t>K23D</t>
  </si>
  <si>
    <t>Kenora TS</t>
  </si>
  <si>
    <t>K24G</t>
  </si>
  <si>
    <t>Mackay TS</t>
  </si>
  <si>
    <t>Heyden JCT</t>
  </si>
  <si>
    <t>Goulais JCT</t>
  </si>
  <si>
    <t>M1S</t>
  </si>
  <si>
    <t>Valerie Falls JCT</t>
  </si>
  <si>
    <t>Mill Creek JCT</t>
  </si>
  <si>
    <t>M23L</t>
  </si>
  <si>
    <t>Marathon TS</t>
  </si>
  <si>
    <t>M24L</t>
  </si>
  <si>
    <t>M2D</t>
  </si>
  <si>
    <t>Ignace JCT</t>
  </si>
  <si>
    <t>M2W</t>
  </si>
  <si>
    <t>Pic JCT</t>
  </si>
  <si>
    <t>Pic DS</t>
  </si>
  <si>
    <t>N93A</t>
  </si>
  <si>
    <t>Atikokan TGS</t>
  </si>
  <si>
    <t>Marmion Lake JCT</t>
  </si>
  <si>
    <t>P5M</t>
  </si>
  <si>
    <t>Conmee JCT</t>
  </si>
  <si>
    <t>P7B</t>
  </si>
  <si>
    <t>P7B STR 320 JCT</t>
  </si>
  <si>
    <t>Q4B</t>
  </si>
  <si>
    <t>Abitibi JCT</t>
  </si>
  <si>
    <t>James Street JCT</t>
  </si>
  <si>
    <t>Walsh Street JCT</t>
  </si>
  <si>
    <t>Fort William TS</t>
  </si>
  <si>
    <t>Q5B</t>
  </si>
  <si>
    <t>Erco JCT</t>
  </si>
  <si>
    <t>Q5B STR A6 JCT</t>
  </si>
  <si>
    <t>Q8B</t>
  </si>
  <si>
    <t>Q9B</t>
  </si>
  <si>
    <t>R1LB</t>
  </si>
  <si>
    <t>R2LB</t>
  </si>
  <si>
    <t>R9A</t>
  </si>
  <si>
    <t>Alexander GS</t>
  </si>
  <si>
    <t>S1C</t>
  </si>
  <si>
    <t>Lac Des Iles JCT</t>
  </si>
  <si>
    <t>Silver Falls GS</t>
  </si>
  <si>
    <t>T1M</t>
  </si>
  <si>
    <t>Angler Switch JCT</t>
  </si>
  <si>
    <t>W21M</t>
  </si>
  <si>
    <t>Wawa TS</t>
  </si>
  <si>
    <t>W22M</t>
  </si>
  <si>
    <t>W23K</t>
  </si>
  <si>
    <t>MacKay JCT</t>
  </si>
  <si>
    <t>HIGHFAL1</t>
  </si>
  <si>
    <t>Anjigami JCT</t>
  </si>
  <si>
    <t>HIGHFAL2</t>
  </si>
  <si>
    <t>Willroy JCT</t>
  </si>
  <si>
    <t>Manitouwadge JCT</t>
  </si>
  <si>
    <t>Black River JCT</t>
  </si>
  <si>
    <t>Umbata Falls JCT</t>
  </si>
  <si>
    <t>Williams Mine JCT</t>
  </si>
  <si>
    <t>Hemlo Mine JCT</t>
  </si>
  <si>
    <t>Animki JCT</t>
  </si>
  <si>
    <t>White River DS</t>
  </si>
  <si>
    <t>T27P</t>
  </si>
  <si>
    <t>Mississagi TS</t>
  </si>
  <si>
    <t>T28P</t>
  </si>
  <si>
    <t>Gartshore TS</t>
  </si>
  <si>
    <t>Andrews TS</t>
  </si>
  <si>
    <t>Gartshore GS</t>
  </si>
  <si>
    <t>Third Line TS</t>
  </si>
  <si>
    <t>Patrick St TS</t>
  </si>
  <si>
    <t>Clergue TS</t>
  </si>
  <si>
    <t>GL1SM</t>
  </si>
  <si>
    <t>St. Marys MTS</t>
  </si>
  <si>
    <t>GL2SM</t>
  </si>
  <si>
    <t>GL1TA</t>
  </si>
  <si>
    <t>Tarentorus MTS</t>
  </si>
  <si>
    <t>GL2TA</t>
  </si>
  <si>
    <t>Magpie TS</t>
  </si>
  <si>
    <t>DA Watson TS</t>
  </si>
  <si>
    <t>Batchawana TS</t>
  </si>
  <si>
    <t>Goulais Bay TS</t>
  </si>
  <si>
    <t>P21G</t>
  </si>
  <si>
    <t>P22G</t>
  </si>
  <si>
    <t>Echo River JCT</t>
  </si>
  <si>
    <t>Anjigami TS</t>
  </si>
  <si>
    <t>15M1</t>
  </si>
  <si>
    <t>Kenora MTS JCT</t>
  </si>
  <si>
    <t>Kenora MTS</t>
  </si>
  <si>
    <t>29M1</t>
  </si>
  <si>
    <t>Agimak DS JCT</t>
  </si>
  <si>
    <t>Agimak DS</t>
  </si>
  <si>
    <t>Camp Lake JCT</t>
  </si>
  <si>
    <t>Valora JCT</t>
  </si>
  <si>
    <t>Ignace DS JCT</t>
  </si>
  <si>
    <t>Mattabi JCT</t>
  </si>
  <si>
    <t>Valora DS</t>
  </si>
  <si>
    <t>3024F2</t>
  </si>
  <si>
    <t>Tisdale JCT</t>
  </si>
  <si>
    <t>Pamour JCT</t>
  </si>
  <si>
    <t>56M1</t>
  </si>
  <si>
    <t>Red Rock JCT</t>
  </si>
  <si>
    <t>Red Rock DS</t>
  </si>
  <si>
    <t>61M18</t>
  </si>
  <si>
    <t>Constance DS</t>
  </si>
  <si>
    <t>Goderich TS</t>
  </si>
  <si>
    <t>Seaforth TS</t>
  </si>
  <si>
    <t>79M1</t>
  </si>
  <si>
    <t>Cassburn JCT</t>
  </si>
  <si>
    <t>Hawkesbury MTS #1</t>
  </si>
  <si>
    <t>Clarence DS</t>
  </si>
  <si>
    <t>Wendover JCT</t>
  </si>
  <si>
    <t>Gamble H9A JCT</t>
  </si>
  <si>
    <t>Rockland JCT</t>
  </si>
  <si>
    <t>Rockland East DS JCT</t>
  </si>
  <si>
    <t>Rockland East DS</t>
  </si>
  <si>
    <t>Rockland DS</t>
  </si>
  <si>
    <t>Wendover DS</t>
  </si>
  <si>
    <t>A1B</t>
  </si>
  <si>
    <t>AV Terrace Bay JCT</t>
  </si>
  <si>
    <t>A1T</t>
  </si>
  <si>
    <t>Michigan JCT</t>
  </si>
  <si>
    <t>Crowland JCT</t>
  </si>
  <si>
    <t>ASW Steel JCT</t>
  </si>
  <si>
    <t>Montrose JCT</t>
  </si>
  <si>
    <t>Niagara A1T T#49 JCT</t>
  </si>
  <si>
    <t>A2</t>
  </si>
  <si>
    <t>Bilberry Creek JCT</t>
  </si>
  <si>
    <t>Bilberry Creek TS</t>
  </si>
  <si>
    <t>Blackburn JCT</t>
  </si>
  <si>
    <t>Cyrville Rd JCT</t>
  </si>
  <si>
    <t>Cyrville JCT</t>
  </si>
  <si>
    <t>Nationl Research JCT</t>
  </si>
  <si>
    <t>Cyrville MTS</t>
  </si>
  <si>
    <t>Hawthorne TS</t>
  </si>
  <si>
    <t>NRC TS</t>
  </si>
  <si>
    <t>A23P</t>
  </si>
  <si>
    <t>Algoma TS</t>
  </si>
  <si>
    <t>A24P</t>
  </si>
  <si>
    <t>A36N</t>
  </si>
  <si>
    <t>Allanburg TS</t>
  </si>
  <si>
    <t>Kalar JCT</t>
  </si>
  <si>
    <t>Kalar MTS</t>
  </si>
  <si>
    <t>Murray TS</t>
  </si>
  <si>
    <t>A37N</t>
  </si>
  <si>
    <t>A3RM</t>
  </si>
  <si>
    <t>Billings JCT</t>
  </si>
  <si>
    <t>Merivale MTS</t>
  </si>
  <si>
    <t>Ellwood JCT</t>
  </si>
  <si>
    <t>Riverdale JCT</t>
  </si>
  <si>
    <t>Merivale TS</t>
  </si>
  <si>
    <t>Riverdale TS</t>
  </si>
  <si>
    <t>Slater TS</t>
  </si>
  <si>
    <t>A41T</t>
  </si>
  <si>
    <t>A42T</t>
  </si>
  <si>
    <t>A4H</t>
  </si>
  <si>
    <t>Ansonville TS</t>
  </si>
  <si>
    <t>Fournier JCT</t>
  </si>
  <si>
    <t>Cochrane West JCT</t>
  </si>
  <si>
    <t>Cochrane West DS</t>
  </si>
  <si>
    <t>Power JCT</t>
  </si>
  <si>
    <t>A4K</t>
  </si>
  <si>
    <t>Moulton JCT</t>
  </si>
  <si>
    <t>Moulton MTS</t>
  </si>
  <si>
    <t>Overbrook TS</t>
  </si>
  <si>
    <t>King Edward TS</t>
  </si>
  <si>
    <t>A4M</t>
  </si>
  <si>
    <t>A565L</t>
  </si>
  <si>
    <t>Longwood TS</t>
  </si>
  <si>
    <t>A592K</t>
  </si>
  <si>
    <t>A5H</t>
  </si>
  <si>
    <t>Iroquois Fls DS JCT</t>
  </si>
  <si>
    <t>Iroq Falls 115 JCT</t>
  </si>
  <si>
    <t>Iroquois Falls DS</t>
  </si>
  <si>
    <t>A5RK</t>
  </si>
  <si>
    <t>A5RK STR O7 JCT</t>
  </si>
  <si>
    <t>Russell TS</t>
  </si>
  <si>
    <t>A6C</t>
  </si>
  <si>
    <t>Hurricane JCT</t>
  </si>
  <si>
    <t>BF Goodrich JCT</t>
  </si>
  <si>
    <t>Crowland TS</t>
  </si>
  <si>
    <t>A6R</t>
  </si>
  <si>
    <t>OHSC JCT</t>
  </si>
  <si>
    <t>A7C</t>
  </si>
  <si>
    <t>A8G</t>
  </si>
  <si>
    <t>Rosedene JCT</t>
  </si>
  <si>
    <t>Beach JCT</t>
  </si>
  <si>
    <t>Gage TS</t>
  </si>
  <si>
    <t>Railway JCT</t>
  </si>
  <si>
    <t>Glanford JCT</t>
  </si>
  <si>
    <t>A8K</t>
  </si>
  <si>
    <t>A8K-19EO JCT</t>
  </si>
  <si>
    <t>A8K-47EO JCT</t>
  </si>
  <si>
    <t>Kirkland Lake TS</t>
  </si>
  <si>
    <t>A8M</t>
  </si>
  <si>
    <t>Uplands JCT</t>
  </si>
  <si>
    <t>Uplands MTS #2</t>
  </si>
  <si>
    <t>A9K</t>
  </si>
  <si>
    <t>Monteith DS JCT</t>
  </si>
  <si>
    <t>Monteith DS</t>
  </si>
  <si>
    <t>Ramore TS</t>
  </si>
  <si>
    <t>B1</t>
  </si>
  <si>
    <t>Beach Road JCT</t>
  </si>
  <si>
    <t>Beach TS</t>
  </si>
  <si>
    <t>B10</t>
  </si>
  <si>
    <t>Burlington TS</t>
  </si>
  <si>
    <t>Gage JCT</t>
  </si>
  <si>
    <t>Birmingham TS</t>
  </si>
  <si>
    <t>B11</t>
  </si>
  <si>
    <t>B12</t>
  </si>
  <si>
    <t>Alford JCT</t>
  </si>
  <si>
    <t>Mohawk Str 31 EP JCT</t>
  </si>
  <si>
    <t>Powerline JCT</t>
  </si>
  <si>
    <t>Dundas #2 JCT</t>
  </si>
  <si>
    <t>Horning Mountain JCT</t>
  </si>
  <si>
    <t>Newton TS</t>
  </si>
  <si>
    <t>Brant TS</t>
  </si>
  <si>
    <t>Powerline MTS</t>
  </si>
  <si>
    <t>B13</t>
  </si>
  <si>
    <t>B15C</t>
  </si>
  <si>
    <t>Cooksville TS</t>
  </si>
  <si>
    <t>Lorne Park TS</t>
  </si>
  <si>
    <t>Ford JCT</t>
  </si>
  <si>
    <t>Oakville TS #2</t>
  </si>
  <si>
    <t>B16C</t>
  </si>
  <si>
    <t>B18H</t>
  </si>
  <si>
    <t>Lake TS</t>
  </si>
  <si>
    <t>B1S</t>
  </si>
  <si>
    <t>Ardoch JCT</t>
  </si>
  <si>
    <t>Ardoch DS</t>
  </si>
  <si>
    <t>Northbrook JCT</t>
  </si>
  <si>
    <t>Lodgeroom DS</t>
  </si>
  <si>
    <t>Sidney TS</t>
  </si>
  <si>
    <t>Northbrook DS</t>
  </si>
  <si>
    <t>B20H</t>
  </si>
  <si>
    <t>B20P</t>
  </si>
  <si>
    <t>Bruce A TS</t>
  </si>
  <si>
    <t>Douglas Point TS</t>
  </si>
  <si>
    <t>B22D</t>
  </si>
  <si>
    <t>Armow JCT</t>
  </si>
  <si>
    <t>Wingham JCT</t>
  </si>
  <si>
    <t>Majestic JCT</t>
  </si>
  <si>
    <t>Festival MTS #1 JCT</t>
  </si>
  <si>
    <t>Festival MTS #1</t>
  </si>
  <si>
    <t>Stratford JCT</t>
  </si>
  <si>
    <t>Detweiler TS</t>
  </si>
  <si>
    <t>Stratford TS</t>
  </si>
  <si>
    <t>Wingham TS</t>
  </si>
  <si>
    <t>B23C</t>
  </si>
  <si>
    <t>B23C H26C Tie JCT</t>
  </si>
  <si>
    <t>Cherrywood TS</t>
  </si>
  <si>
    <t>Belleville TS</t>
  </si>
  <si>
    <t>Pancake JCT</t>
  </si>
  <si>
    <t>Wilson JCT</t>
  </si>
  <si>
    <t>Whitby JCT</t>
  </si>
  <si>
    <t>Whitby TS</t>
  </si>
  <si>
    <t>Wilson TS</t>
  </si>
  <si>
    <t>B23D</t>
  </si>
  <si>
    <t>Zurich JCT</t>
  </si>
  <si>
    <t>B24P</t>
  </si>
  <si>
    <t>B27S</t>
  </si>
  <si>
    <t>Owen Sound JCT</t>
  </si>
  <si>
    <t>Owen Sound TS</t>
  </si>
  <si>
    <t>B28S</t>
  </si>
  <si>
    <t>B3</t>
  </si>
  <si>
    <t>Dundas JCT</t>
  </si>
  <si>
    <t>Dundas TS</t>
  </si>
  <si>
    <t>McMaster JCT</t>
  </si>
  <si>
    <t>Mohawk TS</t>
  </si>
  <si>
    <t>B31L</t>
  </si>
  <si>
    <t>B5D</t>
  </si>
  <si>
    <t>Raisin River JCT</t>
  </si>
  <si>
    <t>B3E</t>
  </si>
  <si>
    <t>Blind River TS</t>
  </si>
  <si>
    <t>Elliot Lake JCT</t>
  </si>
  <si>
    <t>Elliot Lake TS</t>
  </si>
  <si>
    <t>B3N</t>
  </si>
  <si>
    <t>Sun Oil Co JCT</t>
  </si>
  <si>
    <t>Sarnia Scott JCT</t>
  </si>
  <si>
    <t>Sarnia Scott TS</t>
  </si>
  <si>
    <t>Vidal JCT</t>
  </si>
  <si>
    <t>B4</t>
  </si>
  <si>
    <t>B40C</t>
  </si>
  <si>
    <t>Cumberland TS</t>
  </si>
  <si>
    <t>B41C</t>
  </si>
  <si>
    <t>B4B</t>
  </si>
  <si>
    <t>B4E</t>
  </si>
  <si>
    <t>B4V</t>
  </si>
  <si>
    <t>Amaranth JCT</t>
  </si>
  <si>
    <t>Orangeville TS</t>
  </si>
  <si>
    <t>Underwood JCT</t>
  </si>
  <si>
    <t>GV3 WF JCT</t>
  </si>
  <si>
    <t>Hanover TS</t>
  </si>
  <si>
    <t>Southgate JCT</t>
  </si>
  <si>
    <t>B501M</t>
  </si>
  <si>
    <t>Willow Creek JCT</t>
  </si>
  <si>
    <t>B502M</t>
  </si>
  <si>
    <t>B540C</t>
  </si>
  <si>
    <t>B541C</t>
  </si>
  <si>
    <t>B542C</t>
  </si>
  <si>
    <t>B543TC</t>
  </si>
  <si>
    <t>Clarington JCT</t>
  </si>
  <si>
    <t>Clarington TS</t>
  </si>
  <si>
    <t>B560V</t>
  </si>
  <si>
    <t>Claireville TS</t>
  </si>
  <si>
    <t>B561M</t>
  </si>
  <si>
    <t>Bruce JCT</t>
  </si>
  <si>
    <t>B562E</t>
  </si>
  <si>
    <t>B563A</t>
  </si>
  <si>
    <t>B569B</t>
  </si>
  <si>
    <t>B5C</t>
  </si>
  <si>
    <t>Arlen MTS JCT</t>
  </si>
  <si>
    <t>Arlen MTS</t>
  </si>
  <si>
    <t>Hanlon JCT</t>
  </si>
  <si>
    <t>Harper's JCT</t>
  </si>
  <si>
    <t>Cedar TS</t>
  </si>
  <si>
    <t>Hanlon TS</t>
  </si>
  <si>
    <t>Puslinch JCT</t>
  </si>
  <si>
    <t>Westover JCT</t>
  </si>
  <si>
    <t>Puslinch DS</t>
  </si>
  <si>
    <t>Westover A JCT</t>
  </si>
  <si>
    <t>Longueuil JCT</t>
  </si>
  <si>
    <t>Longueuil TS</t>
  </si>
  <si>
    <t>B5QK</t>
  </si>
  <si>
    <t>Sharbot JCT</t>
  </si>
  <si>
    <t>Harrowsmith JCT</t>
  </si>
  <si>
    <t>Railton JCT</t>
  </si>
  <si>
    <t>Hinchinbrooke DS</t>
  </si>
  <si>
    <t>Cataraqui TS</t>
  </si>
  <si>
    <t>Frontenac TS</t>
  </si>
  <si>
    <t>Sharbot DS</t>
  </si>
  <si>
    <t>B5V</t>
  </si>
  <si>
    <t>B6C</t>
  </si>
  <si>
    <t>B7</t>
  </si>
  <si>
    <t>Bronte TS</t>
  </si>
  <si>
    <t>B8</t>
  </si>
  <si>
    <t>B88H</t>
  </si>
  <si>
    <t>Brown Hill TS</t>
  </si>
  <si>
    <t>Holland Marsh JCT</t>
  </si>
  <si>
    <t>Holland TS</t>
  </si>
  <si>
    <t>Armitage TS</t>
  </si>
  <si>
    <t>B89H</t>
  </si>
  <si>
    <t>B8W</t>
  </si>
  <si>
    <t>Brant JCT</t>
  </si>
  <si>
    <t>Toyota Woodstock JCT</t>
  </si>
  <si>
    <t>Commerce Way JCT</t>
  </si>
  <si>
    <t>Commerce Way TS</t>
  </si>
  <si>
    <t>Toyota Woodstock TS</t>
  </si>
  <si>
    <t>BP76</t>
  </si>
  <si>
    <t>Beck #2 TS</t>
  </si>
  <si>
    <t>BSC105</t>
  </si>
  <si>
    <t>Parks TS</t>
  </si>
  <si>
    <t>C10A</t>
  </si>
  <si>
    <t>Agincourt JCT</t>
  </si>
  <si>
    <t>Agincourt TS</t>
  </si>
  <si>
    <t>Cavanagh MTS</t>
  </si>
  <si>
    <t>Leaside JCT</t>
  </si>
  <si>
    <t>Duffin JCT</t>
  </si>
  <si>
    <t>C11R</t>
  </si>
  <si>
    <t>C12</t>
  </si>
  <si>
    <t>Bloomsburg JCT</t>
  </si>
  <si>
    <t>Bloomsburg DS</t>
  </si>
  <si>
    <t>Norfolk TS</t>
  </si>
  <si>
    <t>Caledonia TS</t>
  </si>
  <si>
    <t>Hartford JCT</t>
  </si>
  <si>
    <t>Vanessa JCT</t>
  </si>
  <si>
    <t>C14L</t>
  </si>
  <si>
    <t>Bermondsey TS</t>
  </si>
  <si>
    <t>Leaside TS</t>
  </si>
  <si>
    <t>Scarboro JCT</t>
  </si>
  <si>
    <t>Scarboro TS</t>
  </si>
  <si>
    <t>Warden TS</t>
  </si>
  <si>
    <t>C15L</t>
  </si>
  <si>
    <t>Sheppard TS</t>
  </si>
  <si>
    <t>C16L</t>
  </si>
  <si>
    <t>C17L</t>
  </si>
  <si>
    <t>C18R</t>
  </si>
  <si>
    <t>Bathurst JCT</t>
  </si>
  <si>
    <t>Bathurst TS</t>
  </si>
  <si>
    <t>Richview TS</t>
  </si>
  <si>
    <t>Fairchild TS</t>
  </si>
  <si>
    <t>C1A</t>
  </si>
  <si>
    <t>Cameron Falls GS</t>
  </si>
  <si>
    <t>C1P</t>
  </si>
  <si>
    <t>Tunnel JCT</t>
  </si>
  <si>
    <t>Vale Inco JCT</t>
  </si>
  <si>
    <t>Port Colborne TS</t>
  </si>
  <si>
    <t>C20R</t>
  </si>
  <si>
    <t>Leslie JCT</t>
  </si>
  <si>
    <t>Finch JCT</t>
  </si>
  <si>
    <t>Finch TS</t>
  </si>
  <si>
    <t>C21J</t>
  </si>
  <si>
    <t>Leamington JCT</t>
  </si>
  <si>
    <t>Leamington TS</t>
  </si>
  <si>
    <t>Sandwich JCT</t>
  </si>
  <si>
    <t>Malden JCT</t>
  </si>
  <si>
    <t>Keith TS</t>
  </si>
  <si>
    <t>Malden TS</t>
  </si>
  <si>
    <t>C22J</t>
  </si>
  <si>
    <t>C23Z</t>
  </si>
  <si>
    <t>Belle River JCT #2</t>
  </si>
  <si>
    <t>Comber WF JCT</t>
  </si>
  <si>
    <t>KEPA Wind Farm JCT</t>
  </si>
  <si>
    <t>Lauzon TS</t>
  </si>
  <si>
    <t>C24Z</t>
  </si>
  <si>
    <t>C25H</t>
  </si>
  <si>
    <t>Havelock TS</t>
  </si>
  <si>
    <t>C27P</t>
  </si>
  <si>
    <t>Bannockburn JCT</t>
  </si>
  <si>
    <t>Dobbin TS</t>
  </si>
  <si>
    <t>Galetta JCT</t>
  </si>
  <si>
    <t>Arnprior GS</t>
  </si>
  <si>
    <t>C2A</t>
  </si>
  <si>
    <t>C2L</t>
  </si>
  <si>
    <t>Ellesmere TS</t>
  </si>
  <si>
    <t>Ellesmere JCT</t>
  </si>
  <si>
    <t>C2P</t>
  </si>
  <si>
    <t>JBL JCT</t>
  </si>
  <si>
    <t>C35P</t>
  </si>
  <si>
    <t>Markham #2 JCT</t>
  </si>
  <si>
    <t>Markham #3 JCT</t>
  </si>
  <si>
    <t>Parkway TS</t>
  </si>
  <si>
    <t>C36P</t>
  </si>
  <si>
    <t>C3A</t>
  </si>
  <si>
    <t>C3L</t>
  </si>
  <si>
    <t>C3S</t>
  </si>
  <si>
    <t>South March TS</t>
  </si>
  <si>
    <t>Kanata MTS #1</t>
  </si>
  <si>
    <t>C4R</t>
  </si>
  <si>
    <t>Leslie TS</t>
  </si>
  <si>
    <t>Malvern TS</t>
  </si>
  <si>
    <t>C550VP</t>
  </si>
  <si>
    <t>Parkway JCT</t>
  </si>
  <si>
    <t>C551V</t>
  </si>
  <si>
    <t>C552V</t>
  </si>
  <si>
    <t>C553VP</t>
  </si>
  <si>
    <t>C5E</t>
  </si>
  <si>
    <t>Cecil TS</t>
  </si>
  <si>
    <t>Terauley TS</t>
  </si>
  <si>
    <t>Esplanade TS</t>
  </si>
  <si>
    <t>C5R</t>
  </si>
  <si>
    <t>C7BM</t>
  </si>
  <si>
    <t>Arnprior JCT</t>
  </si>
  <si>
    <t>Arnprior TS</t>
  </si>
  <si>
    <t>Bellman JCT</t>
  </si>
  <si>
    <t>NQL1 B JCT</t>
  </si>
  <si>
    <t>Centre Point JCT</t>
  </si>
  <si>
    <t>Centre Point MTS</t>
  </si>
  <si>
    <t>Woodroffe TS</t>
  </si>
  <si>
    <t>Fitzroy JCT</t>
  </si>
  <si>
    <t>Manordale JCT</t>
  </si>
  <si>
    <t>Manordale MTS</t>
  </si>
  <si>
    <t>Lincoln Heights TS</t>
  </si>
  <si>
    <t>C7E</t>
  </si>
  <si>
    <t>C9</t>
  </si>
  <si>
    <t>Caledonia Q35M JCT</t>
  </si>
  <si>
    <t>D10H</t>
  </si>
  <si>
    <t>Leong JCT</t>
  </si>
  <si>
    <t>Waterloo JCT</t>
  </si>
  <si>
    <t>Palmerston TS</t>
  </si>
  <si>
    <t>Wallenstein JCT</t>
  </si>
  <si>
    <t>Elmira TS</t>
  </si>
  <si>
    <t>Rush MTS</t>
  </si>
  <si>
    <t>D10S</t>
  </si>
  <si>
    <t>Hooper's JCT</t>
  </si>
  <si>
    <t>Vansickle TS</t>
  </si>
  <si>
    <t>Louth JCT</t>
  </si>
  <si>
    <t>Carlton TS</t>
  </si>
  <si>
    <t>Glendale TS</t>
  </si>
  <si>
    <t>D11K</t>
  </si>
  <si>
    <t>Kitchener #1&amp;4 JCT</t>
  </si>
  <si>
    <t>D12K</t>
  </si>
  <si>
    <t>D1A</t>
  </si>
  <si>
    <t>Fibre JCT</t>
  </si>
  <si>
    <t>Holland Road JCT</t>
  </si>
  <si>
    <t>Gibson JCT</t>
  </si>
  <si>
    <t>Thorold TS</t>
  </si>
  <si>
    <t>D1M</t>
  </si>
  <si>
    <t>Des Joachims TS</t>
  </si>
  <si>
    <t>Minden TS</t>
  </si>
  <si>
    <t>D1W</t>
  </si>
  <si>
    <t>Detweiler JCT</t>
  </si>
  <si>
    <t>Wolverton JCT</t>
  </si>
  <si>
    <t>Wolverton DS</t>
  </si>
  <si>
    <t>Pinard TS</t>
  </si>
  <si>
    <t>D26A</t>
  </si>
  <si>
    <t>D2H</t>
  </si>
  <si>
    <t>Calder JCT</t>
  </si>
  <si>
    <t>Hunta JCT</t>
  </si>
  <si>
    <t>Greenwater Pr Pk JCT</t>
  </si>
  <si>
    <t>Hwy 634 JCT</t>
  </si>
  <si>
    <t>Island Falls JCT</t>
  </si>
  <si>
    <t>Pinard JCT #2</t>
  </si>
  <si>
    <t>D2L</t>
  </si>
  <si>
    <t>Cassels 2 JCT</t>
  </si>
  <si>
    <t>Cassels JCT</t>
  </si>
  <si>
    <t>Herridge Lake JCT</t>
  </si>
  <si>
    <t>Temagami DS</t>
  </si>
  <si>
    <t>D2L STR 409 JCT</t>
  </si>
  <si>
    <t>Dymond TS</t>
  </si>
  <si>
    <t>New Liskeard JCT</t>
  </si>
  <si>
    <t>Herridge Lake DS</t>
  </si>
  <si>
    <t>Marten River JCT</t>
  </si>
  <si>
    <t>New Liskeard JCT #2</t>
  </si>
  <si>
    <t>Upper Notch JCT</t>
  </si>
  <si>
    <t>D2M</t>
  </si>
  <si>
    <t>Otter Creek JCT</t>
  </si>
  <si>
    <t>Wallace JCT</t>
  </si>
  <si>
    <t>Wallace TS</t>
  </si>
  <si>
    <t>D3A</t>
  </si>
  <si>
    <t>D3H</t>
  </si>
  <si>
    <t>D3K</t>
  </si>
  <si>
    <t>Dane JCT</t>
  </si>
  <si>
    <t>Gull Lake South JCT</t>
  </si>
  <si>
    <t>Nine Mile JCT</t>
  </si>
  <si>
    <t>D3M</t>
  </si>
  <si>
    <t>D4</t>
  </si>
  <si>
    <t>Abitibi Canyon GS</t>
  </si>
  <si>
    <t>D4M</t>
  </si>
  <si>
    <t>D4W</t>
  </si>
  <si>
    <t>Kitchener #9 JCT</t>
  </si>
  <si>
    <t>Buchanan TS</t>
  </si>
  <si>
    <t>D4Z</t>
  </si>
  <si>
    <t>D501P</t>
  </si>
  <si>
    <t>Porcupine TS</t>
  </si>
  <si>
    <t>D5A</t>
  </si>
  <si>
    <t>Cumberland JCT</t>
  </si>
  <si>
    <t>Orleans JCT #2</t>
  </si>
  <si>
    <t>Orleans TS</t>
  </si>
  <si>
    <t>D5D</t>
  </si>
  <si>
    <t>Dryden JCT B</t>
  </si>
  <si>
    <t>D5H</t>
  </si>
  <si>
    <t>Otto Holden TS</t>
  </si>
  <si>
    <t>D5W</t>
  </si>
  <si>
    <t>D6</t>
  </si>
  <si>
    <t>Petawawa JCT</t>
  </si>
  <si>
    <t>Craig JCT</t>
  </si>
  <si>
    <t>Craig DS</t>
  </si>
  <si>
    <t>Petawawa DS</t>
  </si>
  <si>
    <t>Deep River DS</t>
  </si>
  <si>
    <t>Des Joachims JCT</t>
  </si>
  <si>
    <t>Des Joachims DS</t>
  </si>
  <si>
    <t>Tee Lake JCT</t>
  </si>
  <si>
    <t>Forest Lea JCT</t>
  </si>
  <si>
    <t>Forest Lea DS</t>
  </si>
  <si>
    <t>Pembroke TS</t>
  </si>
  <si>
    <t>NPD #2 STR10 JCT</t>
  </si>
  <si>
    <t>D6T</t>
  </si>
  <si>
    <t>P Sutherland Sr JCT</t>
  </si>
  <si>
    <t>Otter Rapids GS</t>
  </si>
  <si>
    <t>P Sutherland Sr SYD</t>
  </si>
  <si>
    <t>D6V</t>
  </si>
  <si>
    <t>Campbell TS</t>
  </si>
  <si>
    <t>Speed River JCT</t>
  </si>
  <si>
    <t>Fergus JCT</t>
  </si>
  <si>
    <t>Fergus TS</t>
  </si>
  <si>
    <t>Guelph North JCT</t>
  </si>
  <si>
    <t>Scheifele JCT</t>
  </si>
  <si>
    <t>Scheifele MTS</t>
  </si>
  <si>
    <t>Waterloo North MTS 3</t>
  </si>
  <si>
    <t>D6Y</t>
  </si>
  <si>
    <t>Duplex TS</t>
  </si>
  <si>
    <t>Glengrove TS</t>
  </si>
  <si>
    <t>D7F</t>
  </si>
  <si>
    <t>Kitchener #6 JCT</t>
  </si>
  <si>
    <t>Kitchener #2&amp;3 JCT</t>
  </si>
  <si>
    <t>Siebert JCT</t>
  </si>
  <si>
    <t>D7V</t>
  </si>
  <si>
    <t>D8S</t>
  </si>
  <si>
    <t>D9F</t>
  </si>
  <si>
    <t>D9HS</t>
  </si>
  <si>
    <t>Selco JCT</t>
  </si>
  <si>
    <t>Slate Falls JCT</t>
  </si>
  <si>
    <t>Slate Falls DS</t>
  </si>
  <si>
    <t>Golden Patricia JCT</t>
  </si>
  <si>
    <t>Etruscan JCT</t>
  </si>
  <si>
    <t>Crow River DS</t>
  </si>
  <si>
    <t>E1W</t>
  </si>
  <si>
    <t>Essa TS</t>
  </si>
  <si>
    <t>Minesing JCT</t>
  </si>
  <si>
    <t>E20S</t>
  </si>
  <si>
    <t>Stayner TS</t>
  </si>
  <si>
    <t>E21S</t>
  </si>
  <si>
    <t>E26</t>
  </si>
  <si>
    <t>Waubaushene JCT</t>
  </si>
  <si>
    <t>Parry Sound JCT</t>
  </si>
  <si>
    <t>Parry Sound TS</t>
  </si>
  <si>
    <t>Waubaushene TS</t>
  </si>
  <si>
    <t>E27</t>
  </si>
  <si>
    <t>E2Q</t>
  </si>
  <si>
    <t>Quirke Lake JCT</t>
  </si>
  <si>
    <t>E34M</t>
  </si>
  <si>
    <t>Almonte TS</t>
  </si>
  <si>
    <t>Didsbury Road JCT</t>
  </si>
  <si>
    <t>Terry Fox JCT</t>
  </si>
  <si>
    <t>Terry Fox MTS</t>
  </si>
  <si>
    <t>E3B</t>
  </si>
  <si>
    <t>Barrie TS</t>
  </si>
  <si>
    <t>E4B</t>
  </si>
  <si>
    <t>E510V</t>
  </si>
  <si>
    <t>E511V</t>
  </si>
  <si>
    <t>E564L</t>
  </si>
  <si>
    <t>E578P</t>
  </si>
  <si>
    <t>E6L</t>
  </si>
  <si>
    <t>E8F</t>
  </si>
  <si>
    <t>Chrysler WAP MTS</t>
  </si>
  <si>
    <t>Essex TS</t>
  </si>
  <si>
    <t>Ford Annex MTS</t>
  </si>
  <si>
    <t>Ford Windsor MTS</t>
  </si>
  <si>
    <t>E8V</t>
  </si>
  <si>
    <t>Alliston JCT</t>
  </si>
  <si>
    <t>Alliston TS</t>
  </si>
  <si>
    <t>Everett JCT</t>
  </si>
  <si>
    <t>Everett TS</t>
  </si>
  <si>
    <t>E9F</t>
  </si>
  <si>
    <t>E9V</t>
  </si>
  <si>
    <t>F10MV</t>
  </si>
  <si>
    <t>City View JCT</t>
  </si>
  <si>
    <t>Val Tetreau JCT</t>
  </si>
  <si>
    <t>Hinchey TS</t>
  </si>
  <si>
    <t>F11C</t>
  </si>
  <si>
    <t>Kitchener Graber JCT</t>
  </si>
  <si>
    <t>Speedsville JCT</t>
  </si>
  <si>
    <t>Kitchener MTS#5</t>
  </si>
  <si>
    <t>Preston TS</t>
  </si>
  <si>
    <t>F12C</t>
  </si>
  <si>
    <t>F1B</t>
  </si>
  <si>
    <t>Burleigh JCT</t>
  </si>
  <si>
    <t>Burleigh DS</t>
  </si>
  <si>
    <t>Hwy #11 JCT</t>
  </si>
  <si>
    <t>Fort Frances JCT</t>
  </si>
  <si>
    <t>Fort Frances TS</t>
  </si>
  <si>
    <t>F1E</t>
  </si>
  <si>
    <t>Kapuskasing TS</t>
  </si>
  <si>
    <t>Spruce Falls TS</t>
  </si>
  <si>
    <t>Hearst TS</t>
  </si>
  <si>
    <t>F25A</t>
  </si>
  <si>
    <t>F2B</t>
  </si>
  <si>
    <t>F3M</t>
  </si>
  <si>
    <t>FA16G3K</t>
  </si>
  <si>
    <t>Matachewan JCT</t>
  </si>
  <si>
    <t>Indian Chute JCT</t>
  </si>
  <si>
    <t>FS23M1</t>
  </si>
  <si>
    <t>FS9M6</t>
  </si>
  <si>
    <t>Martindale TS</t>
  </si>
  <si>
    <t>Dominion Drive DS</t>
  </si>
  <si>
    <t>H10EJ</t>
  </si>
  <si>
    <t>Don Fleet JCT</t>
  </si>
  <si>
    <t>John TS</t>
  </si>
  <si>
    <t>H11L</t>
  </si>
  <si>
    <t>Brookside OPF</t>
  </si>
  <si>
    <t>Main TS</t>
  </si>
  <si>
    <t>Waverly OPF</t>
  </si>
  <si>
    <t>Lumsden JCT</t>
  </si>
  <si>
    <t>Todmorden JCT</t>
  </si>
  <si>
    <t>H12P</t>
  </si>
  <si>
    <t>Portlands Energy JCT</t>
  </si>
  <si>
    <t>H13P</t>
  </si>
  <si>
    <t>H14P</t>
  </si>
  <si>
    <t>H1L</t>
  </si>
  <si>
    <t>Basin TS</t>
  </si>
  <si>
    <t>Mill Street JCT</t>
  </si>
  <si>
    <t>Bloor Street JCT</t>
  </si>
  <si>
    <t>Gerrard TS</t>
  </si>
  <si>
    <t>Carlaw TS</t>
  </si>
  <si>
    <t>Wiltshire TS</t>
  </si>
  <si>
    <t>H22D</t>
  </si>
  <si>
    <t>Little Long JCT</t>
  </si>
  <si>
    <t>Smoky Falls JCT</t>
  </si>
  <si>
    <t>Little Long 2 JCT</t>
  </si>
  <si>
    <t>Harmon JCT</t>
  </si>
  <si>
    <t>Harmon GS</t>
  </si>
  <si>
    <t>Kipling JCT</t>
  </si>
  <si>
    <t>H23B</t>
  </si>
  <si>
    <t>H23S</t>
  </si>
  <si>
    <t>Pedley JCT</t>
  </si>
  <si>
    <t>Crystal Falls TS</t>
  </si>
  <si>
    <t>H24C</t>
  </si>
  <si>
    <t>Columbus JCT</t>
  </si>
  <si>
    <t>Lasco JCT</t>
  </si>
  <si>
    <t>Marine JCT</t>
  </si>
  <si>
    <t>Thornton JCT</t>
  </si>
  <si>
    <t>Oshawa Area JCT</t>
  </si>
  <si>
    <t>Otonabee TS</t>
  </si>
  <si>
    <t>Oshawa G.M. JCT</t>
  </si>
  <si>
    <t>Oshawa G.M. TS</t>
  </si>
  <si>
    <t>Thornton TS</t>
  </si>
  <si>
    <t>H24S</t>
  </si>
  <si>
    <t>Grant JCT</t>
  </si>
  <si>
    <t>Trout Lake TS</t>
  </si>
  <si>
    <t>H26C</t>
  </si>
  <si>
    <t>H27H</t>
  </si>
  <si>
    <t>H29</t>
  </si>
  <si>
    <t>Pleasant TS</t>
  </si>
  <si>
    <t>H2JK</t>
  </si>
  <si>
    <t>Strachan TS</t>
  </si>
  <si>
    <t>Riverside JCT</t>
  </si>
  <si>
    <t>Manby TS</t>
  </si>
  <si>
    <t>H2N</t>
  </si>
  <si>
    <t>Calstock DS</t>
  </si>
  <si>
    <t>H30</t>
  </si>
  <si>
    <t>H35D</t>
  </si>
  <si>
    <t>H36D</t>
  </si>
  <si>
    <t>H3L</t>
  </si>
  <si>
    <t>H4Z</t>
  </si>
  <si>
    <t>H5K</t>
  </si>
  <si>
    <t>Kenilworth TS</t>
  </si>
  <si>
    <t>H6K</t>
  </si>
  <si>
    <t>H6LC</t>
  </si>
  <si>
    <t>Gerrard JCT</t>
  </si>
  <si>
    <t>H6T</t>
  </si>
  <si>
    <t>Laforest Road JCT</t>
  </si>
  <si>
    <t>Laforest Road DS</t>
  </si>
  <si>
    <t>Timmins TS</t>
  </si>
  <si>
    <t>H7L</t>
  </si>
  <si>
    <t>H7T</t>
  </si>
  <si>
    <t>Warkus JCT</t>
  </si>
  <si>
    <t>H82V</t>
  </si>
  <si>
    <t>Holland JCT</t>
  </si>
  <si>
    <t>Vaughan #4 JCT</t>
  </si>
  <si>
    <t>Vaughan MTS #4</t>
  </si>
  <si>
    <t>Woodbridge JCT</t>
  </si>
  <si>
    <t>H83V</t>
  </si>
  <si>
    <t>H8LC</t>
  </si>
  <si>
    <t>H9A</t>
  </si>
  <si>
    <t>Borromee JCT</t>
  </si>
  <si>
    <t>Navan DS</t>
  </si>
  <si>
    <t>Wilhaven JCT</t>
  </si>
  <si>
    <t>Cumberland DS JCT</t>
  </si>
  <si>
    <t>Cumberland DS</t>
  </si>
  <si>
    <t>Orleans JCT</t>
  </si>
  <si>
    <t>Wilhaven DS</t>
  </si>
  <si>
    <t>H9EJ</t>
  </si>
  <si>
    <t>H9K</t>
  </si>
  <si>
    <t>Carmichael Falls JCT</t>
  </si>
  <si>
    <t>Spruce Falls JCT</t>
  </si>
  <si>
    <t>Fauquier JCT</t>
  </si>
  <si>
    <t>Fauquier DS</t>
  </si>
  <si>
    <t>H9K STR 127A JCT</t>
  </si>
  <si>
    <t>Hunta H9K JCT</t>
  </si>
  <si>
    <t>Smooth Rock Falls DS</t>
  </si>
  <si>
    <t>H9W</t>
  </si>
  <si>
    <t>West Lincoln JCT</t>
  </si>
  <si>
    <t>HBUS</t>
  </si>
  <si>
    <t>Kenora DS</t>
  </si>
  <si>
    <t>HL3</t>
  </si>
  <si>
    <t>Specialty Bar JCT</t>
  </si>
  <si>
    <t>Elgin TS</t>
  </si>
  <si>
    <t>Stirton TS</t>
  </si>
  <si>
    <t>HL4</t>
  </si>
  <si>
    <t>Anjigami JCT #2</t>
  </si>
  <si>
    <t>Allanburg West JCT</t>
  </si>
  <si>
    <t>Buchanan JCT</t>
  </si>
  <si>
    <t>Kent JCT</t>
  </si>
  <si>
    <t>Kent TS</t>
  </si>
  <si>
    <t>J1B</t>
  </si>
  <si>
    <t>J20B</t>
  </si>
  <si>
    <t>J2N</t>
  </si>
  <si>
    <t>J3E</t>
  </si>
  <si>
    <t>Crawford JCT</t>
  </si>
  <si>
    <t>Crawford TS</t>
  </si>
  <si>
    <t>J4E</t>
  </si>
  <si>
    <t>J5D</t>
  </si>
  <si>
    <t>K1</t>
  </si>
  <si>
    <t>Gull Lake North JCT</t>
  </si>
  <si>
    <t>K10SB</t>
  </si>
  <si>
    <t>Richview JCT</t>
  </si>
  <si>
    <t>K11W</t>
  </si>
  <si>
    <t>Runnymede TS</t>
  </si>
  <si>
    <t>K12</t>
  </si>
  <si>
    <t>Karn TS</t>
  </si>
  <si>
    <t>Woodstock TS</t>
  </si>
  <si>
    <t>K12W</t>
  </si>
  <si>
    <t>K13J</t>
  </si>
  <si>
    <t>K14J</t>
  </si>
  <si>
    <t>K1G</t>
  </si>
  <si>
    <t>K1W</t>
  </si>
  <si>
    <t>Fairbank TS</t>
  </si>
  <si>
    <t>Holloway Holt JCT</t>
  </si>
  <si>
    <t>K21C</t>
  </si>
  <si>
    <t>Applewood JCT</t>
  </si>
  <si>
    <t>K21W</t>
  </si>
  <si>
    <t>K22W</t>
  </si>
  <si>
    <t>K23C</t>
  </si>
  <si>
    <t>K24F</t>
  </si>
  <si>
    <t>Rainy River Gold JCT</t>
  </si>
  <si>
    <t>K25BUS</t>
  </si>
  <si>
    <t>K2G</t>
  </si>
  <si>
    <t>K2M</t>
  </si>
  <si>
    <t>Norman JCT</t>
  </si>
  <si>
    <t>K2Z</t>
  </si>
  <si>
    <t>Kingsville TS</t>
  </si>
  <si>
    <t>Tilbury JCT</t>
  </si>
  <si>
    <t>Lauzon JCT</t>
  </si>
  <si>
    <t>Rourke Line JCT</t>
  </si>
  <si>
    <t>Belle River JCT</t>
  </si>
  <si>
    <t>Belle River TS</t>
  </si>
  <si>
    <t>Tilbury West JCT</t>
  </si>
  <si>
    <t>Woodslee JCT</t>
  </si>
  <si>
    <t>Tilbury TS</t>
  </si>
  <si>
    <t>Tilbury West DS</t>
  </si>
  <si>
    <t>K3</t>
  </si>
  <si>
    <t>K38S</t>
  </si>
  <si>
    <t>K3D</t>
  </si>
  <si>
    <t>Sam Lake DS</t>
  </si>
  <si>
    <t>Eton JCT</t>
  </si>
  <si>
    <t>Eton DS</t>
  </si>
  <si>
    <t>K3D-10 SW JCT</t>
  </si>
  <si>
    <t>Vermilion Bay JCT</t>
  </si>
  <si>
    <t>Vermilion Bay DS</t>
  </si>
  <si>
    <t>K3W</t>
  </si>
  <si>
    <t>K4</t>
  </si>
  <si>
    <t>93K4-89 JCT</t>
  </si>
  <si>
    <t>Extender Min. JCT</t>
  </si>
  <si>
    <t>Elk Lake JCT</t>
  </si>
  <si>
    <t>Macassa Mill JCT</t>
  </si>
  <si>
    <t>Macassa #3 JCT</t>
  </si>
  <si>
    <t>K40M</t>
  </si>
  <si>
    <t>Caledonia JCT</t>
  </si>
  <si>
    <t>Middleport TS</t>
  </si>
  <si>
    <t>Sandusk JCT</t>
  </si>
  <si>
    <t>K4W</t>
  </si>
  <si>
    <t>Minaki JCT</t>
  </si>
  <si>
    <t>Minaki DS</t>
  </si>
  <si>
    <t>K5W</t>
  </si>
  <si>
    <t>K6F</t>
  </si>
  <si>
    <t>Ainsworth JCT</t>
  </si>
  <si>
    <t>Barwick JCT</t>
  </si>
  <si>
    <t>Barwick TS</t>
  </si>
  <si>
    <t>K6F-10 SW JCT</t>
  </si>
  <si>
    <t>Nestor Falls JCT</t>
  </si>
  <si>
    <t>Margach JCT</t>
  </si>
  <si>
    <t>Margach DS</t>
  </si>
  <si>
    <t>Sioux Narrows JCT</t>
  </si>
  <si>
    <t>Nestor Falls DS</t>
  </si>
  <si>
    <t>Sioux Narrows DS</t>
  </si>
  <si>
    <t>K6J</t>
  </si>
  <si>
    <t>K6Z</t>
  </si>
  <si>
    <t>K7</t>
  </si>
  <si>
    <t>K7B</t>
  </si>
  <si>
    <t>Vansco JCT</t>
  </si>
  <si>
    <t>K7K</t>
  </si>
  <si>
    <t>K8B</t>
  </si>
  <si>
    <t>K9S</t>
  </si>
  <si>
    <t>L12C</t>
  </si>
  <si>
    <t>Balfour JCT</t>
  </si>
  <si>
    <t>Charles TS</t>
  </si>
  <si>
    <t>L13W</t>
  </si>
  <si>
    <t>Bridgman JCT</t>
  </si>
  <si>
    <t>Bridgman TS</t>
  </si>
  <si>
    <t>Dufferin JCT</t>
  </si>
  <si>
    <t>Dufferin TS</t>
  </si>
  <si>
    <t>L14W</t>
  </si>
  <si>
    <t>Bayview JCT</t>
  </si>
  <si>
    <t>Birch JCT</t>
  </si>
  <si>
    <t>L16D</t>
  </si>
  <si>
    <t>L18W</t>
  </si>
  <si>
    <t>Bartlett JCT</t>
  </si>
  <si>
    <t>L1MB</t>
  </si>
  <si>
    <t>Brockville Chem. JCT</t>
  </si>
  <si>
    <t>Brockville TS</t>
  </si>
  <si>
    <t>Cardinal JCT</t>
  </si>
  <si>
    <t>Casco JCT</t>
  </si>
  <si>
    <t>Lunenburg JCT</t>
  </si>
  <si>
    <t>Morrisburg JCT</t>
  </si>
  <si>
    <t>Morrisburg TS</t>
  </si>
  <si>
    <t>L1S</t>
  </si>
  <si>
    <t>Coniston TS</t>
  </si>
  <si>
    <t>Sudbury JCT</t>
  </si>
  <si>
    <t>Verner JCT</t>
  </si>
  <si>
    <t>Milman Foundry JCT</t>
  </si>
  <si>
    <t>Warren DS</t>
  </si>
  <si>
    <t>Verner DS</t>
  </si>
  <si>
    <t>L20D</t>
  </si>
  <si>
    <t>Kipling 2 GS</t>
  </si>
  <si>
    <t>L20H</t>
  </si>
  <si>
    <t>Crosby JCT</t>
  </si>
  <si>
    <t>Crosby TS</t>
  </si>
  <si>
    <t>Easton JCT</t>
  </si>
  <si>
    <t>L21H</t>
  </si>
  <si>
    <t>Easton Yule JCT</t>
  </si>
  <si>
    <t>Smiths Falls TS</t>
  </si>
  <si>
    <t>L21K</t>
  </si>
  <si>
    <t>Haig JCT</t>
  </si>
  <si>
    <t>L21S</t>
  </si>
  <si>
    <t>Knob JCT</t>
  </si>
  <si>
    <t>L22H</t>
  </si>
  <si>
    <t>L22K</t>
  </si>
  <si>
    <t>L23CK</t>
  </si>
  <si>
    <t>L23N</t>
  </si>
  <si>
    <t>Dupont JCT</t>
  </si>
  <si>
    <t>Lambton TS #2</t>
  </si>
  <si>
    <t>Talford JCT</t>
  </si>
  <si>
    <t>L24A</t>
  </si>
  <si>
    <t>L24CR</t>
  </si>
  <si>
    <t>L24L</t>
  </si>
  <si>
    <t>L25V</t>
  </si>
  <si>
    <t>Nova Moore JCT</t>
  </si>
  <si>
    <t>L26L</t>
  </si>
  <si>
    <t>L27V</t>
  </si>
  <si>
    <t>L28C</t>
  </si>
  <si>
    <t>GSPC JCT</t>
  </si>
  <si>
    <t>Lynwood JCT</t>
  </si>
  <si>
    <t>L29C</t>
  </si>
  <si>
    <t>North Kent 1 JCT</t>
  </si>
  <si>
    <t>L2M</t>
  </si>
  <si>
    <t>Chesterville N. JCT</t>
  </si>
  <si>
    <t>Chesterville TS</t>
  </si>
  <si>
    <t>Marionville JCT</t>
  </si>
  <si>
    <t>Chesterville S. JCT</t>
  </si>
  <si>
    <t>Limebank JCT</t>
  </si>
  <si>
    <t>Limebank MTS</t>
  </si>
  <si>
    <t>Newington JCT</t>
  </si>
  <si>
    <t>Marionville DS</t>
  </si>
  <si>
    <t>Osgoode JCT</t>
  </si>
  <si>
    <t>Newington DS</t>
  </si>
  <si>
    <t>Russell DS</t>
  </si>
  <si>
    <t>L2Y</t>
  </si>
  <si>
    <t>L33P</t>
  </si>
  <si>
    <t>L34P</t>
  </si>
  <si>
    <t>L37G</t>
  </si>
  <si>
    <t>L38G</t>
  </si>
  <si>
    <t>L3P</t>
  </si>
  <si>
    <t>L4C</t>
  </si>
  <si>
    <t>L4D</t>
  </si>
  <si>
    <t>L4P</t>
  </si>
  <si>
    <t>L4S</t>
  </si>
  <si>
    <t>Bermondsey JCT</t>
  </si>
  <si>
    <t>L51D</t>
  </si>
  <si>
    <t>L5D</t>
  </si>
  <si>
    <t>L5H</t>
  </si>
  <si>
    <t>Commanda JCT</t>
  </si>
  <si>
    <t>North Bay TS</t>
  </si>
  <si>
    <t>L5S</t>
  </si>
  <si>
    <t>L7S</t>
  </si>
  <si>
    <t>Biddulph JCT</t>
  </si>
  <si>
    <t>Centralia TS</t>
  </si>
  <si>
    <t>Grand Bend East JCT</t>
  </si>
  <si>
    <t>Devizes JCT</t>
  </si>
  <si>
    <t>Portland JCT</t>
  </si>
  <si>
    <t>Goshen JCT</t>
  </si>
  <si>
    <t>Kirkton JCT</t>
  </si>
  <si>
    <t>Grand Bend East DS</t>
  </si>
  <si>
    <t>Seaforth L7S JCT</t>
  </si>
  <si>
    <t>L9C</t>
  </si>
  <si>
    <t>M11S</t>
  </si>
  <si>
    <t>McKinnon's JCT</t>
  </si>
  <si>
    <t>M1R</t>
  </si>
  <si>
    <t>Greely JCT</t>
  </si>
  <si>
    <t>Greely DS</t>
  </si>
  <si>
    <t>South Gloucester JCT</t>
  </si>
  <si>
    <t>South Gloucester DS</t>
  </si>
  <si>
    <t>M1T</t>
  </si>
  <si>
    <t>Gold Centre JCT</t>
  </si>
  <si>
    <t>M20D</t>
  </si>
  <si>
    <t>Cambridge #1 JCT</t>
  </si>
  <si>
    <t>Carluke JCT</t>
  </si>
  <si>
    <t>Trinity JCT</t>
  </si>
  <si>
    <t>Galt JCT</t>
  </si>
  <si>
    <t>Kitchener #8 JCT</t>
  </si>
  <si>
    <t>Preston JCT</t>
  </si>
  <si>
    <t>Galt South JCT</t>
  </si>
  <si>
    <t>Galt TS</t>
  </si>
  <si>
    <t>M21D</t>
  </si>
  <si>
    <t>Galt North JCT</t>
  </si>
  <si>
    <t>M27B</t>
  </si>
  <si>
    <t>Southcote JCT</t>
  </si>
  <si>
    <t>Horning JCT</t>
  </si>
  <si>
    <t>Horning TS</t>
  </si>
  <si>
    <t>M28B</t>
  </si>
  <si>
    <t>Manitouwadge JCT B</t>
  </si>
  <si>
    <t>Manitouwadge TS</t>
  </si>
  <si>
    <t>M30A</t>
  </si>
  <si>
    <t>Albion JCT</t>
  </si>
  <si>
    <t>Albion TS</t>
  </si>
  <si>
    <t>Ellwood MTS JCT</t>
  </si>
  <si>
    <t>Ellwood MTS</t>
  </si>
  <si>
    <t>M31</t>
  </si>
  <si>
    <t>Eddy Tap A JCT</t>
  </si>
  <si>
    <t>Espanola A JCT</t>
  </si>
  <si>
    <t>Espanola TS</t>
  </si>
  <si>
    <t>S2B-M31 JCT</t>
  </si>
  <si>
    <t>S2B</t>
  </si>
  <si>
    <t>M31A</t>
  </si>
  <si>
    <t>M31W</t>
  </si>
  <si>
    <t>Salford JCT</t>
  </si>
  <si>
    <t>Ingersoll JCT</t>
  </si>
  <si>
    <t>Ingersoll TS</t>
  </si>
  <si>
    <t>M32S</t>
  </si>
  <si>
    <t>Nepean TS</t>
  </si>
  <si>
    <t>M32W</t>
  </si>
  <si>
    <t>Newport JCT</t>
  </si>
  <si>
    <t>Brantford TS</t>
  </si>
  <si>
    <t>M33W</t>
  </si>
  <si>
    <t>M34H</t>
  </si>
  <si>
    <t>Hannon JCT</t>
  </si>
  <si>
    <t>Neale JCT</t>
  </si>
  <si>
    <t>M3E</t>
  </si>
  <si>
    <t>Manitou Falls GS</t>
  </si>
  <si>
    <t>M4G</t>
  </si>
  <si>
    <t>Carling TS</t>
  </si>
  <si>
    <t>Lisgar TS</t>
  </si>
  <si>
    <t>Nepean Epworth JCT</t>
  </si>
  <si>
    <t>Nepean Epworth MTS</t>
  </si>
  <si>
    <t>Ottawa JCT</t>
  </si>
  <si>
    <t>M570V</t>
  </si>
  <si>
    <t>M571V</t>
  </si>
  <si>
    <t>M572T</t>
  </si>
  <si>
    <t>Trafalgar TS</t>
  </si>
  <si>
    <t>M573T</t>
  </si>
  <si>
    <t>M585M</t>
  </si>
  <si>
    <t>M5G</t>
  </si>
  <si>
    <t>M6E</t>
  </si>
  <si>
    <t>Bracebridge JCT</t>
  </si>
  <si>
    <t>Bracebridge TS</t>
  </si>
  <si>
    <t>Muskoka TS</t>
  </si>
  <si>
    <t>Cooper's Falls JCT</t>
  </si>
  <si>
    <t>Orillia TS</t>
  </si>
  <si>
    <t>Midhurst TS</t>
  </si>
  <si>
    <t>M7E</t>
  </si>
  <si>
    <t>M80B</t>
  </si>
  <si>
    <t>Beaver JCT</t>
  </si>
  <si>
    <t>Beaverton TS</t>
  </si>
  <si>
    <t>Beaverton JCT</t>
  </si>
  <si>
    <t>Lindsay TS</t>
  </si>
  <si>
    <t>M81B</t>
  </si>
  <si>
    <t>M9K</t>
  </si>
  <si>
    <t>Moosonee DS</t>
  </si>
  <si>
    <t>Moosonee JCT</t>
  </si>
  <si>
    <t>N1S</t>
  </si>
  <si>
    <t>N20K</t>
  </si>
  <si>
    <t>Nanticoke TS</t>
  </si>
  <si>
    <t>N21J</t>
  </si>
  <si>
    <t>Stelco JCT</t>
  </si>
  <si>
    <t>Jarvis TS</t>
  </si>
  <si>
    <t>Nanticoke Creek JCT</t>
  </si>
  <si>
    <t>N21W</t>
  </si>
  <si>
    <t>Bostwick Road JCT</t>
  </si>
  <si>
    <t>Wonderland TS</t>
  </si>
  <si>
    <t>Confederation Rd JCT</t>
  </si>
  <si>
    <t>Modeland TS</t>
  </si>
  <si>
    <t>Lucasville JCT</t>
  </si>
  <si>
    <t>Plank Road JCT</t>
  </si>
  <si>
    <t>N22J</t>
  </si>
  <si>
    <t>N22W</t>
  </si>
  <si>
    <t>N37S</t>
  </si>
  <si>
    <t>N4S</t>
  </si>
  <si>
    <t>N580M</t>
  </si>
  <si>
    <t>N581M</t>
  </si>
  <si>
    <t>N582L</t>
  </si>
  <si>
    <t>N5K</t>
  </si>
  <si>
    <t>Kimball JCT</t>
  </si>
  <si>
    <t>Wallaceburg TS</t>
  </si>
  <si>
    <t>N5M</t>
  </si>
  <si>
    <t>Grand JCT</t>
  </si>
  <si>
    <t>N6C</t>
  </si>
  <si>
    <t>N6M</t>
  </si>
  <si>
    <t>N6S</t>
  </si>
  <si>
    <t>Arlanxeo Can Inc JCT</t>
  </si>
  <si>
    <t>TransAlta Energy JCT</t>
  </si>
  <si>
    <t>N7C</t>
  </si>
  <si>
    <t>N7S</t>
  </si>
  <si>
    <t>NA12M6</t>
  </si>
  <si>
    <t>Buttonville TS</t>
  </si>
  <si>
    <t>Gormley JCT</t>
  </si>
  <si>
    <t>NA41M31</t>
  </si>
  <si>
    <t>Old Armitage JCT</t>
  </si>
  <si>
    <t>NA41M42</t>
  </si>
  <si>
    <t>NA64M28</t>
  </si>
  <si>
    <t>NAL23M5</t>
  </si>
  <si>
    <t>Newboro DS</t>
  </si>
  <si>
    <t>NAL23M6</t>
  </si>
  <si>
    <t>Elgin JCT</t>
  </si>
  <si>
    <t>NAL82M28</t>
  </si>
  <si>
    <t>Jasper DS</t>
  </si>
  <si>
    <t>NAR43M21</t>
  </si>
  <si>
    <t>NAR43M31</t>
  </si>
  <si>
    <t>NAR43M32</t>
  </si>
  <si>
    <t>NF3M11</t>
  </si>
  <si>
    <t>Toronto Power TS</t>
  </si>
  <si>
    <t>Drummond Road JCT</t>
  </si>
  <si>
    <t>P13T</t>
  </si>
  <si>
    <t>P15C</t>
  </si>
  <si>
    <t>P15T</t>
  </si>
  <si>
    <t>P1P</t>
  </si>
  <si>
    <t>Port Arthur JCT</t>
  </si>
  <si>
    <t>P1T</t>
  </si>
  <si>
    <t>TBPI Thunder Bay JCT</t>
  </si>
  <si>
    <t>P21R</t>
  </si>
  <si>
    <t>IBM Markham JCT</t>
  </si>
  <si>
    <t>Leslie East JCT</t>
  </si>
  <si>
    <t>Leslie West JCT</t>
  </si>
  <si>
    <t>Markham #1 JCT</t>
  </si>
  <si>
    <t>P22R</t>
  </si>
  <si>
    <t>P25W</t>
  </si>
  <si>
    <t>Aubrey Falls JCT</t>
  </si>
  <si>
    <t>P26W</t>
  </si>
  <si>
    <t>P27C</t>
  </si>
  <si>
    <t>P30C</t>
  </si>
  <si>
    <t>P31C</t>
  </si>
  <si>
    <t>P32C</t>
  </si>
  <si>
    <t>P33C</t>
  </si>
  <si>
    <t>P3B</t>
  </si>
  <si>
    <t>P3S</t>
  </si>
  <si>
    <t>Dale JCT</t>
  </si>
  <si>
    <t>Port Hope TS</t>
  </si>
  <si>
    <t>P45</t>
  </si>
  <si>
    <t>Markham #4 JCT</t>
  </si>
  <si>
    <t>P46</t>
  </si>
  <si>
    <t>P4S</t>
  </si>
  <si>
    <t>Vernonville JCT</t>
  </si>
  <si>
    <t>Dobbin DS</t>
  </si>
  <si>
    <t>Hilton JCT</t>
  </si>
  <si>
    <t>P502X</t>
  </si>
  <si>
    <t>Hanmer TS</t>
  </si>
  <si>
    <t>P6C</t>
  </si>
  <si>
    <t>P7C</t>
  </si>
  <si>
    <t>P7G</t>
  </si>
  <si>
    <t>Bell Creek JCT</t>
  </si>
  <si>
    <t>Dome Site JCT</t>
  </si>
  <si>
    <t>Ecstall JCT</t>
  </si>
  <si>
    <t>Kidd Creek Mine JCT</t>
  </si>
  <si>
    <t>Hoyle JCT</t>
  </si>
  <si>
    <t>Hoyle DS</t>
  </si>
  <si>
    <t>Hoyle Pond Site JCT</t>
  </si>
  <si>
    <t>P8C</t>
  </si>
  <si>
    <t>P91G</t>
  </si>
  <si>
    <t>Ansonville JCT</t>
  </si>
  <si>
    <t>P9C</t>
  </si>
  <si>
    <t>PA27</t>
  </si>
  <si>
    <t>PA301</t>
  </si>
  <si>
    <t>PA302</t>
  </si>
  <si>
    <t>Q10M</t>
  </si>
  <si>
    <t>Abit Cons NAN91 JCT</t>
  </si>
  <si>
    <t>Q11S</t>
  </si>
  <si>
    <t>Warner Road JCT</t>
  </si>
  <si>
    <t>Glendale JCT</t>
  </si>
  <si>
    <t>Bunting TS</t>
  </si>
  <si>
    <t>NOTL York MTS #1 JCT</t>
  </si>
  <si>
    <t>NOTL MTS #2</t>
  </si>
  <si>
    <t>Q12S</t>
  </si>
  <si>
    <t>NOTL York MTS #1</t>
  </si>
  <si>
    <t>Q1N</t>
  </si>
  <si>
    <t>Dresser JCT</t>
  </si>
  <si>
    <t>Q21P</t>
  </si>
  <si>
    <t>Beck Pump Storage GS</t>
  </si>
  <si>
    <t>Q22P</t>
  </si>
  <si>
    <t>Q23BM</t>
  </si>
  <si>
    <t>Niagara West JCT</t>
  </si>
  <si>
    <t>Mount Hope JCT</t>
  </si>
  <si>
    <t>Niagara West MTS</t>
  </si>
  <si>
    <t>Q24HM</t>
  </si>
  <si>
    <t>Nebo JCT</t>
  </si>
  <si>
    <t>Nebo TS</t>
  </si>
  <si>
    <t>Q25BM</t>
  </si>
  <si>
    <t>Q26M</t>
  </si>
  <si>
    <t>Crossline JCT</t>
  </si>
  <si>
    <t>Q28A</t>
  </si>
  <si>
    <t>Q29HM</t>
  </si>
  <si>
    <t>Beck #1 Q2AH JCT</t>
  </si>
  <si>
    <t>Q2AH</t>
  </si>
  <si>
    <t>Beamsville TS</t>
  </si>
  <si>
    <t>Winona JCT</t>
  </si>
  <si>
    <t>Caistor JCT</t>
  </si>
  <si>
    <t>Cherry JCT</t>
  </si>
  <si>
    <t>Vineland DS</t>
  </si>
  <si>
    <t>Pelham JCT</t>
  </si>
  <si>
    <t>Saltfleet JCT</t>
  </si>
  <si>
    <t>Dunnville TS</t>
  </si>
  <si>
    <t>Winona TS</t>
  </si>
  <si>
    <t>Q30M</t>
  </si>
  <si>
    <t>Allanburg Q30M JCT</t>
  </si>
  <si>
    <t>Q35M</t>
  </si>
  <si>
    <t>Q3K</t>
  </si>
  <si>
    <t>Westbrook JCT</t>
  </si>
  <si>
    <t>Q3M6</t>
  </si>
  <si>
    <t>Q3N</t>
  </si>
  <si>
    <t>Portal JCT</t>
  </si>
  <si>
    <t>Niagara JCT</t>
  </si>
  <si>
    <t>Trei-bacher JCT</t>
  </si>
  <si>
    <t>Stanley TS</t>
  </si>
  <si>
    <t>Q3NC</t>
  </si>
  <si>
    <t>Canal JCT</t>
  </si>
  <si>
    <t>Q4C</t>
  </si>
  <si>
    <t>Q4N</t>
  </si>
  <si>
    <t>Q5G</t>
  </si>
  <si>
    <t>Q6A</t>
  </si>
  <si>
    <t>Q6N</t>
  </si>
  <si>
    <t>Selby JCT</t>
  </si>
  <si>
    <t>Napanee TS</t>
  </si>
  <si>
    <t>Q6S</t>
  </si>
  <si>
    <t>Invista JCT</t>
  </si>
  <si>
    <t>Q6S STR M60 JCT</t>
  </si>
  <si>
    <t>Milltown JCT</t>
  </si>
  <si>
    <t>Odessa JCT</t>
  </si>
  <si>
    <t>R13K</t>
  </si>
  <si>
    <t>Horner TS</t>
  </si>
  <si>
    <t>R14T</t>
  </si>
  <si>
    <t>Erindale JCT</t>
  </si>
  <si>
    <t>Erindale TS</t>
  </si>
  <si>
    <t>Tomken JCT</t>
  </si>
  <si>
    <t>Tomken TS</t>
  </si>
  <si>
    <t>R15K</t>
  </si>
  <si>
    <t>R17T</t>
  </si>
  <si>
    <t>R19TH</t>
  </si>
  <si>
    <t>Churchill Meadows TS</t>
  </si>
  <si>
    <t>Hanlan JCT</t>
  </si>
  <si>
    <t>Jim Yarrow MTS</t>
  </si>
  <si>
    <t>R1K</t>
  </si>
  <si>
    <t>R21D</t>
  </si>
  <si>
    <t>Pinard JCT</t>
  </si>
  <si>
    <t>R21TH</t>
  </si>
  <si>
    <t>R24C</t>
  </si>
  <si>
    <t>R2K</t>
  </si>
  <si>
    <t>S1H</t>
  </si>
  <si>
    <t>S1K</t>
  </si>
  <si>
    <t>Battersea DS</t>
  </si>
  <si>
    <t>S21N</t>
  </si>
  <si>
    <t>S22A</t>
  </si>
  <si>
    <t>Clarabelle JCT</t>
  </si>
  <si>
    <t>Clarabelle TS</t>
  </si>
  <si>
    <t>S24V</t>
  </si>
  <si>
    <t>S25L</t>
  </si>
  <si>
    <t>Saunders JCT</t>
  </si>
  <si>
    <t>S26L</t>
  </si>
  <si>
    <t>Baldwin JCT</t>
  </si>
  <si>
    <t>Massey JCT</t>
  </si>
  <si>
    <t>Blind River TS JCT</t>
  </si>
  <si>
    <t>Cameron Falls JCT</t>
  </si>
  <si>
    <t>Spanish JCT</t>
  </si>
  <si>
    <t>Carmeuse Lime JCT</t>
  </si>
  <si>
    <t>Copper Cliff JCT</t>
  </si>
  <si>
    <t>Creighton JCT</t>
  </si>
  <si>
    <t>Nickel Basin JCT</t>
  </si>
  <si>
    <t>Vermillion JCT</t>
  </si>
  <si>
    <t>Cutler JCT</t>
  </si>
  <si>
    <t>Serpent River JCT</t>
  </si>
  <si>
    <t>Espanola JCT</t>
  </si>
  <si>
    <t>Eddy Tap JCT</t>
  </si>
  <si>
    <t>Ethel Lake JCT</t>
  </si>
  <si>
    <t>Turbine JCT</t>
  </si>
  <si>
    <t>Whitefish DS</t>
  </si>
  <si>
    <t>Massey DS</t>
  </si>
  <si>
    <t>Manitoulin TS</t>
  </si>
  <si>
    <t>Spanish DS</t>
  </si>
  <si>
    <t>S2N</t>
  </si>
  <si>
    <t>Adelaide JCT</t>
  </si>
  <si>
    <t>Kerwood JCT</t>
  </si>
  <si>
    <t>Landon JCT</t>
  </si>
  <si>
    <t>Ennisbrook JCT</t>
  </si>
  <si>
    <t>Forest Jura DS</t>
  </si>
  <si>
    <t>Wanstead JCT</t>
  </si>
  <si>
    <t>Strathroy TS</t>
  </si>
  <si>
    <t>Sydenham JCT</t>
  </si>
  <si>
    <t>Wanstead TS</t>
  </si>
  <si>
    <t>S2S</t>
  </si>
  <si>
    <t>Meaford TS</t>
  </si>
  <si>
    <t>S30L</t>
  </si>
  <si>
    <t>S32L</t>
  </si>
  <si>
    <t>S39M</t>
  </si>
  <si>
    <t>S3S</t>
  </si>
  <si>
    <t>S3S_S4S STR 8 JCT</t>
  </si>
  <si>
    <t>S47C</t>
  </si>
  <si>
    <t>Erieau WF JCT</t>
  </si>
  <si>
    <t>S4S</t>
  </si>
  <si>
    <t>S5M</t>
  </si>
  <si>
    <t>Donaldson Cres JCT</t>
  </si>
  <si>
    <t>McCrea JCT</t>
  </si>
  <si>
    <t>Onaping JCT</t>
  </si>
  <si>
    <t>Larchwood TS</t>
  </si>
  <si>
    <t>S6F</t>
  </si>
  <si>
    <t>Falconbridge JCT</t>
  </si>
  <si>
    <t>Falconbridge 61 JCT</t>
  </si>
  <si>
    <t>S6N</t>
  </si>
  <si>
    <t>S7M</t>
  </si>
  <si>
    <t>Bridlewood JCT</t>
  </si>
  <si>
    <t>Bridlewood MTS</t>
  </si>
  <si>
    <t>X523A STR 654 JCT</t>
  </si>
  <si>
    <t>Fallowfield JCT</t>
  </si>
  <si>
    <t>Fallowfield MTS</t>
  </si>
  <si>
    <t>Manotick JCT</t>
  </si>
  <si>
    <t>Richmond MTS</t>
  </si>
  <si>
    <t>Manotick DS</t>
  </si>
  <si>
    <t>Marchwood JCT</t>
  </si>
  <si>
    <t>Marchwood MTS</t>
  </si>
  <si>
    <t>S7M STR 673N JCT</t>
  </si>
  <si>
    <t>S7M STR R14-R15 JCT</t>
  </si>
  <si>
    <t>S7S</t>
  </si>
  <si>
    <t>Gervais JCT</t>
  </si>
  <si>
    <t>SK1</t>
  </si>
  <si>
    <t>Forgie JCT</t>
  </si>
  <si>
    <t>Clearwater Bay DS</t>
  </si>
  <si>
    <t>Keewatin JCT</t>
  </si>
  <si>
    <t>Keewatin DS</t>
  </si>
  <si>
    <t>T11T</t>
  </si>
  <si>
    <t>Lyons JCT</t>
  </si>
  <si>
    <t>Cranberry JCT</t>
  </si>
  <si>
    <t>T1B</t>
  </si>
  <si>
    <t>Cobden JCT</t>
  </si>
  <si>
    <t>North Shore DS</t>
  </si>
  <si>
    <t>Striker DS</t>
  </si>
  <si>
    <t>Wharncliffe JCT</t>
  </si>
  <si>
    <t>Sowerby JCT</t>
  </si>
  <si>
    <t>Sowerby DS</t>
  </si>
  <si>
    <t>Wharncliffe DS</t>
  </si>
  <si>
    <t>Marathon DS JCT</t>
  </si>
  <si>
    <t>Marathon DS</t>
  </si>
  <si>
    <t>T22C</t>
  </si>
  <si>
    <t>T28C</t>
  </si>
  <si>
    <t>T29C</t>
  </si>
  <si>
    <t>T2N</t>
  </si>
  <si>
    <t>T2R</t>
  </si>
  <si>
    <t>Blezard Valley JCT</t>
  </si>
  <si>
    <t>Shiningtree JCT</t>
  </si>
  <si>
    <t>Wawaitin JCT</t>
  </si>
  <si>
    <t>Wawaitin GS</t>
  </si>
  <si>
    <t>T33E</t>
  </si>
  <si>
    <t>T36B</t>
  </si>
  <si>
    <t>Glenorchy JCT</t>
  </si>
  <si>
    <t>Glenorchy MTS #1</t>
  </si>
  <si>
    <t>Palermo TxB JCT</t>
  </si>
  <si>
    <t>Lantz JCT</t>
  </si>
  <si>
    <t>Palermo TS</t>
  </si>
  <si>
    <t>T37B</t>
  </si>
  <si>
    <t>T38B</t>
  </si>
  <si>
    <t>Hornby JCT</t>
  </si>
  <si>
    <t>Meadowvale TS</t>
  </si>
  <si>
    <t>TCE Halton Hills JCT</t>
  </si>
  <si>
    <t>Trafalgar DESN JCT</t>
  </si>
  <si>
    <t>Tremaine JCT</t>
  </si>
  <si>
    <t>Halton TS</t>
  </si>
  <si>
    <t>Tremaine TS</t>
  </si>
  <si>
    <t>T39B</t>
  </si>
  <si>
    <t>T61S</t>
  </si>
  <si>
    <t>Ogden JCT</t>
  </si>
  <si>
    <t>Kam Kotia DS</t>
  </si>
  <si>
    <t>Timmins WestMine JCT</t>
  </si>
  <si>
    <t>Timmins JCT</t>
  </si>
  <si>
    <t>Shiningtree DS</t>
  </si>
  <si>
    <t>Weston Lake DS</t>
  </si>
  <si>
    <t>T7M</t>
  </si>
  <si>
    <t>Onakawana JCT</t>
  </si>
  <si>
    <t>Renison JCT</t>
  </si>
  <si>
    <t>T8M</t>
  </si>
  <si>
    <t>UB3B</t>
  </si>
  <si>
    <t>V12M</t>
  </si>
  <si>
    <t>V41H</t>
  </si>
  <si>
    <t>Bramalea TS</t>
  </si>
  <si>
    <t>Cardiff JCT</t>
  </si>
  <si>
    <t>Cardiff TS</t>
  </si>
  <si>
    <t>Sithe Goreway JCT</t>
  </si>
  <si>
    <t>V41N</t>
  </si>
  <si>
    <t>V42H</t>
  </si>
  <si>
    <t>Goreway JCT</t>
  </si>
  <si>
    <t>Goreway TS</t>
  </si>
  <si>
    <t>V43</t>
  </si>
  <si>
    <t>Vaughan #3 JCT</t>
  </si>
  <si>
    <t>Kleinburg TS</t>
  </si>
  <si>
    <t>Vaughan MTS #3</t>
  </si>
  <si>
    <t>Woodbridge TS</t>
  </si>
  <si>
    <t>V43N</t>
  </si>
  <si>
    <t>V44</t>
  </si>
  <si>
    <t>V586M</t>
  </si>
  <si>
    <t>V71P</t>
  </si>
  <si>
    <t>Toronto Star JCT</t>
  </si>
  <si>
    <t>Richmond Hill #2 JCT</t>
  </si>
  <si>
    <t>Richmond Hill MTS #2</t>
  </si>
  <si>
    <t>Richmond Hill JCT</t>
  </si>
  <si>
    <t>Richmond Hill MTS #1</t>
  </si>
  <si>
    <t>Vaughan #1 JCT</t>
  </si>
  <si>
    <t>Vaughan MTS #2</t>
  </si>
  <si>
    <t>Vaughan MTS #1</t>
  </si>
  <si>
    <t>V72R</t>
  </si>
  <si>
    <t>V73R</t>
  </si>
  <si>
    <t>V74R</t>
  </si>
  <si>
    <t>Westmore JCT</t>
  </si>
  <si>
    <t>Rexdale TS</t>
  </si>
  <si>
    <t>V75P</t>
  </si>
  <si>
    <t>V76R</t>
  </si>
  <si>
    <t>V77R</t>
  </si>
  <si>
    <t>V79R</t>
  </si>
  <si>
    <t>W12</t>
  </si>
  <si>
    <t>W2</t>
  </si>
  <si>
    <t>Whitedog Falls GS</t>
  </si>
  <si>
    <t>W2C</t>
  </si>
  <si>
    <t>Chapleau JCT</t>
  </si>
  <si>
    <t>Chapleau DS</t>
  </si>
  <si>
    <t>W2S</t>
  </si>
  <si>
    <t>W36</t>
  </si>
  <si>
    <t>Oxford Street JCT</t>
  </si>
  <si>
    <t>Clarke TS</t>
  </si>
  <si>
    <t>Talbot TS</t>
  </si>
  <si>
    <t>W37</t>
  </si>
  <si>
    <t>Dundas Street JCT</t>
  </si>
  <si>
    <t>W3B</t>
  </si>
  <si>
    <t>Barrett Chute JCT</t>
  </si>
  <si>
    <t>Mountain Chute DS</t>
  </si>
  <si>
    <t>Barryvale Rd JCT</t>
  </si>
  <si>
    <t>Stewartville TS</t>
  </si>
  <si>
    <t>W3C</t>
  </si>
  <si>
    <t>Caribou Falls GS</t>
  </si>
  <si>
    <t>W3T</t>
  </si>
  <si>
    <t>Kettle Creek JCT</t>
  </si>
  <si>
    <t>W3_4T STR B JCT</t>
  </si>
  <si>
    <t>W42L</t>
  </si>
  <si>
    <t>W43L</t>
  </si>
  <si>
    <t>W44LC</t>
  </si>
  <si>
    <t>Cowal JCT</t>
  </si>
  <si>
    <t>Edgeware TS</t>
  </si>
  <si>
    <t>Duart JCT</t>
  </si>
  <si>
    <t>Duart TS</t>
  </si>
  <si>
    <t>W45LS</t>
  </si>
  <si>
    <t>W4T</t>
  </si>
  <si>
    <t>W5N</t>
  </si>
  <si>
    <t>Nelson TS</t>
  </si>
  <si>
    <t>W6CS</t>
  </si>
  <si>
    <t>Mississippi JCT</t>
  </si>
  <si>
    <t>W6NL</t>
  </si>
  <si>
    <t>Highbury TS</t>
  </si>
  <si>
    <t>W7</t>
  </si>
  <si>
    <t>W71D</t>
  </si>
  <si>
    <t>Lower Notch JCT</t>
  </si>
  <si>
    <t>Lower Notch GS</t>
  </si>
  <si>
    <t>W8T</t>
  </si>
  <si>
    <t>Edgeware JCT</t>
  </si>
  <si>
    <t>W9L</t>
  </si>
  <si>
    <t>WT1A</t>
  </si>
  <si>
    <t>Silvercreek JCT</t>
  </si>
  <si>
    <t>Aylmer TS</t>
  </si>
  <si>
    <t>WT1T</t>
  </si>
  <si>
    <t>ESWF JCT</t>
  </si>
  <si>
    <t>Tillsonburg JCT</t>
  </si>
  <si>
    <t>Tillsonburg TS</t>
  </si>
  <si>
    <t>WW1C</t>
  </si>
  <si>
    <t>X1H</t>
  </si>
  <si>
    <t>Lafarge JCT</t>
  </si>
  <si>
    <t>NPIF Kingston JCT</t>
  </si>
  <si>
    <t>Lennox TS</t>
  </si>
  <si>
    <t>X1P</t>
  </si>
  <si>
    <t>Chenaux TS</t>
  </si>
  <si>
    <t>Mountain Chute JCT</t>
  </si>
  <si>
    <t>Massanoga JCT</t>
  </si>
  <si>
    <t>Mazinaw DS</t>
  </si>
  <si>
    <t>Mountain Chute GS</t>
  </si>
  <si>
    <t>X21</t>
  </si>
  <si>
    <t>Gretna JCT</t>
  </si>
  <si>
    <t>Long Reach East JCT</t>
  </si>
  <si>
    <t>Long Reach West JCT</t>
  </si>
  <si>
    <t>Picton TS</t>
  </si>
  <si>
    <t>X22</t>
  </si>
  <si>
    <t>X23N</t>
  </si>
  <si>
    <t>X25S</t>
  </si>
  <si>
    <t>X26S</t>
  </si>
  <si>
    <t>X27A</t>
  </si>
  <si>
    <t>X2H</t>
  </si>
  <si>
    <t>Gardiner STR 44 JCT</t>
  </si>
  <si>
    <t>Gardiner TS</t>
  </si>
  <si>
    <t>X2Y</t>
  </si>
  <si>
    <t>Chenaux JCT</t>
  </si>
  <si>
    <t>Cobden TS</t>
  </si>
  <si>
    <t>Haley JCT</t>
  </si>
  <si>
    <t>X3H</t>
  </si>
  <si>
    <t>Kingston Solar JCT</t>
  </si>
  <si>
    <t>X4H</t>
  </si>
  <si>
    <t>X503E</t>
  </si>
  <si>
    <t>X504E</t>
  </si>
  <si>
    <t>X520B</t>
  </si>
  <si>
    <t>X521B</t>
  </si>
  <si>
    <t>X522A</t>
  </si>
  <si>
    <t>X523A</t>
  </si>
  <si>
    <t>X526B</t>
  </si>
  <si>
    <t>X527B</t>
  </si>
  <si>
    <t>X534N</t>
  </si>
  <si>
    <t>X538N</t>
  </si>
  <si>
    <t>X6</t>
  </si>
  <si>
    <t>Cobden X6 JCT</t>
  </si>
  <si>
    <t>X74P</t>
  </si>
  <si>
    <t>Z1E</t>
  </si>
  <si>
    <t>Jefferson JCT</t>
  </si>
  <si>
    <t>Ford Essex JCT</t>
  </si>
  <si>
    <t>Walker JCT</t>
  </si>
  <si>
    <t>Windsor Airport JCT</t>
  </si>
  <si>
    <t>Z7E</t>
  </si>
  <si>
    <t>Cochrane West MTS</t>
  </si>
  <si>
    <t>T32H</t>
  </si>
  <si>
    <t>T25B</t>
  </si>
  <si>
    <t>M29C</t>
  </si>
  <si>
    <t>T31H</t>
  </si>
  <si>
    <t>L15W</t>
  </si>
  <si>
    <t>Markham #2 MTS</t>
  </si>
  <si>
    <t>Markham #3 MTS</t>
  </si>
  <si>
    <t>Churchill Meadows JCT</t>
  </si>
  <si>
    <t>Kapuskasing R JCT</t>
  </si>
  <si>
    <t>AP Kapuskasing JCT</t>
  </si>
  <si>
    <t>AP Nipigon JCT</t>
  </si>
  <si>
    <t>AP North Bay JCT</t>
  </si>
  <si>
    <t>AP Tunis JCT</t>
  </si>
  <si>
    <t>Energy Inc(Cam) MTS#1</t>
  </si>
  <si>
    <t>O'Brien JCT</t>
  </si>
  <si>
    <t>Smooth Rock Falls JCT</t>
  </si>
  <si>
    <t>Source</t>
  </si>
  <si>
    <t>Year</t>
  </si>
  <si>
    <t>Name</t>
  </si>
  <si>
    <t>Link</t>
  </si>
  <si>
    <t>Publication</t>
  </si>
  <si>
    <t>Region</t>
  </si>
  <si>
    <t>Environment Canada</t>
  </si>
  <si>
    <t>Historical Hydrometric Data Search</t>
  </si>
  <si>
    <t>https://wateroffice.ec.gc.ca/search/historical_e.html</t>
  </si>
  <si>
    <t>National</t>
  </si>
  <si>
    <t>World Resources Institute</t>
  </si>
  <si>
    <t>Global Power Plant Database</t>
  </si>
  <si>
    <t>http://datasets.wri.org/dataset/globalpowerplantdatabase</t>
  </si>
  <si>
    <t>IESO</t>
  </si>
  <si>
    <t xml:space="preserve">IESO Active Contracted Generation List (June 30, 2019). </t>
  </si>
  <si>
    <t>http://www.ieso.ca/-/media/Files/IESO/Document-Library/power-data/supply/IESO-Active-Contracted-Generation-List.xlsx?la=en</t>
  </si>
  <si>
    <t>Ontario</t>
  </si>
  <si>
    <t>OPG</t>
  </si>
  <si>
    <t>Generating power with purpose.</t>
  </si>
  <si>
    <t>https://www.opg.com/powering-ontario/our-generation/</t>
  </si>
  <si>
    <t>Natural Resources Canada</t>
  </si>
  <si>
    <t>The Atlas of Canada - Clean Energy Resources and Projects (CERP)</t>
  </si>
  <si>
    <t>https://atlas.gc.ca/cerp-rpep/en/</t>
  </si>
  <si>
    <t>http://reports.ieso.ca/public/GenOutputCapability/</t>
  </si>
  <si>
    <t>https://owa.ca/wp-content/uploads/2017/01/NorthernHydroFinal-Executive-Summary.pdf</t>
  </si>
  <si>
    <t xml:space="preserve">Northern Hydro Assessment Waterpower Potential in the Far North of Ontario. </t>
  </si>
  <si>
    <t>Commissioned by the Ontario Waterpower Association</t>
  </si>
  <si>
    <t>Hatch</t>
  </si>
  <si>
    <t>Ontario Planning Outlook: A technical report on the electricity system prepared by the IESO</t>
  </si>
  <si>
    <t>http://www.ieso.ca/sector-participants/planning-and-forecasting/ontario-planning-outlook</t>
  </si>
  <si>
    <t>http://www.ieso.ca/en/Sector-Participants/Planning-and-Forecasting/Reliability-Outlook</t>
  </si>
  <si>
    <t>Demand Overview</t>
  </si>
  <si>
    <t>http://www.ieso.ca/en/Power-Data/Demand-Overview/Historical-Demand</t>
  </si>
  <si>
    <t>Hourly Demand Report</t>
  </si>
  <si>
    <t>http://reports.ieso.ca/public/Demand/</t>
  </si>
  <si>
    <t>Google Maps / Google Earth</t>
  </si>
  <si>
    <t>Hydro One Networks Inc.</t>
  </si>
  <si>
    <t>List of Transmission Lines by Functional Category</t>
  </si>
  <si>
    <t>EB-2019-0082, Exhibit I1, Tab 2, Schedule 1</t>
  </si>
  <si>
    <t>http://www.rds.oeb.ca/HPECMWebDrawer/Record?q=casenumber:EB-2019-0082&amp;sortBy=recRegisteredOn-&amp;pageSize=400#form1</t>
  </si>
  <si>
    <t>ac</t>
  </si>
  <si>
    <t>HONI</t>
  </si>
  <si>
    <t>Circuit ID name invented</t>
  </si>
  <si>
    <t>ON_AVT_JCT</t>
  </si>
  <si>
    <t>ON_ELW_JCT</t>
  </si>
  <si>
    <t>ON_BIL_JCT</t>
  </si>
  <si>
    <t>ON_FOU_JCT</t>
  </si>
  <si>
    <t>ON_MNV_JCT</t>
  </si>
  <si>
    <t>ON_SCH_JCT</t>
  </si>
  <si>
    <t>ON_IRF_JCT</t>
  </si>
  <si>
    <t>ON_APT_JCT</t>
  </si>
  <si>
    <t>ON_IQF_JCT</t>
  </si>
  <si>
    <t>ON_RSV_JCT</t>
  </si>
  <si>
    <t>ON_MON_JCT</t>
  </si>
  <si>
    <t>ON_HGM_JCT</t>
  </si>
  <si>
    <t>ON_DD2_JCT</t>
  </si>
  <si>
    <t>ON_ALF_JCT</t>
  </si>
  <si>
    <t>ON_PWL_JCT</t>
  </si>
  <si>
    <t>ON_BCR_JCT</t>
  </si>
  <si>
    <t>ON_ARD_JCT</t>
  </si>
  <si>
    <t>ON_NBK_JCT</t>
  </si>
  <si>
    <t>ON_MAJ_JCT</t>
  </si>
  <si>
    <t>ON_FST_JCT</t>
  </si>
  <si>
    <t>ON_ARM_JCT</t>
  </si>
  <si>
    <t>ON_STF_JCT</t>
  </si>
  <si>
    <t>ON_WNG_JCT</t>
  </si>
  <si>
    <t>ON_WHI_JCT</t>
  </si>
  <si>
    <t>ON_WLS_JCT</t>
  </si>
  <si>
    <t>ON_PNC_JCT</t>
  </si>
  <si>
    <t>ON_B23_JCT</t>
  </si>
  <si>
    <t>ON_ZUR_JCT</t>
  </si>
  <si>
    <t>ON_AMA_JCT</t>
  </si>
  <si>
    <t>ON_GV3_JCT</t>
  </si>
  <si>
    <t>ON_UDW_JCT</t>
  </si>
  <si>
    <t>ON_SOG_JCT</t>
  </si>
  <si>
    <t>ON_PUS_JCT</t>
  </si>
  <si>
    <t>ON_ARL_JCT</t>
  </si>
  <si>
    <t>ON_HRP_JCT</t>
  </si>
  <si>
    <t>ON_HLO_JCT</t>
  </si>
  <si>
    <t>ON_HRR_JCT</t>
  </si>
  <si>
    <t>ON_RLT_JCT</t>
  </si>
  <si>
    <t>ON_SHR_JCT</t>
  </si>
  <si>
    <t>ON_SPW_JCT</t>
  </si>
  <si>
    <t>ON_SLY_JCT</t>
  </si>
  <si>
    <t>ON_SHB_JCT</t>
  </si>
  <si>
    <t>ON_KSH_JCT</t>
  </si>
  <si>
    <t>ON_SBQ_JCT</t>
  </si>
  <si>
    <t>ON_CLO_JCT</t>
  </si>
  <si>
    <t>ON_MRL_JCT</t>
  </si>
  <si>
    <t>ON_YEC_JCT</t>
  </si>
  <si>
    <t>ON_HLM_JCT</t>
  </si>
  <si>
    <t>ON_TYW_JCT</t>
  </si>
  <si>
    <t>ON_BRT_JCT</t>
  </si>
  <si>
    <t>ON_CMC_JCT</t>
  </si>
  <si>
    <t>ON_SCB_JCT</t>
  </si>
  <si>
    <t>ON_BTH_JCT</t>
  </si>
  <si>
    <t>ON_AGN_JCT</t>
  </si>
  <si>
    <t>ON_LSL_JCT</t>
  </si>
  <si>
    <t>ON_FIN_JCT</t>
  </si>
  <si>
    <t>ON_SNW_JCT</t>
  </si>
  <si>
    <t>ON_MLD_JCT</t>
  </si>
  <si>
    <t>ON_LEM_JCT</t>
  </si>
  <si>
    <t>ON_COM_JCT</t>
  </si>
  <si>
    <t>ON_KEP_JCT</t>
  </si>
  <si>
    <t>ON_DIL_JCT</t>
  </si>
  <si>
    <t>ON_BL2_JCT</t>
  </si>
  <si>
    <t>ON_GAL_JCT</t>
  </si>
  <si>
    <t>ON_BNK_JCT</t>
  </si>
  <si>
    <t>ON_ELM_JCT</t>
  </si>
  <si>
    <t>ON_MJ3_JCT</t>
  </si>
  <si>
    <t>ON_MJ2_JCT</t>
  </si>
  <si>
    <t>ON_FTZ_JCT</t>
  </si>
  <si>
    <t>ON_ARN_JCT</t>
  </si>
  <si>
    <t>ON_BLL_JCT</t>
  </si>
  <si>
    <t>ON_NQL_JCT</t>
  </si>
  <si>
    <t>ON_UPN_JCT</t>
  </si>
  <si>
    <t>ON_CS2_JCT</t>
  </si>
  <si>
    <t>ON_MRV_JCT</t>
  </si>
  <si>
    <t>ON_HRL_JCT</t>
  </si>
  <si>
    <t>ON_NLK_JCT</t>
  </si>
  <si>
    <t>ON_D2L_JCT</t>
  </si>
  <si>
    <t>ON_OTC_JCT</t>
  </si>
  <si>
    <t>ON_GLS_JCT</t>
  </si>
  <si>
    <t>ON_DAN_JCT</t>
  </si>
  <si>
    <t>ON_NIN_JCT</t>
  </si>
  <si>
    <t>ON_KJ9_JCT</t>
  </si>
  <si>
    <t>ON_OR2_JCT</t>
  </si>
  <si>
    <t>ON_GUE_JCT</t>
  </si>
  <si>
    <t>ON_SCF_JCT</t>
  </si>
  <si>
    <t>ON_WTN_JCT</t>
  </si>
  <si>
    <t>ON_SPR_JCT</t>
  </si>
  <si>
    <t>ON_FGS_JCT</t>
  </si>
  <si>
    <t>ON_DET_JCT</t>
  </si>
  <si>
    <t>ON_KJ6_JCT</t>
  </si>
  <si>
    <t>ON_SBT_JCT</t>
  </si>
  <si>
    <t>ON_GLP_JCT</t>
  </si>
  <si>
    <t>ON_SLF_JCT</t>
  </si>
  <si>
    <t>ON_SLC_JCT</t>
  </si>
  <si>
    <t>ON_ETR_JCT</t>
  </si>
  <si>
    <t>ON_DID_JCT</t>
  </si>
  <si>
    <t>ON_TRF_JCT</t>
  </si>
  <si>
    <t>ON_SCL_JCT</t>
  </si>
  <si>
    <t>ON_ALS_JCT</t>
  </si>
  <si>
    <t>ON_EVT_JCT</t>
  </si>
  <si>
    <t>ON_SPS_JCT</t>
  </si>
  <si>
    <t>ON_PED_JCT</t>
  </si>
  <si>
    <t>ON_OSH_JCT</t>
  </si>
  <si>
    <t>ON_HVL_SUB</t>
  </si>
  <si>
    <t>ON_MAR_JCT</t>
  </si>
  <si>
    <t>ON_CLB_JCT</t>
  </si>
  <si>
    <t>ON_APB_JCT</t>
  </si>
  <si>
    <t>ON_GRT_JCT</t>
  </si>
  <si>
    <t>ON_TSD_JCT</t>
  </si>
  <si>
    <t>ON_LFR_JCT</t>
  </si>
  <si>
    <t>ON_WKS_JCT</t>
  </si>
  <si>
    <t>ON_VJ4_JCT</t>
  </si>
  <si>
    <t>ON_WDB_JCT</t>
  </si>
  <si>
    <t>ON_HLD_JCT</t>
  </si>
  <si>
    <t>ON_FAU_JCT</t>
  </si>
  <si>
    <t>ON_SRF_JCT</t>
  </si>
  <si>
    <t>ON_HTA_JCT</t>
  </si>
  <si>
    <t>ON_CMF_JCT</t>
  </si>
  <si>
    <t>ON_H9K_JCT</t>
  </si>
  <si>
    <t>ON_SPF_JCT</t>
  </si>
  <si>
    <t>ON_CRW_JCT</t>
  </si>
  <si>
    <t>ON_STC_JCT</t>
  </si>
  <si>
    <t>ON_TCV_JCT</t>
  </si>
  <si>
    <t>ON_RRG_JCT</t>
  </si>
  <si>
    <t>ON_VEB_JCT</t>
  </si>
  <si>
    <t>ON_K3D_JCT</t>
  </si>
  <si>
    <t>ON_ETO_JCT</t>
  </si>
  <si>
    <t>ON_CAL_JCT</t>
  </si>
  <si>
    <t>ON_SND_JCT</t>
  </si>
  <si>
    <t>ON_FRF_JCT</t>
  </si>
  <si>
    <t>ON_SXN_JCT</t>
  </si>
  <si>
    <t>ON_AIN_JCT</t>
  </si>
  <si>
    <t>ON_K6F_JCT</t>
  </si>
  <si>
    <t>ON_MGH_JCT</t>
  </si>
  <si>
    <t>ON_BRG_JCT</t>
  </si>
  <si>
    <t>ON_DUF_JCT</t>
  </si>
  <si>
    <t>ON_BAL_JCT</t>
  </si>
  <si>
    <t>ON_BIR_JCT</t>
  </si>
  <si>
    <t>ON_BYV_JCT</t>
  </si>
  <si>
    <t>ON_BTL_JCT</t>
  </si>
  <si>
    <t>ON_SUD_JCT</t>
  </si>
  <si>
    <t>ON_VER_JCT</t>
  </si>
  <si>
    <t>ON_PIN_SUB</t>
  </si>
  <si>
    <t>ON_LLG_JCT</t>
  </si>
  <si>
    <t>ON_CRO_JCT</t>
  </si>
  <si>
    <t>ON_EAS_JCT</t>
  </si>
  <si>
    <t>ON_EAY_JCT</t>
  </si>
  <si>
    <t>ON_RSR_JCT</t>
  </si>
  <si>
    <t>ON_TLF_JCT</t>
  </si>
  <si>
    <t>ON_NVM_JCT</t>
  </si>
  <si>
    <t>ON_GSP_JCT</t>
  </si>
  <si>
    <t>ON_LYN_JCT</t>
  </si>
  <si>
    <t>ON_NOK_JCT</t>
  </si>
  <si>
    <t>ON_ESC_JCT</t>
  </si>
  <si>
    <t>ON_CMM_JCT</t>
  </si>
  <si>
    <t>ON_TRN_JCT</t>
  </si>
  <si>
    <t>ON_PRE_JCT</t>
  </si>
  <si>
    <t>ON_GTT_JCT</t>
  </si>
  <si>
    <t>ON_KJ8_JCT</t>
  </si>
  <si>
    <t>ON_GTS_JCT</t>
  </si>
  <si>
    <t>ON_CLK_JCT</t>
  </si>
  <si>
    <t>ON_CMB_JCT</t>
  </si>
  <si>
    <t>ON_GTN_JCT</t>
  </si>
  <si>
    <t>ON_AMC_JCT</t>
  </si>
  <si>
    <t>ON_GRH_JCT</t>
  </si>
  <si>
    <t>ON_SCT_JCT</t>
  </si>
  <si>
    <t>ON_HNG_JCT</t>
  </si>
  <si>
    <t>ON_IGN_JCT</t>
  </si>
  <si>
    <t>ON_ALB_JCT</t>
  </si>
  <si>
    <t>ON_SFD_JCT</t>
  </si>
  <si>
    <t>ON_ING_JCT</t>
  </si>
  <si>
    <t>ON_NWP_JCT</t>
  </si>
  <si>
    <t>ON_COF_JCT</t>
  </si>
  <si>
    <t>ON_BVT_JCT</t>
  </si>
  <si>
    <t>ON_BVR_JCT</t>
  </si>
  <si>
    <t>ON_ION_JCT</t>
  </si>
  <si>
    <t>ON_BOS_JCT</t>
  </si>
  <si>
    <t>ON_LUC_JCT</t>
  </si>
  <si>
    <t>ON_GRD_JCT</t>
  </si>
  <si>
    <t>ON_LSW_JCT</t>
  </si>
  <si>
    <t>ON_MJ1_JCT</t>
  </si>
  <si>
    <t>ON_IBM_JCT</t>
  </si>
  <si>
    <t>ON_LSE_JCT</t>
  </si>
  <si>
    <t>ON_AUB_JCT</t>
  </si>
  <si>
    <t>ON_DAL_JCT</t>
  </si>
  <si>
    <t>ON_VNN_JCT</t>
  </si>
  <si>
    <t>ON_HIL_JCT</t>
  </si>
  <si>
    <t>ON_HOY_JCT</t>
  </si>
  <si>
    <t>ON_PCP_SUB</t>
  </si>
  <si>
    <t>ON_ERG_JCT</t>
  </si>
  <si>
    <t>ON_ANS_JCT</t>
  </si>
  <si>
    <t>ON_MTH_JCT</t>
  </si>
  <si>
    <t>ON_NIW_JCT</t>
  </si>
  <si>
    <t>ON_HNN_JCT</t>
  </si>
  <si>
    <t>ON_NEA_JCT</t>
  </si>
  <si>
    <t>ON_NEB_JCT</t>
  </si>
  <si>
    <t>ON_ALQ_JCT</t>
  </si>
  <si>
    <t>ON_SBY_JCT</t>
  </si>
  <si>
    <t>ON_WTB_JCT</t>
  </si>
  <si>
    <t>ON_ODS_JCT</t>
  </si>
  <si>
    <t>ON_MLT_JCT</t>
  </si>
  <si>
    <t>ON_TOM_JCT</t>
  </si>
  <si>
    <t>ON_ERD_JCT</t>
  </si>
  <si>
    <t>ON_HLA_JCT</t>
  </si>
  <si>
    <t>ON_CHU_JCT</t>
  </si>
  <si>
    <t>ON_CLA_JCT</t>
  </si>
  <si>
    <t>ON_MEA_SUB</t>
  </si>
  <si>
    <t>ON_ERI_JCT</t>
  </si>
  <si>
    <t>ON_MCW_JCT</t>
  </si>
  <si>
    <t>ON_X52_JCT</t>
  </si>
  <si>
    <t>ON_BRI_JCT</t>
  </si>
  <si>
    <t>ON_S7M_JCT</t>
  </si>
  <si>
    <t>ON_ANG_JCT</t>
  </si>
  <si>
    <t>ON_PIC_JCT</t>
  </si>
  <si>
    <t>ON_PAL_JCT</t>
  </si>
  <si>
    <t>ON_GLO_JCT</t>
  </si>
  <si>
    <t>ON_TRM_JCT</t>
  </si>
  <si>
    <t>ON_LNZ_JCT</t>
  </si>
  <si>
    <t>ON_SGW_JCT</t>
  </si>
  <si>
    <t>ON_CDF_JCT</t>
  </si>
  <si>
    <t>ON_STE_JCT</t>
  </si>
  <si>
    <t>ON_VJ1_JCT</t>
  </si>
  <si>
    <t>ON_RJ1_JCT</t>
  </si>
  <si>
    <t>ON_TOS_JCT</t>
  </si>
  <si>
    <t>ON_RJ2_JCT</t>
  </si>
  <si>
    <t>ON_WTM_JCT</t>
  </si>
  <si>
    <t>ON_BTC_JCT</t>
  </si>
  <si>
    <t>ON_BRV_JCT</t>
  </si>
  <si>
    <t>ON_COW_JCT</t>
  </si>
  <si>
    <t>ON_DUA_JCT</t>
  </si>
  <si>
    <t>ON_MSP_JCT</t>
  </si>
  <si>
    <t>ON_LWN_JCT</t>
  </si>
  <si>
    <t>ON_LAF_JCT</t>
  </si>
  <si>
    <t>ON_KSS_JCT</t>
  </si>
  <si>
    <t>ON_WLK_JCT</t>
  </si>
  <si>
    <t>ON_JFF_JCT</t>
  </si>
  <si>
    <t>ON_WDT_JCT</t>
  </si>
  <si>
    <t>ON_WDA_JCT</t>
  </si>
  <si>
    <t>ON_LAU_JCT</t>
  </si>
  <si>
    <t>ON_KNM_JCT</t>
  </si>
  <si>
    <t>ON_CPL_JCT</t>
  </si>
  <si>
    <t>ON_VLA_JCT</t>
  </si>
  <si>
    <t>ON_AGM_JCT</t>
  </si>
  <si>
    <t>ON_NIP_JCT</t>
  </si>
  <si>
    <t>ON_RRK_JCT</t>
  </si>
  <si>
    <t>ON_WEN_JCT</t>
  </si>
  <si>
    <t>ON_RKL_JCT</t>
  </si>
  <si>
    <t>ON_GAM_JCT</t>
  </si>
  <si>
    <t>ON_RKE_JCT</t>
  </si>
  <si>
    <t>ON_CSB_JCT</t>
  </si>
  <si>
    <t>ON_CYV_JCT</t>
  </si>
  <si>
    <t>ON_BLB_JCT</t>
  </si>
  <si>
    <t>ON_CYR_JCT</t>
  </si>
  <si>
    <t>ON_BBC_JCT</t>
  </si>
  <si>
    <t>ON_NRS_JCT</t>
  </si>
  <si>
    <t>ON_KLR_JCT</t>
  </si>
  <si>
    <t>ON_RVD_JCT</t>
  </si>
  <si>
    <t>ON_POW_JCT</t>
  </si>
  <si>
    <t>ON_MOU_JCT</t>
  </si>
  <si>
    <t>ON_APN_JCT</t>
  </si>
  <si>
    <t>ON_NAM_JCT</t>
  </si>
  <si>
    <t>ON_BRD_JCT</t>
  </si>
  <si>
    <t>ON_JLL_JCT</t>
  </si>
  <si>
    <t>ON_RXK_JCT</t>
  </si>
  <si>
    <t>ON_A5R_JCT</t>
  </si>
  <si>
    <t>ON_HRC_JCT</t>
  </si>
  <si>
    <t>ON_MIC_JCT</t>
  </si>
  <si>
    <t>ON_OHS_JCT</t>
  </si>
  <si>
    <t>ON_BFG_JCT</t>
  </si>
  <si>
    <t>ON_UPL_JCT</t>
  </si>
  <si>
    <t>ON_GAG_JCT</t>
  </si>
  <si>
    <t>ON_FRD_JCT</t>
  </si>
  <si>
    <t>ON_OWS_JCT</t>
  </si>
  <si>
    <t>ON_MCM_JCT</t>
  </si>
  <si>
    <t>ON_DDS_JCT</t>
  </si>
  <si>
    <t>ON_GLF_JCT</t>
  </si>
  <si>
    <t>ON_ELL_JCT</t>
  </si>
  <si>
    <t>ON_WSV_JCT</t>
  </si>
  <si>
    <t>ON_LGU_JCT</t>
  </si>
  <si>
    <t>ON_DFN_JCT</t>
  </si>
  <si>
    <t>ON_BLO_JCT</t>
  </si>
  <si>
    <t>ON_VNA_JCT</t>
  </si>
  <si>
    <t>ON_HRT_JCT</t>
  </si>
  <si>
    <t>ON_TUN_JCT</t>
  </si>
  <si>
    <t>ON_JBL_JCT</t>
  </si>
  <si>
    <t>ON_VLI_JCT</t>
  </si>
  <si>
    <t>ON_CTP_JCT</t>
  </si>
  <si>
    <t>ON_MDL_JCT</t>
  </si>
  <si>
    <t>ON_CAQ_JCT</t>
  </si>
  <si>
    <t>ON_WTL_JCT</t>
  </si>
  <si>
    <t>ON_LEO_JCT</t>
  </si>
  <si>
    <t>ON_WST_JCT</t>
  </si>
  <si>
    <t>ON_LOU_JCT</t>
  </si>
  <si>
    <t>ON_HOO_JCT</t>
  </si>
  <si>
    <t>ON_KJ1_JCT</t>
  </si>
  <si>
    <t>ON_GIB_JCT</t>
  </si>
  <si>
    <t>ON_STJ_JCT</t>
  </si>
  <si>
    <t>ON_FBR_JCT</t>
  </si>
  <si>
    <t>ON_HLR_JCT</t>
  </si>
  <si>
    <t>ON_WLV_JCT</t>
  </si>
  <si>
    <t>ON_GWP_JCT</t>
  </si>
  <si>
    <t>ON_ISF_JCT</t>
  </si>
  <si>
    <t>ON_PI2_JCT</t>
  </si>
  <si>
    <t>ON_CLD_JCT</t>
  </si>
  <si>
    <t>ON_H63_JCT</t>
  </si>
  <si>
    <t>ON_CSS_JCT</t>
  </si>
  <si>
    <t>ON_WLL_JCT</t>
  </si>
  <si>
    <t>ON_ASW_JCT</t>
  </si>
  <si>
    <t>ON_DRY_JCT</t>
  </si>
  <si>
    <t>ON_PET_JCT</t>
  </si>
  <si>
    <t>ON_DEJ_JCT</t>
  </si>
  <si>
    <t>ON_CRG_JCT</t>
  </si>
  <si>
    <t>ON_TEE_JCT</t>
  </si>
  <si>
    <t>ON_FRL_JCT</t>
  </si>
  <si>
    <t>ON_PSS_JCT</t>
  </si>
  <si>
    <t>ON_AB2_JCT</t>
  </si>
  <si>
    <t>ON_KJ2_JCT</t>
  </si>
  <si>
    <t>ON_PLC_JCT</t>
  </si>
  <si>
    <t>ON_WBS_JCT</t>
  </si>
  <si>
    <t>ON_PRS_JCT</t>
  </si>
  <si>
    <t>ON_PAK_JCT</t>
  </si>
  <si>
    <t>ON_BLM_JCT</t>
  </si>
  <si>
    <t>ON_CTV_JCT</t>
  </si>
  <si>
    <t>ON_VLT_JCT</t>
  </si>
  <si>
    <t>ON_KGB_JCT</t>
  </si>
  <si>
    <t>ON_BUL_JCT</t>
  </si>
  <si>
    <t>ON_APC_JCT</t>
  </si>
  <si>
    <t>ON_NAG_JCT</t>
  </si>
  <si>
    <t>ON_DFL_JCT</t>
  </si>
  <si>
    <t>ON_TOD_JCT</t>
  </si>
  <si>
    <t>ON_LUM_JCT</t>
  </si>
  <si>
    <t>ON_MLS_JCT</t>
  </si>
  <si>
    <t>ON_BLS_JCT</t>
  </si>
  <si>
    <t>ON_HRJ_JCT</t>
  </si>
  <si>
    <t>ON_KPG_JCT</t>
  </si>
  <si>
    <t>ON_SKF_JCT</t>
  </si>
  <si>
    <t>ON_LAS_JCT</t>
  </si>
  <si>
    <t>ON_THO_JCT</t>
  </si>
  <si>
    <t>ON_ATP_JCT</t>
  </si>
  <si>
    <t>ON_OGM_JCT</t>
  </si>
  <si>
    <t>ON_RVS_JCT</t>
  </si>
  <si>
    <t>ON_HST_SUB</t>
  </si>
  <si>
    <t>ON_GER_JCT</t>
  </si>
  <si>
    <t>ON_WLH_JCT</t>
  </si>
  <si>
    <t>ON_CUS_JCT</t>
  </si>
  <si>
    <t>ON_CUM_JCT</t>
  </si>
  <si>
    <t>ON_BOR_JCT</t>
  </si>
  <si>
    <t>ON_WLN_JCT</t>
  </si>
  <si>
    <t>ON_ANJ_JCT</t>
  </si>
  <si>
    <t>ON_SPB_JCT</t>
  </si>
  <si>
    <t>ON_AN2_JCT</t>
  </si>
  <si>
    <t>ON_GLN_JCT</t>
  </si>
  <si>
    <t>ON_APP_JCT</t>
  </si>
  <si>
    <t>ON_GOS_JCT</t>
  </si>
  <si>
    <t>ON_RLN_JCT</t>
  </si>
  <si>
    <t>ON_WDS_JCT</t>
  </si>
  <si>
    <t>ON_TLB_JCT</t>
  </si>
  <si>
    <t>ON_TLW_JCT</t>
  </si>
  <si>
    <t>ON_OBR_JCT</t>
  </si>
  <si>
    <t>ON_MAC_JCT</t>
  </si>
  <si>
    <t>ON_MAM_JCT</t>
  </si>
  <si>
    <t>ON_93K_JCT</t>
  </si>
  <si>
    <t>ON_MWN_JCT</t>
  </si>
  <si>
    <t>ON_MIN_JCT</t>
  </si>
  <si>
    <t>ON_BWK_JCT</t>
  </si>
  <si>
    <t>ON_NES_JCT</t>
  </si>
  <si>
    <t>ON_PAR_JCT</t>
  </si>
  <si>
    <t>ON_BLR_JCT</t>
  </si>
  <si>
    <t>ON_BRC_JCT</t>
  </si>
  <si>
    <t>ON_CDL_JCT</t>
  </si>
  <si>
    <t>ON_MRB_JCT</t>
  </si>
  <si>
    <t>ON_CSC_JCT</t>
  </si>
  <si>
    <t>ON_LUN_JCT</t>
  </si>
  <si>
    <t>ON_MLF_JCT</t>
  </si>
  <si>
    <t>ON_DUP_JCT</t>
  </si>
  <si>
    <t>ON_NWG_JCT</t>
  </si>
  <si>
    <t>ON_OSG_JCT</t>
  </si>
  <si>
    <t>ON_MRN_JCT</t>
  </si>
  <si>
    <t>ON_CHS_JCT</t>
  </si>
  <si>
    <t>ON_LBK_JCT</t>
  </si>
  <si>
    <t>ON_KRK_JCT</t>
  </si>
  <si>
    <t>ON_BID_JCT</t>
  </si>
  <si>
    <t>ON_SFL_JCT</t>
  </si>
  <si>
    <t>ON_GSH_JCT</t>
  </si>
  <si>
    <t>ON_DVZ_JCT</t>
  </si>
  <si>
    <t>ON_GRB_JCT</t>
  </si>
  <si>
    <t>ON_PTL_JCT</t>
  </si>
  <si>
    <t>ON_SGL_JCT</t>
  </si>
  <si>
    <t>ON_GRE_JCT</t>
  </si>
  <si>
    <t>ON_MLC_JCT</t>
  </si>
  <si>
    <t>ON_VFS_JCT</t>
  </si>
  <si>
    <t>ON_HML_JCT</t>
  </si>
  <si>
    <t>ON_WLM_JCT</t>
  </si>
  <si>
    <t>ON_WRY_JCT</t>
  </si>
  <si>
    <t>ON_MTW_JCT</t>
  </si>
  <si>
    <t>ON_BKR_JCT</t>
  </si>
  <si>
    <t>ON_UBF_JCT</t>
  </si>
  <si>
    <t>ON_ANM_JCT</t>
  </si>
  <si>
    <t>ON_EDY_JCT</t>
  </si>
  <si>
    <t>ON_ESP_JCT</t>
  </si>
  <si>
    <t>ON_NPE_JCT</t>
  </si>
  <si>
    <t>ON_OTT_JCT</t>
  </si>
  <si>
    <t>ON_BRA_JCT</t>
  </si>
  <si>
    <t>ON_VDL_JCT</t>
  </si>
  <si>
    <t>ON_STO_JCT</t>
  </si>
  <si>
    <t>ON_PLK_JCT</t>
  </si>
  <si>
    <t>ON_CON_JCT</t>
  </si>
  <si>
    <t>ON_KIM_JCT</t>
  </si>
  <si>
    <t>ON_SNS_JCT</t>
  </si>
  <si>
    <t>ON_ARX_JCT</t>
  </si>
  <si>
    <t>ON_TRA_JCT</t>
  </si>
  <si>
    <t>ON_MRM_JCT</t>
  </si>
  <si>
    <t>ON_MJ4_JCT</t>
  </si>
  <si>
    <t>ON_GLC_JCT</t>
  </si>
  <si>
    <t>ON_DOM_JCT</t>
  </si>
  <si>
    <t>ON_PAM_JCT</t>
  </si>
  <si>
    <t>ON_BLC_JCT</t>
  </si>
  <si>
    <t>ON_MCK_JCT</t>
  </si>
  <si>
    <t>ON_NJ1_JCT</t>
  </si>
  <si>
    <t>ON_WNR_JCT</t>
  </si>
  <si>
    <t>ON_GND_JCT</t>
  </si>
  <si>
    <t>ON_ACS_JCT</t>
  </si>
  <si>
    <t>ON_CSL_JCT</t>
  </si>
  <si>
    <t>ON_BKQ_JCT</t>
  </si>
  <si>
    <t>ON_PEL_JCT</t>
  </si>
  <si>
    <t>ON_WNA_JCT</t>
  </si>
  <si>
    <t>ON_RSD_JCT</t>
  </si>
  <si>
    <t>ON_SLT_JCT</t>
  </si>
  <si>
    <t>ON_CHR_JCT</t>
  </si>
  <si>
    <t>ON_STN_JCT</t>
  </si>
  <si>
    <t>ON_POR_JCT</t>
  </si>
  <si>
    <t>ON_DRS_JCT</t>
  </si>
  <si>
    <t>ON_NIA_JCT</t>
  </si>
  <si>
    <t>ON_JMS_JCT</t>
  </si>
  <si>
    <t>ON_STP_JCT</t>
  </si>
  <si>
    <t>ON_WAL_JCT</t>
  </si>
  <si>
    <t>ON_AB1_JCT</t>
  </si>
  <si>
    <t>ON_VNO_JCT</t>
  </si>
  <si>
    <t>ON_PIN_JCT</t>
  </si>
  <si>
    <t>ON_LDI_JCT</t>
  </si>
  <si>
    <t>ON_CNM_JCT</t>
  </si>
  <si>
    <t>ON_VLF_JCT</t>
  </si>
  <si>
    <t>ON_SAU_JCT</t>
  </si>
  <si>
    <t>ON_S2B_JCT</t>
  </si>
  <si>
    <t>ON_CML_JCT</t>
  </si>
  <si>
    <t>ON_MSY_JCT</t>
  </si>
  <si>
    <t>ON_SER_JCT</t>
  </si>
  <si>
    <t>ON_CFF_JCT</t>
  </si>
  <si>
    <t>ON_SPA_JCT</t>
  </si>
  <si>
    <t>ON_TUR_JCT</t>
  </si>
  <si>
    <t>ON_EAC_JCT</t>
  </si>
  <si>
    <t>ON_VEM_JCT</t>
  </si>
  <si>
    <t>ON_BDW_JCT</t>
  </si>
  <si>
    <t>ON_CUT_JCT</t>
  </si>
  <si>
    <t>ON_CAM_JCT</t>
  </si>
  <si>
    <t>ON_ETH_JCT</t>
  </si>
  <si>
    <t>ON_CRE_JCT</t>
  </si>
  <si>
    <t>ON_BLD_JCT</t>
  </si>
  <si>
    <t>ON_MCL_JCT</t>
  </si>
  <si>
    <t>ON_LND_JCT</t>
  </si>
  <si>
    <t>ON_ENN_JCT</t>
  </si>
  <si>
    <t>ON_ADE_JCT</t>
  </si>
  <si>
    <t>ON_WAN_JCT</t>
  </si>
  <si>
    <t>ON_KER_JCT</t>
  </si>
  <si>
    <t>ON_SYD_JCT</t>
  </si>
  <si>
    <t>ON_DNC_JCT</t>
  </si>
  <si>
    <t>ON_ONP_JCT</t>
  </si>
  <si>
    <t>ON_MCC_JCT</t>
  </si>
  <si>
    <t>ON_NIC_JCT</t>
  </si>
  <si>
    <t>ON_FLB_JCT</t>
  </si>
  <si>
    <t>ON_S7R_JCT</t>
  </si>
  <si>
    <t>ON_FLF_JCT</t>
  </si>
  <si>
    <t>ON_MTK_JCT</t>
  </si>
  <si>
    <t>ON_KEE_JCT</t>
  </si>
  <si>
    <t>ON_FRG_JCT</t>
  </si>
  <si>
    <t>ON_WHA_JCT</t>
  </si>
  <si>
    <t>ON_RRC_JCT</t>
  </si>
  <si>
    <t>ON_CBD_JCT</t>
  </si>
  <si>
    <t>ON_SOW_JCT</t>
  </si>
  <si>
    <t>ON_MRT_JCT</t>
  </si>
  <si>
    <t>ON_TFL_JCT</t>
  </si>
  <si>
    <t>ON_HBY_JCT</t>
  </si>
  <si>
    <t>ON_TCE_JCT</t>
  </si>
  <si>
    <t>ON_TMM_JCT</t>
  </si>
  <si>
    <t>ON_ODG_JCT</t>
  </si>
  <si>
    <t>ON_TMW_JCT</t>
  </si>
  <si>
    <t>ON_RNS_JCT</t>
  </si>
  <si>
    <t>ON_ONA_JCT</t>
  </si>
  <si>
    <t>ON_GRW_JCT</t>
  </si>
  <si>
    <t>ON_VJ3_JCT</t>
  </si>
  <si>
    <t>ON_CHP_JCT</t>
  </si>
  <si>
    <t>ON_OXS_JCT</t>
  </si>
  <si>
    <t>ON_DST_JCT</t>
  </si>
  <si>
    <t>ON_BUC_JCT</t>
  </si>
  <si>
    <t>ON_LYO_JCT</t>
  </si>
  <si>
    <t>ON_EDG_JCT</t>
  </si>
  <si>
    <t>ON_SVC_JCT</t>
  </si>
  <si>
    <t>ON_CRN_JCT</t>
  </si>
  <si>
    <t>ON_ESW_JCT</t>
  </si>
  <si>
    <t>ON_TLL_JCT</t>
  </si>
  <si>
    <t>ON_MTC_JCT</t>
  </si>
  <si>
    <t>ON_GNA_JCT</t>
  </si>
  <si>
    <t>ON_LRE_JCT</t>
  </si>
  <si>
    <t>ON_LRW_JCT</t>
  </si>
  <si>
    <t>ON_GAR_JCT</t>
  </si>
  <si>
    <t>ON_MGA_JCT</t>
  </si>
  <si>
    <t>ON_HLY_JCT</t>
  </si>
  <si>
    <t>ON_CBX_JCT</t>
  </si>
  <si>
    <t>ON_A19_JCT</t>
  </si>
  <si>
    <t>ON_A47_JCT</t>
  </si>
  <si>
    <t>ON_B5D_JCT</t>
  </si>
  <si>
    <t>ON_SOC_JCT</t>
  </si>
  <si>
    <t>ON_WLC_JCT</t>
  </si>
  <si>
    <t>ON_CLG_JCT</t>
  </si>
  <si>
    <t>ON_PKW_JCT</t>
  </si>
  <si>
    <t>ON_KNB_JCT</t>
  </si>
  <si>
    <t>ON_APK_JCT</t>
  </si>
  <si>
    <t>ON_P7B_JCT</t>
  </si>
  <si>
    <t>ON_CHX_JCT</t>
  </si>
  <si>
    <t>ON_CRL_JCT</t>
  </si>
  <si>
    <t>ON_TOT_JCT</t>
  </si>
  <si>
    <t>ON_MTR_JCT</t>
  </si>
  <si>
    <t>ON_RLW_JCT</t>
  </si>
  <si>
    <t>ON_BCH_JCT</t>
  </si>
  <si>
    <t>ON_QUL_JCT</t>
  </si>
  <si>
    <t>ON_RCV_JCT</t>
  </si>
  <si>
    <t>ON_KNT_JCT</t>
  </si>
  <si>
    <t>ON_EXT_JCT</t>
  </si>
  <si>
    <t>ON_HAI_JCT</t>
  </si>
  <si>
    <t>ON_BMD_JCT</t>
  </si>
  <si>
    <t>ON_OLA_JCT</t>
  </si>
  <si>
    <t>ON_TBP_JCT</t>
  </si>
  <si>
    <t>ON_HPS_JCT</t>
  </si>
  <si>
    <t>ON_ECS_JCT</t>
  </si>
  <si>
    <t>ON_KCM_JCT</t>
  </si>
  <si>
    <t>ON_ALW_JCT</t>
  </si>
  <si>
    <t>ON_CST_JCT</t>
  </si>
  <si>
    <t>ON_CNL_JCT</t>
  </si>
  <si>
    <t>ON_ERC_JCT</t>
  </si>
  <si>
    <t>ON_INV_JCT</t>
  </si>
  <si>
    <t>ON_S3S_JCT</t>
  </si>
  <si>
    <t>ON_KAP_JCT</t>
  </si>
  <si>
    <t>ON_WWT_JCT</t>
  </si>
  <si>
    <t>ON_SGT_JCT</t>
  </si>
  <si>
    <t>ON_BLZ_JCT</t>
  </si>
  <si>
    <t>ON_KET_JCT</t>
  </si>
  <si>
    <t>ON_HYD_JCT</t>
  </si>
  <si>
    <t>ON_GLA_JCT</t>
  </si>
  <si>
    <t>ON_ERV_JCT</t>
  </si>
  <si>
    <t>ON_NPK_JCT</t>
  </si>
  <si>
    <t>ON_MTB_JCT</t>
  </si>
  <si>
    <t>ON_PTE_JCT</t>
  </si>
  <si>
    <t>ON_ORL_JCT</t>
  </si>
  <si>
    <t>ON_BTN_JCT</t>
  </si>
  <si>
    <t>ON_HLH_JCT</t>
  </si>
  <si>
    <t>ON_NOM_JCT</t>
  </si>
  <si>
    <t>ON_MOO_JCT</t>
  </si>
  <si>
    <t>ON_NTC_JCT</t>
  </si>
  <si>
    <t>ON_MOG_JCT</t>
  </si>
  <si>
    <t>ON_FDE_JCT</t>
  </si>
  <si>
    <t>ON_GRF_JCT</t>
  </si>
  <si>
    <t>ON_MKY_JCT</t>
  </si>
  <si>
    <t>ON_NIT_JCT</t>
  </si>
  <si>
    <t>ON_MHS_JCT</t>
  </si>
  <si>
    <t>ON_LES_JCT</t>
  </si>
  <si>
    <t>ON_NPD_JCT</t>
  </si>
  <si>
    <t>ON_MNS_JCT</t>
  </si>
  <si>
    <t>ON_H11_JCT</t>
  </si>
  <si>
    <t>ON_INC_JCT</t>
  </si>
  <si>
    <t>ON_ELK_JCT</t>
  </si>
  <si>
    <t>ON_ECH_JCT</t>
  </si>
  <si>
    <t>ON_GML_JCT</t>
  </si>
  <si>
    <t>ON_WGW_JCT</t>
  </si>
  <si>
    <t>ON_ELG_JCT</t>
  </si>
  <si>
    <t>ON_DRU_JCT</t>
  </si>
  <si>
    <t>ON_PTA_JCT</t>
  </si>
  <si>
    <t>ON_TRB_JCT</t>
  </si>
  <si>
    <t>ON_Q5B_JCT</t>
  </si>
  <si>
    <t>ON_Q6S_JCT</t>
  </si>
  <si>
    <t>ON_GRV_JCT</t>
  </si>
  <si>
    <t>ON_W34_JCT</t>
  </si>
  <si>
    <t>Halton Hills MTS</t>
  </si>
  <si>
    <t>Copeland MTS</t>
  </si>
  <si>
    <t>Kitchener MTS #6</t>
  </si>
  <si>
    <t>T2/T3</t>
  </si>
  <si>
    <t>T13/T14</t>
  </si>
  <si>
    <t>T3/T4</t>
  </si>
  <si>
    <t>T1/T2</t>
  </si>
  <si>
    <t>T5/T6</t>
  </si>
  <si>
    <t>T1/T3</t>
  </si>
  <si>
    <t>T1/T2/T3/T4</t>
  </si>
  <si>
    <t>T1</t>
  </si>
  <si>
    <t>Harrowsmith DS</t>
  </si>
  <si>
    <t>Burlington-Nanticoke</t>
  </si>
  <si>
    <t>Georgian Bay</t>
  </si>
  <si>
    <t>GTA East</t>
  </si>
  <si>
    <t>GTA North</t>
  </si>
  <si>
    <t>GTA Toronto</t>
  </si>
  <si>
    <t>GTA West</t>
  </si>
  <si>
    <t>KWCG</t>
  </si>
  <si>
    <t>Peterborough-Kingston</t>
  </si>
  <si>
    <t>Chatham-Lambton-Sarnia</t>
  </si>
  <si>
    <t>East Lake Superior</t>
  </si>
  <si>
    <t>Station 17 TS</t>
  </si>
  <si>
    <t>Station 18 TS</t>
  </si>
  <si>
    <t>T2</t>
  </si>
  <si>
    <t>T1/T2/T3</t>
  </si>
  <si>
    <t>T6/T7</t>
  </si>
  <si>
    <t>St Lawrence</t>
  </si>
  <si>
    <t>T25/T26</t>
  </si>
  <si>
    <t>Sudbury-Algoma</t>
  </si>
  <si>
    <t>T1/T2 DESN</t>
  </si>
  <si>
    <t>T3/T4 DESN</t>
  </si>
  <si>
    <t>T7/T8 </t>
  </si>
  <si>
    <t>T1/T2 </t>
  </si>
  <si>
    <t>T3/T4 </t>
  </si>
  <si>
    <t>T3/T5</t>
  </si>
  <si>
    <t>Windsor-Essex</t>
  </si>
  <si>
    <t>T2/T3/T4</t>
  </si>
  <si>
    <t>T3/T4/T5/T6</t>
  </si>
  <si>
    <t>T1/T2/T3/T4/T5/T6</t>
  </si>
  <si>
    <t>Cat Lake MTS</t>
  </si>
  <si>
    <t>T1/T2/T7/T8</t>
  </si>
  <si>
    <t>Chapleau MTS</t>
  </si>
  <si>
    <t>Echo River DS</t>
  </si>
  <si>
    <t>Enfield TS</t>
  </si>
  <si>
    <t>Fort Frances MTS</t>
  </si>
  <si>
    <t>T3/T4/T5/T6/T8/T9</t>
  </si>
  <si>
    <t>Wesdome Gold Mines JCT</t>
  </si>
  <si>
    <t>ON_WGM_JCT</t>
  </si>
  <si>
    <t>T1/T2/T4/T5/T6</t>
  </si>
  <si>
    <t>Hollingsworth TS</t>
  </si>
  <si>
    <t>T5/T6/T7/T8</t>
  </si>
  <si>
    <t>Markham #1 MTS</t>
  </si>
  <si>
    <t>Markham #4 MTS</t>
  </si>
  <si>
    <t>T1/T2/T5/T6/T7/T8</t>
  </si>
  <si>
    <t>NAV1</t>
  </si>
  <si>
    <t>Northern Ave TS</t>
  </si>
  <si>
    <t>In-service 2020</t>
  </si>
  <si>
    <t>In-service 2021</t>
  </si>
  <si>
    <t>Seaton MTS</t>
  </si>
  <si>
    <t>CNPI</t>
  </si>
  <si>
    <t>Timmins Westmine JCT</t>
  </si>
  <si>
    <t>Walker TS</t>
  </si>
  <si>
    <t>T2/T5/T6</t>
  </si>
  <si>
    <t>T15/T16</t>
  </si>
  <si>
    <t>Bruce-Huron</t>
  </si>
  <si>
    <t>Starting Node Name</t>
  </si>
  <si>
    <t>Ending Node Name</t>
  </si>
  <si>
    <t>Starting Node Code</t>
  </si>
  <si>
    <t>Ending Node Code</t>
  </si>
  <si>
    <t>Connecting Node Code</t>
  </si>
  <si>
    <t>Pointe aux Roches</t>
  </si>
  <si>
    <t>South Kent</t>
  </si>
  <si>
    <t>SKWP CMS</t>
  </si>
  <si>
    <t>C31</t>
  </si>
  <si>
    <t>SKWP CMS JCT</t>
  </si>
  <si>
    <t>ON_SKW_JCT</t>
  </si>
  <si>
    <t>https://www.northlandpower.com/What-We-Do/Operating-Assets/Thermal/Kingston.aspx</t>
  </si>
  <si>
    <t>Dufferin</t>
  </si>
  <si>
    <t>Bluewater</t>
  </si>
  <si>
    <t>Grand Bend</t>
  </si>
  <si>
    <t>Newtonville</t>
  </si>
  <si>
    <t>Courtice</t>
  </si>
  <si>
    <t>Blackstock</t>
  </si>
  <si>
    <t>Island Falls GS</t>
  </si>
  <si>
    <t>Heyden</t>
  </si>
  <si>
    <t>Smoky Falls GS</t>
  </si>
  <si>
    <t>Gitchi Animki Niizh</t>
  </si>
  <si>
    <t>Gitchi Animki Bezhig</t>
  </si>
  <si>
    <t>Chute Falls</t>
  </si>
  <si>
    <t>Dryden</t>
  </si>
  <si>
    <t>Hydro One List of Station Capacity</t>
  </si>
  <si>
    <t>https://www.hydroone.com/businessservices_/generators_/Documents/honi_lsc.pdf</t>
  </si>
  <si>
    <t>Beck 1_01</t>
  </si>
  <si>
    <t>Beck 1_02</t>
  </si>
  <si>
    <t>Beck 1_03</t>
  </si>
  <si>
    <t>Beck 1_04</t>
  </si>
  <si>
    <t>Beck 1_05</t>
  </si>
  <si>
    <t>Beck 2_06</t>
  </si>
  <si>
    <t>Beck 1_07</t>
  </si>
  <si>
    <t>Beck 1_08</t>
  </si>
  <si>
    <t>Beck 1_09</t>
  </si>
  <si>
    <t>Beck 1_10</t>
  </si>
  <si>
    <t>https://www.opg.com/story/two-historic-units-at-sir-adam-beck-i-station-set-to-be-replaced/</t>
  </si>
  <si>
    <t>Beck 1_06</t>
  </si>
  <si>
    <t>Beck 2_01</t>
  </si>
  <si>
    <t>Beck 2_02</t>
  </si>
  <si>
    <t>Beck 2_03</t>
  </si>
  <si>
    <t>Beck 2_04</t>
  </si>
  <si>
    <t>Beck 2_05</t>
  </si>
  <si>
    <t>Beck 2_07</t>
  </si>
  <si>
    <t>Beck 2_08</t>
  </si>
  <si>
    <t>Beck 2_09</t>
  </si>
  <si>
    <t>Beck 2_10</t>
  </si>
  <si>
    <t>Beck 2_11</t>
  </si>
  <si>
    <t>Beck 2_12</t>
  </si>
  <si>
    <t>Beck 2_13</t>
  </si>
  <si>
    <t>Beck 2_14</t>
  </si>
  <si>
    <t>Beck 2_15</t>
  </si>
  <si>
    <t>Beck 2_16</t>
  </si>
  <si>
    <t>https://www.opg.com/powering-ontario/our-generation/hydro/</t>
  </si>
  <si>
    <t>JCT = Junction</t>
  </si>
  <si>
    <t>Kitchener MTS #9</t>
  </si>
  <si>
    <t>Kitchener MTS #8</t>
  </si>
  <si>
    <t>Dundas #2 TS</t>
  </si>
  <si>
    <t>Kitchener MTS #1</t>
  </si>
  <si>
    <t>Kitchener MTS #4</t>
  </si>
  <si>
    <t>Kitchener MTS #7</t>
  </si>
  <si>
    <t>Kitchener MTS #3</t>
  </si>
  <si>
    <t>Kitchener MTS #5</t>
  </si>
  <si>
    <t>TS = Transformer Station</t>
  </si>
  <si>
    <t>MTS = Municipal Transformer Station</t>
  </si>
  <si>
    <t>See "Other References" Column of the relevant tab</t>
  </si>
  <si>
    <t>ON-Sources</t>
  </si>
  <si>
    <t>Primary sources for the provincial data</t>
  </si>
  <si>
    <t>LTR assumed equal between MTS</t>
  </si>
  <si>
    <t>See Hourly2019 file in the Hourly-2019 folder</t>
  </si>
  <si>
    <t>EXISTING SUBSTATIONS</t>
  </si>
  <si>
    <t>Connecting Node Name</t>
  </si>
  <si>
    <t>Biomass / Biogas</t>
  </si>
  <si>
    <t>Wind</t>
  </si>
  <si>
    <t>Solar</t>
  </si>
  <si>
    <t>Nuclear</t>
  </si>
  <si>
    <t>Capacity Adjustment</t>
  </si>
  <si>
    <t>Effective Capacity</t>
  </si>
  <si>
    <t>Demand Response</t>
  </si>
  <si>
    <t>(GW)</t>
  </si>
  <si>
    <t>Effective Capacity (Summer)</t>
  </si>
  <si>
    <t>Effective Capacity (Winter)</t>
  </si>
  <si>
    <t>Capacity Adjustment (Summer)</t>
  </si>
  <si>
    <t>Capacity Adjustment (Winter)</t>
  </si>
  <si>
    <t>Capacity Adjustment (Average)</t>
  </si>
  <si>
    <t>See 2020-2040 hourly forecasts</t>
  </si>
  <si>
    <t>http://www.ieso.ca/en/Sector-Participants/Planning-and-Forecasting/Annual-Planning-Outlook</t>
  </si>
  <si>
    <t>Installed Capacity (2020)</t>
  </si>
  <si>
    <t>Generation</t>
  </si>
  <si>
    <t>Characteristics of existing interconnected generators</t>
  </si>
  <si>
    <t>Generation Type - COPPER</t>
  </si>
  <si>
    <t>See Figures 10 through 12 in IESO APO-2020</t>
  </si>
  <si>
    <t>Annual Planning Outlook: A view of Ontario's electricity system needs [including data tables]</t>
  </si>
  <si>
    <t>Count</t>
  </si>
  <si>
    <t>Transformers</t>
  </si>
  <si>
    <t>Annual Average Energy</t>
  </si>
  <si>
    <t>by facility</t>
  </si>
  <si>
    <t>By facility, or capacity factor reflects average of facilities with known IESO data</t>
  </si>
  <si>
    <t>Natural Gas CT</t>
  </si>
  <si>
    <t>Reactance</t>
  </si>
  <si>
    <t>PP_ONMB1_IPT</t>
  </si>
  <si>
    <t>PP_ONMB2_IPT</t>
  </si>
  <si>
    <t>PP_ONQU1_IPT</t>
  </si>
  <si>
    <t>PP_ONQU2_IPT</t>
  </si>
  <si>
    <t>PP_ONQU3_IPT</t>
  </si>
  <si>
    <t>PP_ONQU4_IPT</t>
  </si>
  <si>
    <t>PP_ONQU5_IPT</t>
  </si>
  <si>
    <t>PP_ONQU6_IPT</t>
  </si>
  <si>
    <t>PP_ONQU7_IPT</t>
  </si>
  <si>
    <t>Legend:</t>
  </si>
  <si>
    <t>Dual function generation/substation nodes are categorized as "GEN"</t>
  </si>
  <si>
    <t>Additional lines or nodes may be added upon receipt of better system mapping information</t>
  </si>
  <si>
    <t>Natural Gas CC</t>
  </si>
  <si>
    <t>Natural Gas CG</t>
  </si>
  <si>
    <t>Summer Capacity 
(10 min LTR)</t>
  </si>
  <si>
    <t>Winter Capacity 
(10 min LTR)</t>
  </si>
  <si>
    <t>COPPER Balancing Area</t>
  </si>
  <si>
    <t>Connecting Voltage</t>
  </si>
  <si>
    <t>Fuel Costs</t>
  </si>
  <si>
    <t>Algoma</t>
  </si>
  <si>
    <t>Amherst Island</t>
  </si>
  <si>
    <t>Arnprior Solar</t>
  </si>
  <si>
    <t>Beare Road</t>
  </si>
  <si>
    <t>Becker</t>
  </si>
  <si>
    <t>Bensfort Road</t>
  </si>
  <si>
    <t>Britannia</t>
  </si>
  <si>
    <t>Dave Rampel</t>
  </si>
  <si>
    <t>David Brown</t>
  </si>
  <si>
    <t>Dillon</t>
  </si>
  <si>
    <t>Also called Raleigh</t>
  </si>
  <si>
    <t>Discovery Light</t>
  </si>
  <si>
    <t>East Windsor_01</t>
  </si>
  <si>
    <t>East Windsor_02</t>
  </si>
  <si>
    <t>Elmsley</t>
  </si>
  <si>
    <t>Emerald</t>
  </si>
  <si>
    <t>Enature</t>
  </si>
  <si>
    <t>Glanbrook</t>
  </si>
  <si>
    <t>Eddy Ottawa</t>
  </si>
  <si>
    <t>Durham College</t>
  </si>
  <si>
    <t>GS One</t>
  </si>
  <si>
    <t>Halton Landfill</t>
  </si>
  <si>
    <t>HCE Port Lands West</t>
  </si>
  <si>
    <t>Cameron Falls BRP</t>
  </si>
  <si>
    <t>Cameron Falls OPG</t>
  </si>
  <si>
    <t>High Falls BGL</t>
  </si>
  <si>
    <t>High Falls HFD</t>
  </si>
  <si>
    <t>High Falls OPG</t>
  </si>
  <si>
    <t>Iroquois Falls Gas</t>
  </si>
  <si>
    <t>Kap</t>
  </si>
  <si>
    <t>Lafleche</t>
  </si>
  <si>
    <t>Landon</t>
  </si>
  <si>
    <t>London District Energy</t>
  </si>
  <si>
    <t>London Street Expansion</t>
  </si>
  <si>
    <t>Loyalist</t>
  </si>
  <si>
    <t>Mohawk Street</t>
  </si>
  <si>
    <t>Napier</t>
  </si>
  <si>
    <t>Nation Rise</t>
  </si>
  <si>
    <t>Neven Produce</t>
  </si>
  <si>
    <t>Norman Expansion</t>
  </si>
  <si>
    <t>North Kent</t>
  </si>
  <si>
    <t>Pearl Street</t>
  </si>
  <si>
    <t>Penn Energy Brantgate</t>
  </si>
  <si>
    <t>Penn Energy Edwardsburgh Morrisburg</t>
  </si>
  <si>
    <t>Penn Energy Hamilton Port Hope</t>
  </si>
  <si>
    <t>Penn Energy Ridgefield</t>
  </si>
  <si>
    <t>Penn Energy Roseplain</t>
  </si>
  <si>
    <t>Penn Energy South Glengarry</t>
  </si>
  <si>
    <t>Penn Energy Vandorp</t>
  </si>
  <si>
    <t>Regent Park</t>
  </si>
  <si>
    <t>Romney</t>
  </si>
  <si>
    <t>Sandusk</t>
  </si>
  <si>
    <t>Seacliff</t>
  </si>
  <si>
    <t>Smooth Rock Falls Expansion</t>
  </si>
  <si>
    <t>Spence</t>
  </si>
  <si>
    <t>Also called Talbot</t>
  </si>
  <si>
    <t>Stanley Adamson</t>
  </si>
  <si>
    <t>Sudbury Hospital</t>
  </si>
  <si>
    <t>Trail Road</t>
  </si>
  <si>
    <t>Twin Falls Kagiano</t>
  </si>
  <si>
    <t>Twin Falls H2O</t>
  </si>
  <si>
    <t>West Lincoln</t>
  </si>
  <si>
    <t>Windsor Essex</t>
  </si>
  <si>
    <t>WM Ottawa Landfill</t>
  </si>
  <si>
    <t>Woolwich</t>
  </si>
  <si>
    <t>Renewal Year</t>
  </si>
  <si>
    <t>Generator Type - COPPER</t>
  </si>
  <si>
    <t>Annual Average Energy Plant</t>
  </si>
  <si>
    <t>Renewal Project Code</t>
  </si>
  <si>
    <t>Fixed Cost Existing Project</t>
  </si>
  <si>
    <t>Fixed Cost Renewed Project</t>
  </si>
  <si>
    <t>Groundhog River</t>
  </si>
  <si>
    <t>Abitibi River</t>
  </si>
  <si>
    <t>Winisk River</t>
  </si>
  <si>
    <t>Albany River</t>
  </si>
  <si>
    <t>Mattagami River</t>
  </si>
  <si>
    <t>Moose River</t>
  </si>
  <si>
    <t>Missinaibi River</t>
  </si>
  <si>
    <t>Newpost Creek</t>
  </si>
  <si>
    <t>16km Rapids</t>
  </si>
  <si>
    <t>Allan Rapids</t>
  </si>
  <si>
    <t>Atik Island</t>
  </si>
  <si>
    <t>Biglow Baseload</t>
  </si>
  <si>
    <t>Biglow Peaking</t>
  </si>
  <si>
    <t>Black Smith Rapids</t>
  </si>
  <si>
    <t>Blackbear Island Baseload</t>
  </si>
  <si>
    <t>Blackbear Island Peaking</t>
  </si>
  <si>
    <t>Buffaloskin</t>
  </si>
  <si>
    <t>Chard Baseload</t>
  </si>
  <si>
    <t>Chard Peaking</t>
  </si>
  <si>
    <t>Coral Rapids</t>
  </si>
  <si>
    <t>Cypress Falls</t>
  </si>
  <si>
    <t>Eskakwa Falls</t>
  </si>
  <si>
    <t>Frenchmans Rapids</t>
  </si>
  <si>
    <t>Gneiss Rapids</t>
  </si>
  <si>
    <t>Grand Rapids</t>
  </si>
  <si>
    <t>Grey Goose</t>
  </si>
  <si>
    <t>Hat Island Baseload</t>
  </si>
  <si>
    <t>Hat Island Peaking</t>
  </si>
  <si>
    <t>Kagiami Falls</t>
  </si>
  <si>
    <t>Long Rapids</t>
  </si>
  <si>
    <t>Maminiska</t>
  </si>
  <si>
    <t>Martin Falls</t>
  </si>
  <si>
    <t>Newpost Creek Mouth</t>
  </si>
  <si>
    <t>Nine Mile Rapids</t>
  </si>
  <si>
    <t>Nottik Island</t>
  </si>
  <si>
    <t>Sand And Adjacent Rapids</t>
  </si>
  <si>
    <t>Sand Rapids</t>
  </si>
  <si>
    <t>Seashell Rapids</t>
  </si>
  <si>
    <t>Shamattawa</t>
  </si>
  <si>
    <t>Stooping Baseload</t>
  </si>
  <si>
    <t>Stooping Peaking</t>
  </si>
  <si>
    <t>Thunder House Falls &amp; Chute</t>
  </si>
  <si>
    <t>Wabimeig  Creek Peaking</t>
  </si>
  <si>
    <t>Wabimeig Creek Baseload</t>
  </si>
  <si>
    <t>Winisk PO</t>
  </si>
  <si>
    <t>Project Code</t>
  </si>
  <si>
    <t xml:space="preserve">Pumping Duration at Peak Output </t>
  </si>
  <si>
    <t>Summer Ampacity</t>
  </si>
  <si>
    <t>Winter Ampacity</t>
  </si>
  <si>
    <t>Power Factor</t>
  </si>
  <si>
    <t>Summer Capacity</t>
  </si>
  <si>
    <t>Winter Capacity</t>
  </si>
  <si>
    <t>Summer Rating</t>
  </si>
  <si>
    <t>Winter Rating</t>
  </si>
  <si>
    <t>Hydro One Region</t>
  </si>
  <si>
    <t>Primary Voltage</t>
  </si>
  <si>
    <t>Secondary Voltage</t>
  </si>
  <si>
    <t>Generator Output and Capability Report</t>
  </si>
  <si>
    <t>Reservoir Storage</t>
  </si>
  <si>
    <t>Number of Circuits</t>
  </si>
  <si>
    <t>Operated as separate facilities</t>
  </si>
  <si>
    <t>PRIMARY SOURCES</t>
  </si>
  <si>
    <t>Reactance as function of voltage</t>
  </si>
  <si>
    <t>Surge Impedance Loading</t>
  </si>
  <si>
    <t>CPI - Canada (all items)</t>
  </si>
  <si>
    <t>Zc (High)</t>
  </si>
  <si>
    <t>Zc 
(Low)</t>
  </si>
  <si>
    <t>SIL (Low)</t>
  </si>
  <si>
    <t>SIL
(High)</t>
  </si>
  <si>
    <t>(V)</t>
  </si>
  <si>
    <t>(ohm/km)</t>
  </si>
  <si>
    <t>(ohms)</t>
  </si>
  <si>
    <t>SIL (Low) assumed for summer and SIL (High) for winter</t>
  </si>
  <si>
    <t>Values estimated between known values</t>
  </si>
  <si>
    <t>Surge impedance loading (SIL) is the power delivered by a lossless line to a load resistance equal to the surge impedance Zc = (L/C)^0.5</t>
  </si>
  <si>
    <t>L = inductance</t>
  </si>
  <si>
    <t>C = capacitance</t>
  </si>
  <si>
    <t>(miles)</t>
  </si>
  <si>
    <t>(ohm)</t>
  </si>
  <si>
    <t>Smax</t>
  </si>
  <si>
    <t>Inputs</t>
  </si>
  <si>
    <t>Inputs to the data calculations</t>
  </si>
  <si>
    <t>Overbye et al.</t>
  </si>
  <si>
    <t>Power System Analysis and Design (Sixth Edition). Table 5.2</t>
  </si>
  <si>
    <t xml:space="preserve">Athari, MH and Zhifang, W. </t>
  </si>
  <si>
    <t xml:space="preserve">Interdependence of Transmission Branch Parameters on the Voltage Levels. Electrical Engineering and Systems Science. </t>
  </si>
  <si>
    <t>https://arxiv.org/abs/1709.06930</t>
  </si>
  <si>
    <t>Gutman, R., Marchenko, P.P., and Dunlop, R.D.</t>
  </si>
  <si>
    <t>Analytical Development of Loadability Characteristics for EHV and UHV Transmission Lines</t>
  </si>
  <si>
    <t>http://home.eng.iastate.edu/~jdm/ee552/StClairAEP.pdf</t>
  </si>
  <si>
    <t>Napanee_01</t>
  </si>
  <si>
    <t>Napanee_02</t>
  </si>
  <si>
    <t>Napanee_03</t>
  </si>
  <si>
    <t>Also called Railbed</t>
  </si>
  <si>
    <t>Also called Shannon</t>
  </si>
  <si>
    <t>Henvey Inlet</t>
  </si>
  <si>
    <t>Southgate</t>
  </si>
  <si>
    <t>Grid</t>
  </si>
  <si>
    <t>storage</t>
  </si>
  <si>
    <t>Storage</t>
  </si>
  <si>
    <t>(Hours)</t>
  </si>
  <si>
    <t>kV</t>
  </si>
  <si>
    <t>Cost</t>
  </si>
  <si>
    <t>Associated Generation</t>
  </si>
  <si>
    <t>Duration</t>
  </si>
  <si>
    <t>Storage Energy</t>
  </si>
  <si>
    <t>Storage Capacity</t>
  </si>
  <si>
    <t>EXISTING STORAGE</t>
  </si>
  <si>
    <t>IESO IPP contract durations presumed to be: storage - 20 years</t>
  </si>
  <si>
    <t>https://www.cima.ca/en/project/ellwood-energy-storage-substation-connected-battery-energy-storage-system/</t>
  </si>
  <si>
    <t>Ellwood</t>
  </si>
  <si>
    <t>Hydro Ottawa / CIMA</t>
  </si>
  <si>
    <t>Parry</t>
  </si>
  <si>
    <t>Baseload</t>
  </si>
  <si>
    <t>Nstor</t>
  </si>
  <si>
    <t>Baseload Power Corp</t>
  </si>
  <si>
    <t>Ameresco Newmarket Energy Storage</t>
  </si>
  <si>
    <t>Storage_Lithium</t>
  </si>
  <si>
    <t>Storage_ Solid</t>
  </si>
  <si>
    <t>Storage_Air</t>
  </si>
  <si>
    <t>https://www.convergentep.com/portfolio/sault-ste-marie-on/</t>
  </si>
  <si>
    <t>Convergent Energy &amp; Power</t>
  </si>
  <si>
    <t>https://powin.com/solutions</t>
  </si>
  <si>
    <t>Stratford</t>
  </si>
  <si>
    <t>Kitchener</t>
  </si>
  <si>
    <t>Hecate / Powin</t>
  </si>
  <si>
    <t>https://www.renewableenergyworld.com/2018/09/06/powin-energy-to-deliver-70-mwh-in-energy-storage-projects-to-north-america-italy/#gref</t>
  </si>
  <si>
    <t>https://www.ameresco.com/portfolio-item/newmarket-battery-energy-storage-system-ontario/</t>
  </si>
  <si>
    <t>Nextera Energy</t>
  </si>
  <si>
    <t>https://energycentral.com/c/cp/large-battery-energy-storage-systems</t>
  </si>
  <si>
    <t>Parry Sound</t>
  </si>
  <si>
    <t>https://baseloadpower.ca/project/milton-hydro-baseload-power-flow-battery-project/</t>
  </si>
  <si>
    <t>http://nrstor.com/wp-content/uploads/2019/06/CAES.pdf</t>
  </si>
  <si>
    <t>When a substation contains two voltage levels, the generator connects at the more appropriate voltage based on generator capacity</t>
  </si>
  <si>
    <t>Unless noted otherwise, the wind generating stations are presumed to be connected to the nearest 69 kV substation</t>
  </si>
  <si>
    <t>Effective capacities estimated using the ELCC values in the "System" tab</t>
  </si>
  <si>
    <t>Multi-unit Hydro_run facilities treated as single-unit facilities</t>
  </si>
  <si>
    <t>Assume hydro_daily and hydro_monthly generation has dependable capacity equal to installed capacity</t>
  </si>
  <si>
    <t>See inputs tab for assumptions regarding system parameters</t>
  </si>
  <si>
    <t>Smax = Loadability in multiples of SIL = 42.40 (Length in Miles)^(−0.6595) (this is a power function interpolation of Figure 7 in Gutman et al.)</t>
  </si>
  <si>
    <t>Gross Annual Energy Demand</t>
  </si>
  <si>
    <t>(GWh/y)</t>
  </si>
  <si>
    <t>DSM Savings</t>
  </si>
  <si>
    <t>Embedded Generation</t>
  </si>
  <si>
    <t>Net Energy Demand (after DSM)</t>
  </si>
  <si>
    <t>Annual Energy Demand (After DSM and Embedded)</t>
  </si>
  <si>
    <t>2009-2018</t>
  </si>
  <si>
    <t>Average</t>
  </si>
  <si>
    <t>2020-2030</t>
  </si>
  <si>
    <t>2020-2030 Rate</t>
  </si>
  <si>
    <t>The above forecasts are NOT inclusive of embedded energy</t>
  </si>
  <si>
    <t>TWh/y</t>
  </si>
  <si>
    <t>Base Case Annual Energy Demand (after DSM)</t>
  </si>
  <si>
    <t>Energy Efficiency Case (after DSM)</t>
  </si>
  <si>
    <t>Mid-load forecast for use in COPPER</t>
  </si>
  <si>
    <t>Low-load forecast for use in COPPER</t>
  </si>
  <si>
    <t>Efficiency Case Peak Demand Summer  (after DSM)</t>
  </si>
  <si>
    <t>Efficiency Case Peak Demand Winter  (after DSM)</t>
  </si>
  <si>
    <t>Reference Case Peak Demand Summer  (after DSM)</t>
  </si>
  <si>
    <t>References Case Peak Demand Winter  (after DSM)</t>
  </si>
  <si>
    <t>Transmission line flow ratings</t>
  </si>
  <si>
    <t>Conversions</t>
  </si>
  <si>
    <t>MH Values</t>
  </si>
  <si>
    <t>Winter/Summer Tranmission Flow Conversion</t>
  </si>
  <si>
    <t>Winter/Summer Transformer Flow Conversion</t>
  </si>
  <si>
    <t>Index</t>
  </si>
  <si>
    <t>Same values used for 63-72 kV</t>
  </si>
  <si>
    <t>Statistics Canada – TABLE 18-10-0005-01,  annual average, not seasonally adjusted</t>
  </si>
  <si>
    <t>Ampacity estimates made from known ratings on existing lines</t>
  </si>
  <si>
    <t>MH estimates provided by David Jacobson in an email of July 30, 2019</t>
  </si>
  <si>
    <t>Characteristics of existing grid-scale storage facilities</t>
  </si>
  <si>
    <t>Characteristics specific to existing interconnected hydroelectric generators with hourly or monthly storage</t>
  </si>
  <si>
    <t>Data under review or being gathered</t>
  </si>
  <si>
    <t>Calculated values (may be overlain by reference shading)</t>
  </si>
  <si>
    <t>all other colours are linked to sources</t>
  </si>
  <si>
    <t>Transmission Line Losses</t>
  </si>
  <si>
    <t>Distribution Line Losses</t>
  </si>
  <si>
    <t>Conservation and Demand Management Cost-Effectiveness Tool User Guide - Tool V7</t>
  </si>
  <si>
    <t>https://www.ieso.ca/en/Sector-Participants/Energy-Efficiency/Evaluation-Measurement-and-Verification</t>
  </si>
  <si>
    <t>INPUT DATA AND ASSUMPTIONS</t>
  </si>
  <si>
    <t>Maintenance Outage Rate</t>
  </si>
  <si>
    <t>Pumped Storage Project</t>
  </si>
  <si>
    <t xml:space="preserve">No Existing Project </t>
  </si>
  <si>
    <t>Estimated Round Trip Efficiency</t>
  </si>
  <si>
    <t>Reservoir Design</t>
  </si>
  <si>
    <t>Costs</t>
  </si>
  <si>
    <t>https://www.orilliapower.ca/about/history/</t>
  </si>
  <si>
    <t>Ontario Reserve Margin Requirements From 2019 to 2023</t>
  </si>
  <si>
    <t>Electricity Act</t>
  </si>
  <si>
    <t>Taxes and Charges on Hydroelectric Generating Stations, Ontario Regulation 124/02, s.3(1).</t>
  </si>
  <si>
    <t>https://www.canlii.org/en/on/laws/regu/o-reg-124-02/latest/o-reg-124-02.html?autocompleteStr=Taxes%20and%20charge&amp;autocompletePos=1</t>
  </si>
  <si>
    <t>Nodes</t>
  </si>
  <si>
    <t>Characteristics of existing transmission system nodes</t>
  </si>
  <si>
    <t>Distribution</t>
  </si>
  <si>
    <t>Characteristics of existing distribution substations</t>
  </si>
  <si>
    <t>Operating Region</t>
  </si>
  <si>
    <t>Adelaide Wind</t>
  </si>
  <si>
    <t>Adelaide Solar</t>
  </si>
  <si>
    <t>AP Calstock</t>
  </si>
  <si>
    <t>Cervini</t>
  </si>
  <si>
    <t>Green Electron</t>
  </si>
  <si>
    <t>Northland Power Abitibi</t>
  </si>
  <si>
    <t>Northland Power Belleville North</t>
  </si>
  <si>
    <t>Northland Power Belleville South</t>
  </si>
  <si>
    <t>Northland Power Burks Falls East</t>
  </si>
  <si>
    <t>Northland Power Crosby</t>
  </si>
  <si>
    <t>Northland Power Empire</t>
  </si>
  <si>
    <t>Northland Power Glendale</t>
  </si>
  <si>
    <t>Northland Power Long Lake</t>
  </si>
  <si>
    <t>Northland Power Martin's Meadows</t>
  </si>
  <si>
    <t>Northland Power North Burgess</t>
  </si>
  <si>
    <t>Northland Power Rideau Lakes</t>
  </si>
  <si>
    <t>Northland Power McCann</t>
  </si>
  <si>
    <t>Transalta Sarnia</t>
  </si>
  <si>
    <t>Kingston Solar</t>
  </si>
  <si>
    <t>SSM 1</t>
  </si>
  <si>
    <t>AV Terrace Bay</t>
  </si>
  <si>
    <t>ON_ATK_GSS</t>
  </si>
  <si>
    <t>ON_CAM_GSS</t>
  </si>
  <si>
    <t>ON_MNF_GSS</t>
  </si>
  <si>
    <t>ON_ORP_GSS</t>
  </si>
  <si>
    <t>ON_WEL_GSS</t>
  </si>
  <si>
    <t>ON_WDF_GSS</t>
  </si>
  <si>
    <t>Aguasabon SWS</t>
  </si>
  <si>
    <t>Alexander SWS</t>
  </si>
  <si>
    <t>ON_AGU_SWS</t>
  </si>
  <si>
    <t>ON_ALX_SWS</t>
  </si>
  <si>
    <t>ON_ABC_GSS</t>
  </si>
  <si>
    <t>ON_ALX_GSS</t>
  </si>
  <si>
    <t>ON_APN_GSS</t>
  </si>
  <si>
    <t>ON_ARN_GSS</t>
  </si>
  <si>
    <t>ON_AUB_GSS</t>
  </si>
  <si>
    <t>ON_CRF_GSS</t>
  </si>
  <si>
    <t>ON_DIL_GSS</t>
  </si>
  <si>
    <t>ON_ESC_GSS</t>
  </si>
  <si>
    <t>ON_EWI_GSS</t>
  </si>
  <si>
    <t>ON_ERI_GSS</t>
  </si>
  <si>
    <t>ON_GSO_GSS</t>
  </si>
  <si>
    <t>ON_GOS_GSS</t>
  </si>
  <si>
    <t>ON_GV3_GSS</t>
  </si>
  <si>
    <t>ON_H2C_GSS</t>
  </si>
  <si>
    <t>ON_H2S_GSS</t>
  </si>
  <si>
    <t>ON_HHL_GSS</t>
  </si>
  <si>
    <t>ON_HRJ_GSS</t>
  </si>
  <si>
    <t>ON_HRS_GSS</t>
  </si>
  <si>
    <t>ON_HOG_GSS</t>
  </si>
  <si>
    <t>ON_ISF_GSS</t>
  </si>
  <si>
    <t>ON_K2W_GSS</t>
  </si>
  <si>
    <t>ON_KSS_GSS</t>
  </si>
  <si>
    <t>ON_KPG_GSS</t>
  </si>
  <si>
    <t>ON_LND_GSS</t>
  </si>
  <si>
    <t>ON_LWN_GSS</t>
  </si>
  <si>
    <t>ON_MSF_GSS</t>
  </si>
  <si>
    <t>ON_MTC_GSS</t>
  </si>
  <si>
    <t>ON_NAM_GSS</t>
  </si>
  <si>
    <t>ON_NOK_GSS</t>
  </si>
  <si>
    <t>ON_NPK_GSS</t>
  </si>
  <si>
    <t>ON_OHS_GSS</t>
  </si>
  <si>
    <t>ON_PSS_GSS</t>
  </si>
  <si>
    <t>ON_PAR_GSS</t>
  </si>
  <si>
    <t>ON_RNR_GSS</t>
  </si>
  <si>
    <t>ON_RRC_GSS</t>
  </si>
  <si>
    <t>ON_SND_GSS</t>
  </si>
  <si>
    <t>ON_SFS_GSS</t>
  </si>
  <si>
    <t>ON_SVC_GSS</t>
  </si>
  <si>
    <t>ON_SKF_GSS</t>
  </si>
  <si>
    <t>ON_SOG_GSS</t>
  </si>
  <si>
    <t>ON_STE_GSS</t>
  </si>
  <si>
    <t>ON_SHF_GSS</t>
  </si>
  <si>
    <t>ON_TRA_GSS</t>
  </si>
  <si>
    <t>ON_UDW_GSS</t>
  </si>
  <si>
    <t>ON_WWT_GSS</t>
  </si>
  <si>
    <t>ON_WHI_GSS</t>
  </si>
  <si>
    <t>ON_WDA_GSS</t>
  </si>
  <si>
    <t>ON_WDT_GSS</t>
  </si>
  <si>
    <t>ON_YEC_GSS</t>
  </si>
  <si>
    <t>ON_AGM_DSS</t>
  </si>
  <si>
    <t>ON_ALG_TSS</t>
  </si>
  <si>
    <t>ON_ALL_TSS</t>
  </si>
  <si>
    <t>ON_AMC_ISS</t>
  </si>
  <si>
    <t>ON_AMA_ISS</t>
  </si>
  <si>
    <t>ON_ALB_DSS</t>
  </si>
  <si>
    <t>ON_AND_DSS</t>
  </si>
  <si>
    <t>ON_ANJ_DSS</t>
  </si>
  <si>
    <t>ON_ARD_DSS</t>
  </si>
  <si>
    <t>ON_ARL_DSS</t>
  </si>
  <si>
    <t>ON_ATG_DSS</t>
  </si>
  <si>
    <t>ON_ARN_DSS</t>
  </si>
  <si>
    <t>ON_AYL_DSS</t>
  </si>
  <si>
    <t>ON_BAR_DSS</t>
  </si>
  <si>
    <t>ON_BWK_DSS</t>
  </si>
  <si>
    <t>ON_BSN_DSS</t>
  </si>
  <si>
    <t>ON_BWA_DSS</t>
  </si>
  <si>
    <t>ON_BTH_DSS</t>
  </si>
  <si>
    <t>ON_BTT_DSS</t>
  </si>
  <si>
    <t>ON_BCH_DSS</t>
  </si>
  <si>
    <t>ON_BMS_DSS</t>
  </si>
  <si>
    <t>ON_BRD_DSS</t>
  </si>
  <si>
    <t>ON_BVT_DSS</t>
  </si>
  <si>
    <t>ON_BLR_DSS</t>
  </si>
  <si>
    <t>ON_BLV_DSS</t>
  </si>
  <si>
    <t>ON_BMD_DSS</t>
  </si>
  <si>
    <t>ON_BBC_DSS</t>
  </si>
  <si>
    <t>ON_BIR_DSS</t>
  </si>
  <si>
    <t>ON_BRM_DSS</t>
  </si>
  <si>
    <t>ON_BLD_DSS</t>
  </si>
  <si>
    <t>ON_BLO_DSS</t>
  </si>
  <si>
    <t>ON_BRA_DSS</t>
  </si>
  <si>
    <t>ON_BML_DSS</t>
  </si>
  <si>
    <t>ON_BRT_DSS</t>
  </si>
  <si>
    <t>ON_BRF_DSS</t>
  </si>
  <si>
    <t>ON_BRG_DSS</t>
  </si>
  <si>
    <t>ON_BRI_DSS</t>
  </si>
  <si>
    <t>ON_BRO_DSS</t>
  </si>
  <si>
    <t>ON_BRN_DSS</t>
  </si>
  <si>
    <t>ON_BRK_DSS</t>
  </si>
  <si>
    <t>ON_BRW_DSS</t>
  </si>
  <si>
    <t>ON_BUC_DSS</t>
  </si>
  <si>
    <t>ON_BUN_DSS</t>
  </si>
  <si>
    <t>ON_BUL_DSS</t>
  </si>
  <si>
    <t>ON_BUR_DSS</t>
  </si>
  <si>
    <t>ON_BUT_DSS</t>
  </si>
  <si>
    <t>ON_CAL_DSS</t>
  </si>
  <si>
    <t>ON_CSK_DSS</t>
  </si>
  <si>
    <t>ON_CBL_DSS</t>
  </si>
  <si>
    <t>ON_CDF_DSS</t>
  </si>
  <si>
    <t>ON_CLW_DSS</t>
  </si>
  <si>
    <t>ON_CAR_DSS</t>
  </si>
  <si>
    <t>ON_CLT_DSS</t>
  </si>
  <si>
    <t>ON_CTL_DSS</t>
  </si>
  <si>
    <t>ON_CVN_DSS</t>
  </si>
  <si>
    <t>ON_CEC_DSS</t>
  </si>
  <si>
    <t>ON_CED_DSS</t>
  </si>
  <si>
    <t>ON_CEN_DSS</t>
  </si>
  <si>
    <t>ON_CTP_DSS</t>
  </si>
  <si>
    <t>ON_CHP_DSS</t>
  </si>
  <si>
    <t>ON_CHM_DSS</t>
  </si>
  <si>
    <t>ON_CHL_DSS</t>
  </si>
  <si>
    <t>ON_CHW_DSS</t>
  </si>
  <si>
    <t>ON_CHS_DSS</t>
  </si>
  <si>
    <t>ON_CLA_DSS</t>
  </si>
  <si>
    <t>ON_CLC_DSS</t>
  </si>
  <si>
    <t>ON_CKE_DSS</t>
  </si>
  <si>
    <t>ON_CWB_DSS</t>
  </si>
  <si>
    <t>ON_CGU_DSS</t>
  </si>
  <si>
    <t>ON_CBD_DSS</t>
  </si>
  <si>
    <t>ON_COC_DSS</t>
  </si>
  <si>
    <t>ON_CMC_DSS</t>
  </si>
  <si>
    <t>ON_CTN_DSS</t>
  </si>
  <si>
    <t>ON_CNC_DSS</t>
  </si>
  <si>
    <t>ON_CKV_DSS</t>
  </si>
  <si>
    <t>ON_COP_DSS</t>
  </si>
  <si>
    <t>ON_CRG_DSS</t>
  </si>
  <si>
    <t>ON_CRW_DSS</t>
  </si>
  <si>
    <t>ON_CRO_DSS</t>
  </si>
  <si>
    <t>ON_CRR_DSS</t>
  </si>
  <si>
    <t>ON_CRL_DSS</t>
  </si>
  <si>
    <t>ON_CRY_DSS</t>
  </si>
  <si>
    <t>ON_CUS_DSS</t>
  </si>
  <si>
    <t>ON_CUM_DSS</t>
  </si>
  <si>
    <t>ON_CYV_DSS</t>
  </si>
  <si>
    <t>ON_DAW_DSS</t>
  </si>
  <si>
    <t>ON_DPR_DSS</t>
  </si>
  <si>
    <t>ON_DEJ_DSS</t>
  </si>
  <si>
    <t>ON_DOB_DSS</t>
  </si>
  <si>
    <t>ON_DMD_DSS</t>
  </si>
  <si>
    <t>ON_DGP_DSS</t>
  </si>
  <si>
    <t>ON_DUA_DSS</t>
  </si>
  <si>
    <t>ON_DUF_DSS</t>
  </si>
  <si>
    <t>ON_DD2_DSS</t>
  </si>
  <si>
    <t>ON_DDS_DSS</t>
  </si>
  <si>
    <t>ON_DNV_DSS</t>
  </si>
  <si>
    <t>ON_DPX_DSS</t>
  </si>
  <si>
    <t>ON_DYM_DSS</t>
  </si>
  <si>
    <t>ON_EAF_DSS</t>
  </si>
  <si>
    <t>ON_ERV_DSS</t>
  </si>
  <si>
    <t>ON_EDG_DSS</t>
  </si>
  <si>
    <t>ON_ELG_DSS</t>
  </si>
  <si>
    <t>ON_ELM_DSS</t>
  </si>
  <si>
    <t>ON_ELL_DSS</t>
  </si>
  <si>
    <t>ON_ELW_DSS</t>
  </si>
  <si>
    <t>ON_EMA_DSS</t>
  </si>
  <si>
    <t>ON_ENI_DSS</t>
  </si>
  <si>
    <t>ON_ENF_DSS</t>
  </si>
  <si>
    <t>ON_ERD_DSS</t>
  </si>
  <si>
    <t>ON_ESP_DSS</t>
  </si>
  <si>
    <t>ON_EPL_DSS</t>
  </si>
  <si>
    <t>ON_ESX_DSS</t>
  </si>
  <si>
    <t>ON_ETO_DSS</t>
  </si>
  <si>
    <t>ON_EVT_DSS</t>
  </si>
  <si>
    <t>ON_FBK_DSS</t>
  </si>
  <si>
    <t>ON_FCD_DSS</t>
  </si>
  <si>
    <t>ON_FLF_DSS</t>
  </si>
  <si>
    <t>ON_FAU_DSS</t>
  </si>
  <si>
    <t>ON_FGS_DSS</t>
  </si>
  <si>
    <t>ON_FST_DSS</t>
  </si>
  <si>
    <t>ON_FIN_DSS</t>
  </si>
  <si>
    <t>ON_FRJ_DSS</t>
  </si>
  <si>
    <t>ON_FRL_DSS</t>
  </si>
  <si>
    <t>ON_FRM_DSS</t>
  </si>
  <si>
    <t>ON_FRW_DSS</t>
  </si>
  <si>
    <t>ON_FRO_DSS</t>
  </si>
  <si>
    <t>ON_GAG_DSS</t>
  </si>
  <si>
    <t>ON_GTT_DSS</t>
  </si>
  <si>
    <t>ON_GAR_DSS</t>
  </si>
  <si>
    <t>ON_GSO_DSS</t>
  </si>
  <si>
    <t>ON_GER_DSS</t>
  </si>
  <si>
    <t>ON_GND_DSS</t>
  </si>
  <si>
    <t>ON_GLG_DSS</t>
  </si>
  <si>
    <t>ON_GLO_DSS</t>
  </si>
  <si>
    <t>ON_GOD_DSS</t>
  </si>
  <si>
    <t>ON_GRW_DSS</t>
  </si>
  <si>
    <t>ON_GLB_DSS</t>
  </si>
  <si>
    <t>ON_GRB_DSS</t>
  </si>
  <si>
    <t>ON_GRE_DSS</t>
  </si>
  <si>
    <t>ON_HHL_DSS</t>
  </si>
  <si>
    <t>ON_HLT_DSS</t>
  </si>
  <si>
    <t>ON_HLO_DSS</t>
  </si>
  <si>
    <t>ON_HNV_DSS</t>
  </si>
  <si>
    <t>ON_HRR_DSS</t>
  </si>
  <si>
    <t>ON_HVL_DSS</t>
  </si>
  <si>
    <t>ON_HWK_DSS</t>
  </si>
  <si>
    <t>ON_HST_DSS</t>
  </si>
  <si>
    <t>ON_HRL_DSS</t>
  </si>
  <si>
    <t>ON_HIG_DSS</t>
  </si>
  <si>
    <t>ON_HIN_DSS</t>
  </si>
  <si>
    <t>ON_HNB_DSS</t>
  </si>
  <si>
    <t>ON_HLD_DSS</t>
  </si>
  <si>
    <t>ON_HGW_DSS</t>
  </si>
  <si>
    <t>ON_HOR_DSS</t>
  </si>
  <si>
    <t>ON_HNG_DSS</t>
  </si>
  <si>
    <t>ON_HOY_DSS</t>
  </si>
  <si>
    <t>ON_ING_DSS</t>
  </si>
  <si>
    <t>ON_IQF_DSS</t>
  </si>
  <si>
    <t>ON_JRV_DSS</t>
  </si>
  <si>
    <t>ON_JSP_DSS</t>
  </si>
  <si>
    <t>ON_JLL_DSS</t>
  </si>
  <si>
    <t>ON_JMY_DSS</t>
  </si>
  <si>
    <t>ON_JON_DSS</t>
  </si>
  <si>
    <t>ON_KLR_DSS</t>
  </si>
  <si>
    <t>ON_KAN_DSS</t>
  </si>
  <si>
    <t>ON_KAP_DSS</t>
  </si>
  <si>
    <t>ON_KEE_DSS</t>
  </si>
  <si>
    <t>ON_KEI_DSS</t>
  </si>
  <si>
    <t>ON_KNL_DSS</t>
  </si>
  <si>
    <t>ON_KNO_DSS</t>
  </si>
  <si>
    <t>ON_KNM_DSS</t>
  </si>
  <si>
    <t>ON_KNT_DSS</t>
  </si>
  <si>
    <t>ON_KNE_DSS</t>
  </si>
  <si>
    <t>ON_KSV_DSS</t>
  </si>
  <si>
    <t>ON_KLL_DSS</t>
  </si>
  <si>
    <t>ON_KM1_DSS</t>
  </si>
  <si>
    <t>ON_KM3_DSS</t>
  </si>
  <si>
    <t>ON_KM4_DSS</t>
  </si>
  <si>
    <t>ON_KM5_DSS</t>
  </si>
  <si>
    <t>ON_KM6_DSS</t>
  </si>
  <si>
    <t>ON_KM7_DSS</t>
  </si>
  <si>
    <t>ON_KM8_DSS</t>
  </si>
  <si>
    <t>ON_KM9_DSS</t>
  </si>
  <si>
    <t>ON_KLE_DSS</t>
  </si>
  <si>
    <t>ON_LFR_DSS</t>
  </si>
  <si>
    <t>ON_LAK_DSS</t>
  </si>
  <si>
    <t>ON_LMB_DSS</t>
  </si>
  <si>
    <t>ON_LCH_DSS</t>
  </si>
  <si>
    <t>ON_LAU_DSS</t>
  </si>
  <si>
    <t>ON_LEM_DSS</t>
  </si>
  <si>
    <t>ON_LES_DSS</t>
  </si>
  <si>
    <t>ON_LSL_DSS</t>
  </si>
  <si>
    <t>ON_LBK_DSS</t>
  </si>
  <si>
    <t>ON_LNH_DSS</t>
  </si>
  <si>
    <t>ON_LND_DSS</t>
  </si>
  <si>
    <t>ON_LSG_DSS</t>
  </si>
  <si>
    <t>ON_LGR_DSS</t>
  </si>
  <si>
    <t>ON_LLC_DSS</t>
  </si>
  <si>
    <t>ON_LGU_DSS</t>
  </si>
  <si>
    <t>ON_LGW_DSS</t>
  </si>
  <si>
    <t>ON_LNP_DSS</t>
  </si>
  <si>
    <t>ON_MKY_DSS</t>
  </si>
  <si>
    <t>ON_MGP_DSS</t>
  </si>
  <si>
    <t>ON_MAI_DSS</t>
  </si>
  <si>
    <t>ON_MLD_DSS</t>
  </si>
  <si>
    <t>ON_MLV_DSS</t>
  </si>
  <si>
    <t>ON_MBY_DSS</t>
  </si>
  <si>
    <t>ON_MNT_DSS</t>
  </si>
  <si>
    <t>ON_MTW_DSS</t>
  </si>
  <si>
    <t>ON_MDL_DSS</t>
  </si>
  <si>
    <t>ON_MTK_DSS</t>
  </si>
  <si>
    <t>ON_MRT_DSS</t>
  </si>
  <si>
    <t>ON_MCW_DSS</t>
  </si>
  <si>
    <t>ON_MGH_DSS</t>
  </si>
  <si>
    <t>ON_MRN_DSS</t>
  </si>
  <si>
    <t>ON_MM1_DSS</t>
  </si>
  <si>
    <t>ON_MM2_DSS</t>
  </si>
  <si>
    <t>ON_MM3_DSS</t>
  </si>
  <si>
    <t>ON_MM4_DSS</t>
  </si>
  <si>
    <t>ON_MTD_DSS</t>
  </si>
  <si>
    <t>ON_MSY_DSS</t>
  </si>
  <si>
    <t>ON_MZW_DSS</t>
  </si>
  <si>
    <t>ON_MDV_DSS</t>
  </si>
  <si>
    <t>ON_MEA_DSS</t>
  </si>
  <si>
    <t>ON_MER_DSS</t>
  </si>
  <si>
    <t>ON_MDH_DSS</t>
  </si>
  <si>
    <t>ON_MIN_DSS</t>
  </si>
  <si>
    <t>ON_MND_DSS</t>
  </si>
  <si>
    <t>ON_MSS_DSS</t>
  </si>
  <si>
    <t>ON_MOD_DSS</t>
  </si>
  <si>
    <t>ON_MOH_DSS</t>
  </si>
  <si>
    <t>ON_MON_DSS</t>
  </si>
  <si>
    <t>ON_MSL_DSS</t>
  </si>
  <si>
    <t>ON_MOO_DSS</t>
  </si>
  <si>
    <t>ON_MRB_DSS</t>
  </si>
  <si>
    <t>ON_MOU_DSS</t>
  </si>
  <si>
    <t>ON_MRL_DSS</t>
  </si>
  <si>
    <t>ON_MRY_DSS</t>
  </si>
  <si>
    <t>ON_MSK_DSS</t>
  </si>
  <si>
    <t>ON_NAG_DSS</t>
  </si>
  <si>
    <t>ON_NAP_DSS</t>
  </si>
  <si>
    <t>ON_NVN_DSS</t>
  </si>
  <si>
    <t>ON_NEB_DSS</t>
  </si>
  <si>
    <t>ON_NEL_DSS</t>
  </si>
  <si>
    <t>ON_NPE_DSS</t>
  </si>
  <si>
    <t>ON_NEP_DSS</t>
  </si>
  <si>
    <t>ON_NES_DSS</t>
  </si>
  <si>
    <t>ON_NBO_DSS</t>
  </si>
  <si>
    <t>ON_NWG_DSS</t>
  </si>
  <si>
    <t>ON_NWT_DSS</t>
  </si>
  <si>
    <t>ON_NIW_DSS</t>
  </si>
  <si>
    <t>ON_NIP_DSS</t>
  </si>
  <si>
    <t>ON_NOR_DSS</t>
  </si>
  <si>
    <t>ON_NBY_DSS</t>
  </si>
  <si>
    <t>ON_NOS_DSS</t>
  </si>
  <si>
    <t>ON_NBK_DSS</t>
  </si>
  <si>
    <t>ON_NAV_DSS</t>
  </si>
  <si>
    <t>ON_NM1_DSS</t>
  </si>
  <si>
    <t>ON_NM2_DSS</t>
  </si>
  <si>
    <t>ON_NRC_DSS</t>
  </si>
  <si>
    <t>ON_OAK_DSS</t>
  </si>
  <si>
    <t>ON_ORA_DSS</t>
  </si>
  <si>
    <t>ON_ORI_DSS</t>
  </si>
  <si>
    <t>ON_ORL_DSS</t>
  </si>
  <si>
    <t>ON_OTB_DSS</t>
  </si>
  <si>
    <t>ON_OTH_DSS</t>
  </si>
  <si>
    <t>ON_OVB_DSS</t>
  </si>
  <si>
    <t>ON_OWS_DSS</t>
  </si>
  <si>
    <t>ON_PAL_DSS</t>
  </si>
  <si>
    <t>ON_PLM_DSS</t>
  </si>
  <si>
    <t>ON_PKS_DSS</t>
  </si>
  <si>
    <t>ON_PRS_DSS</t>
  </si>
  <si>
    <t>ON_PTS_DSS</t>
  </si>
  <si>
    <t>ON_PEM_DSS</t>
  </si>
  <si>
    <t>ON_PER_DSS</t>
  </si>
  <si>
    <t>ON_PET_DSS</t>
  </si>
  <si>
    <t>ON_PIC_DSS</t>
  </si>
  <si>
    <t>ON_PCT_DSS</t>
  </si>
  <si>
    <t>ON_PLE_DSS</t>
  </si>
  <si>
    <t>ON_PTA_DSS</t>
  </si>
  <si>
    <t>ON_PTC_DSS</t>
  </si>
  <si>
    <t>ON_PTH_DSS</t>
  </si>
  <si>
    <t>ON_PWL_DSS</t>
  </si>
  <si>
    <t>ON_PRE_DSS</t>
  </si>
  <si>
    <t>ON_PUS_DSS</t>
  </si>
  <si>
    <t>ON_RMR_DSS</t>
  </si>
  <si>
    <t>ON_RDL_DSS</t>
  </si>
  <si>
    <t>ON_RRK_DSS</t>
  </si>
  <si>
    <t>ON_RXD_DSS</t>
  </si>
  <si>
    <t>ON_RM1_DSS</t>
  </si>
  <si>
    <t>ON_RM2_DSS</t>
  </si>
  <si>
    <t>ON_RMD_DSS</t>
  </si>
  <si>
    <t>ON_RCV_DSS</t>
  </si>
  <si>
    <t>ON_RVD_DSS</t>
  </si>
  <si>
    <t>ON_RKL_DSS</t>
  </si>
  <si>
    <t>ON_RKE_DSS</t>
  </si>
  <si>
    <t>ON_RNY_DSS</t>
  </si>
  <si>
    <t>ON_RSH_DSS</t>
  </si>
  <si>
    <t>ON_RSS_DSS</t>
  </si>
  <si>
    <t>ON_SML_DSS</t>
  </si>
  <si>
    <t>ON_SPW_DSS</t>
  </si>
  <si>
    <t>ON_SCB_DSS</t>
  </si>
  <si>
    <t>ON_SCF_DSS</t>
  </si>
  <si>
    <t>ON_SCW_DSS</t>
  </si>
  <si>
    <t>ON_SFT_DSS</t>
  </si>
  <si>
    <t>ON_SEN_DSS</t>
  </si>
  <si>
    <t>ON_SBQ_DSS</t>
  </si>
  <si>
    <t>ON_SHN_DSS</t>
  </si>
  <si>
    <t>ON_SHR_DSS</t>
  </si>
  <si>
    <t>ON_SHP_DSS</t>
  </si>
  <si>
    <t>ON_SGT_DSS</t>
  </si>
  <si>
    <t>ON_SDY_DSS</t>
  </si>
  <si>
    <t>ON_SXN_DSS</t>
  </si>
  <si>
    <t>ON_SLF_DSS</t>
  </si>
  <si>
    <t>ON_SLT_DSS</t>
  </si>
  <si>
    <t>ON_SMF_DSS</t>
  </si>
  <si>
    <t>ON_SRF_DSS</t>
  </si>
  <si>
    <t>ON_SGL_DSS</t>
  </si>
  <si>
    <t>ON_SOM_DSS</t>
  </si>
  <si>
    <t>ON_SOW_DSS</t>
  </si>
  <si>
    <t>ON_SPA_DSS</t>
  </si>
  <si>
    <t>ON_STM_DSS</t>
  </si>
  <si>
    <t>ON_STA_DSS</t>
  </si>
  <si>
    <t>ON_STI_DSS</t>
  </si>
  <si>
    <t>ON_STL_DSS</t>
  </si>
  <si>
    <t>ON_STT_DSS</t>
  </si>
  <si>
    <t>ON_SLY_DSS</t>
  </si>
  <si>
    <t>ON_S17_DSS</t>
  </si>
  <si>
    <t>ON_S18_DSS</t>
  </si>
  <si>
    <t>ON_STY_DSS</t>
  </si>
  <si>
    <t>ON_STW_DSS</t>
  </si>
  <si>
    <t>ON_STR_DSS</t>
  </si>
  <si>
    <t>ON_STH_DSS</t>
  </si>
  <si>
    <t>ON_STF_DSS</t>
  </si>
  <si>
    <t>ON_SRY_DSS</t>
  </si>
  <si>
    <t>ON_STK_DSS</t>
  </si>
  <si>
    <t>ON_TBT_DSS</t>
  </si>
  <si>
    <t>ON_TRT_DSS</t>
  </si>
  <si>
    <t>ON_TMG_DSS</t>
  </si>
  <si>
    <t>ON_TER_DSS</t>
  </si>
  <si>
    <t>ON_TRF_DSS</t>
  </si>
  <si>
    <t>ON_THL_DSS</t>
  </si>
  <si>
    <t>ON_THO_DSS</t>
  </si>
  <si>
    <t>ON_TLB_DSS</t>
  </si>
  <si>
    <t>ON_TLW_DSS</t>
  </si>
  <si>
    <t>ON_TLL_DSS</t>
  </si>
  <si>
    <t>ON_TMM_DSS</t>
  </si>
  <si>
    <t>ON_TOM_DSS</t>
  </si>
  <si>
    <t>ON_TOP_DSS</t>
  </si>
  <si>
    <t>ON_TFL_DSS</t>
  </si>
  <si>
    <t>ON_TRM_DSS</t>
  </si>
  <si>
    <t>ON_TRL_DSS</t>
  </si>
  <si>
    <t>ON_UPL_DSS</t>
  </si>
  <si>
    <t>ON_VLA_DSS</t>
  </si>
  <si>
    <t>ON_VNS_DSS</t>
  </si>
  <si>
    <t>ON_VM1_DSS</t>
  </si>
  <si>
    <t>ON_VM2_DSS</t>
  </si>
  <si>
    <t>ON_VM3_DSS</t>
  </si>
  <si>
    <t>ON_VM4_DSS</t>
  </si>
  <si>
    <t>ON_VEB_DSS</t>
  </si>
  <si>
    <t>ON_VER_DSS</t>
  </si>
  <si>
    <t>ON_VNL_DSS</t>
  </si>
  <si>
    <t>ON_WLK_DSS</t>
  </si>
  <si>
    <t>ON_WLL_DSS</t>
  </si>
  <si>
    <t>ON_WLB_DSS</t>
  </si>
  <si>
    <t>ON_WAN_DSS</t>
  </si>
  <si>
    <t>ON_WDN_DSS</t>
  </si>
  <si>
    <t>ON_WRR_DSS</t>
  </si>
  <si>
    <t>ON_WTN_DSS</t>
  </si>
  <si>
    <t>ON_WBS_DSS</t>
  </si>
  <si>
    <t>ON_WAV_DSS</t>
  </si>
  <si>
    <t>ON_WEN_DSS</t>
  </si>
  <si>
    <t>ON_WLN_DSS</t>
  </si>
  <si>
    <t>ON_WSL_DSS</t>
  </si>
  <si>
    <t>ON_WHA_DSS</t>
  </si>
  <si>
    <t>ON_WHI_DSS</t>
  </si>
  <si>
    <t>ON_WHT_DSS</t>
  </si>
  <si>
    <t>ON_WHF_DSS</t>
  </si>
  <si>
    <t>ON_WLH_DSS</t>
  </si>
  <si>
    <t>ON_WLS_DSS</t>
  </si>
  <si>
    <t>ON_WLT_DSS</t>
  </si>
  <si>
    <t>ON_WNG_DSS</t>
  </si>
  <si>
    <t>ON_WNA_DSS</t>
  </si>
  <si>
    <t>ON_WLV_DSS</t>
  </si>
  <si>
    <t>ON_WND_DSS</t>
  </si>
  <si>
    <t>ON_WDB_DSS</t>
  </si>
  <si>
    <t>ON_WDR_DSS</t>
  </si>
  <si>
    <t>ON_WDK_DSS</t>
  </si>
  <si>
    <t>ON_ZUR_DSS</t>
  </si>
  <si>
    <t>ON_AGN_DSS</t>
  </si>
  <si>
    <t>ON_ALS_DSS</t>
  </si>
  <si>
    <t>ON_ALM_DSS</t>
  </si>
  <si>
    <t>ON_ARM_GSS</t>
  </si>
  <si>
    <t>ON_ATP_ISS</t>
  </si>
  <si>
    <t>Barrett Chute SWS</t>
  </si>
  <si>
    <t>ON_BTC_SWS</t>
  </si>
  <si>
    <t>Beck #1 SWS</t>
  </si>
  <si>
    <t>ON_BK1_SWS</t>
  </si>
  <si>
    <t>ON_BLR_GSS</t>
  </si>
  <si>
    <t>ON_BKP_GSS</t>
  </si>
  <si>
    <t>ON_APC_GSS</t>
  </si>
  <si>
    <t>Armow GS</t>
  </si>
  <si>
    <t>AP Calstock GS</t>
  </si>
  <si>
    <t>AP Nipigon GS</t>
  </si>
  <si>
    <t>Aubrey Falls GS</t>
  </si>
  <si>
    <t>Dillon RWEC GS</t>
  </si>
  <si>
    <t>Dillon RWEC GS JCT</t>
  </si>
  <si>
    <t>East Windsor GS</t>
  </si>
  <si>
    <t>Erieau WF GS</t>
  </si>
  <si>
    <t>Gosfield GS JCT</t>
  </si>
  <si>
    <t>Greenwich WF GS JCT</t>
  </si>
  <si>
    <t>GV3 WF GS</t>
  </si>
  <si>
    <t>Halton Hills GS</t>
  </si>
  <si>
    <t>Harris GS</t>
  </si>
  <si>
    <t>Hogg GS</t>
  </si>
  <si>
    <t>Kingston Solar GS</t>
  </si>
  <si>
    <t>Landon GS</t>
  </si>
  <si>
    <t>Mission Falls GS</t>
  </si>
  <si>
    <t>Namewaminikan GS</t>
  </si>
  <si>
    <t>North Kent 1 GS</t>
  </si>
  <si>
    <t>NPIF Kingston GS</t>
  </si>
  <si>
    <t>OHSC GS</t>
  </si>
  <si>
    <t>Rayner GS</t>
  </si>
  <si>
    <t>Red Rock GS</t>
  </si>
  <si>
    <t>Red Rock GS JCT</t>
  </si>
  <si>
    <t>Sandusk GS</t>
  </si>
  <si>
    <t>Silvercreek GS</t>
  </si>
  <si>
    <t>Southgate GS</t>
  </si>
  <si>
    <t>Steephill Falls GS</t>
  </si>
  <si>
    <t>TransAlta Energy GS</t>
  </si>
  <si>
    <t>Underwood GS</t>
  </si>
  <si>
    <t>Wells GS</t>
  </si>
  <si>
    <t>Whitby GS</t>
  </si>
  <si>
    <t>Whitby GS JCT</t>
  </si>
  <si>
    <t>Windsor Airport GS</t>
  </si>
  <si>
    <t>Egmondville SWS</t>
  </si>
  <si>
    <t>JBL SWS</t>
  </si>
  <si>
    <t>Lac Des Iles Min SWS</t>
  </si>
  <si>
    <t>Musselwhite SWS</t>
  </si>
  <si>
    <t>Rainy River Gold SWS</t>
  </si>
  <si>
    <t>AP Calstock GS JCT</t>
  </si>
  <si>
    <t>Belle River GS</t>
  </si>
  <si>
    <t>Cardinal Power GS</t>
  </si>
  <si>
    <t>ESWF GS</t>
  </si>
  <si>
    <t>Goshen GS</t>
  </si>
  <si>
    <t>Grand GS</t>
  </si>
  <si>
    <t>Nagagami GS</t>
  </si>
  <si>
    <t>Nagagami GS JCT</t>
  </si>
  <si>
    <t>Napanee GS</t>
  </si>
  <si>
    <t>Port Alma WF GS</t>
  </si>
  <si>
    <t>Shannon GS</t>
  </si>
  <si>
    <t>West Lincoln GS</t>
  </si>
  <si>
    <t>Zurich GS</t>
  </si>
  <si>
    <t>ON_AVT_ISS</t>
  </si>
  <si>
    <t>ON_BLC_ISS</t>
  </si>
  <si>
    <t>Bowmanville SWS</t>
  </si>
  <si>
    <t>ON_BOW_SWS</t>
  </si>
  <si>
    <t>Bruce B SWS</t>
  </si>
  <si>
    <t>ON_BCB_SWS</t>
  </si>
  <si>
    <t>ON_BCW_ISS</t>
  </si>
  <si>
    <t>ON_CLD_ISS</t>
  </si>
  <si>
    <t>ON_CDP_GSS</t>
  </si>
  <si>
    <t>ON_CKR_ISS</t>
  </si>
  <si>
    <t>Chatham SWS</t>
  </si>
  <si>
    <t>ON_CHT_SWS</t>
  </si>
  <si>
    <t>Crystal Falls SWS</t>
  </si>
  <si>
    <t>ON_CRY_SWS</t>
  </si>
  <si>
    <t>ON_CYT_ISS</t>
  </si>
  <si>
    <t>DeCew Falls SWS</t>
  </si>
  <si>
    <t>ON_DEC_SWS</t>
  </si>
  <si>
    <t>Ashfield SWS</t>
  </si>
  <si>
    <t>B5D-B31L SWS JCT</t>
  </si>
  <si>
    <t>Chats Falls SWS</t>
  </si>
  <si>
    <t>Evergreen SWS</t>
  </si>
  <si>
    <t>Freeport SWS</t>
  </si>
  <si>
    <t>Goulais SWS</t>
  </si>
  <si>
    <t>Hearn SWS</t>
  </si>
  <si>
    <t>Heyden SWS</t>
  </si>
  <si>
    <t>Hinchinbrooke SWS</t>
  </si>
  <si>
    <t>Hunta SWS</t>
  </si>
  <si>
    <t>Hurontario SWS</t>
  </si>
  <si>
    <t>Lakeview SWS</t>
  </si>
  <si>
    <t>Little Long SWS</t>
  </si>
  <si>
    <t>Magpie SWS</t>
  </si>
  <si>
    <t>Milton SWS</t>
  </si>
  <si>
    <t>Monteith SWS</t>
  </si>
  <si>
    <t>Monteith SWS JCT</t>
  </si>
  <si>
    <t>Moosonee SWS</t>
  </si>
  <si>
    <t>Nobel SWS</t>
  </si>
  <si>
    <t>Nova SWS</t>
  </si>
  <si>
    <t>Otter Rapids SWS</t>
  </si>
  <si>
    <t>Pickering A SWS</t>
  </si>
  <si>
    <t>Pickering B SWS</t>
  </si>
  <si>
    <t>Pickle Lake SWS</t>
  </si>
  <si>
    <t>Pine Portage SWS</t>
  </si>
  <si>
    <t>Rabbit Lake SWS</t>
  </si>
  <si>
    <t>Sandusk SWS</t>
  </si>
  <si>
    <t>South March SWS</t>
  </si>
  <si>
    <t>Spence SWS</t>
  </si>
  <si>
    <t>Station 11 SWS</t>
  </si>
  <si>
    <t>Summerhaven SWS</t>
  </si>
  <si>
    <t>Terrace Bay SWS</t>
  </si>
  <si>
    <t>Thunder Bay SWS</t>
  </si>
  <si>
    <t>Whitedog Falls SWS</t>
  </si>
  <si>
    <t>Widdifield SWS</t>
  </si>
  <si>
    <t>ON_CHF_SWS</t>
  </si>
  <si>
    <t>ON_CLV_TSS</t>
  </si>
  <si>
    <t>ON_DNM_ISS</t>
  </si>
  <si>
    <t>ON_DEJ_TSS</t>
  </si>
  <si>
    <t>ON_DTD_ISS</t>
  </si>
  <si>
    <t>Espanola GS</t>
  </si>
  <si>
    <t>ON_DYN_ISS</t>
  </si>
  <si>
    <t>ON_EAC_ISS</t>
  </si>
  <si>
    <t>ON_ENB_ISS</t>
  </si>
  <si>
    <t>ON_ENK_ISS</t>
  </si>
  <si>
    <t>ON_EWN_ISS</t>
  </si>
  <si>
    <t>ON_EWS_ISS</t>
  </si>
  <si>
    <t>ON_ENC_ISS</t>
  </si>
  <si>
    <t>ON_EVG_SWS</t>
  </si>
  <si>
    <t>ON_FLB_ISS</t>
  </si>
  <si>
    <t>ON_FKB_ISS</t>
  </si>
  <si>
    <t>ON_FDE_ISS</t>
  </si>
  <si>
    <t>ON_FDO_ISS</t>
  </si>
  <si>
    <t>ON_FPT_SWS</t>
  </si>
  <si>
    <t>ON_GMS_ISS</t>
  </si>
  <si>
    <t>ON_GMW_ISS</t>
  </si>
  <si>
    <t>ON_FDW_ISS</t>
  </si>
  <si>
    <t>ON_FDA_ISS</t>
  </si>
  <si>
    <t>ON_GAW_ISS</t>
  </si>
  <si>
    <t>ON_GSH_GSS</t>
  </si>
  <si>
    <t>ON_GLA_SWS</t>
  </si>
  <si>
    <t>ON_GRD_GSS</t>
  </si>
  <si>
    <t>ON_GRF_GSS</t>
  </si>
  <si>
    <t>ON_GRH_GSS</t>
  </si>
  <si>
    <t>Greenwich WF GS</t>
  </si>
  <si>
    <t>H2O Power Calm Lake GS</t>
  </si>
  <si>
    <t>H2O Power Sturgeon Falls GS</t>
  </si>
  <si>
    <t>H2O Power Fort Frances GS</t>
  </si>
  <si>
    <t>ON_H2F_GSS</t>
  </si>
  <si>
    <t>Abitibi Canyon JCT #2</t>
  </si>
  <si>
    <t>Ameristeel Cambridge JCT</t>
  </si>
  <si>
    <t>Atlantic Packaging JCT</t>
  </si>
  <si>
    <t>Brighton Interface JCT</t>
  </si>
  <si>
    <t>ON_DBF_ISS</t>
  </si>
  <si>
    <t>ON_DKW_ISS</t>
  </si>
  <si>
    <t>Eacom Nairn Centre JCT</t>
  </si>
  <si>
    <t>Echo Bay Aquarius JCT</t>
  </si>
  <si>
    <t>ON_ERG_ISS</t>
  </si>
  <si>
    <t>Greenfield Energy GS</t>
  </si>
  <si>
    <t>Greenfield Interface JCT</t>
  </si>
  <si>
    <t>Imperial Oil Nanticoke JCT</t>
  </si>
  <si>
    <t>Magellan Aerospace JCT</t>
  </si>
  <si>
    <t>McLeans Mountain</t>
  </si>
  <si>
    <t>McLeans Mountain GS</t>
  </si>
  <si>
    <t>McLeans Mountain JCT</t>
  </si>
  <si>
    <t>ON_NAE_ISS</t>
  </si>
  <si>
    <t>Pte-Aux-Roches WF GS</t>
  </si>
  <si>
    <t>Pte-Aux-Roches WF JCT</t>
  </si>
  <si>
    <t>Toronto Power T#56 JCT</t>
  </si>
  <si>
    <t>Vale Frood Stobie #2 JCT</t>
  </si>
  <si>
    <t>Vale Port Colborne</t>
  </si>
  <si>
    <t>Verner Pole 45 JCT</t>
  </si>
  <si>
    <t>Windsor Transalta GS</t>
  </si>
  <si>
    <t>Windsor Transalta JCT</t>
  </si>
  <si>
    <t>Waterloo North MTS 3 JCT</t>
  </si>
  <si>
    <t>York Energy Centre GS</t>
  </si>
  <si>
    <t>York Energy Centre JCT</t>
  </si>
  <si>
    <t>ON_ASH_SWS</t>
  </si>
  <si>
    <t>ON_ASW_ISS</t>
  </si>
  <si>
    <t>ON_BCA_TSS</t>
  </si>
  <si>
    <t>ON_CHY_ISS</t>
  </si>
  <si>
    <t>ON_CHU_ISS</t>
  </si>
  <si>
    <t>ON_COM_GSS</t>
  </si>
  <si>
    <t>Comber WF GS</t>
  </si>
  <si>
    <t>ON_ENH_ISS</t>
  </si>
  <si>
    <t>ON_ESW_GSS</t>
  </si>
  <si>
    <t>ON_FRF_TSS</t>
  </si>
  <si>
    <t>ON_HEA_SWS</t>
  </si>
  <si>
    <t>ON_HYD_SWS</t>
  </si>
  <si>
    <t>ON_HNB_SWS</t>
  </si>
  <si>
    <t>ON_HTA_SWS</t>
  </si>
  <si>
    <t>ON_HRN_SWS</t>
  </si>
  <si>
    <t>ON_IBM_ISS</t>
  </si>
  <si>
    <t>ON_IMP_ISS</t>
  </si>
  <si>
    <t>ON_SMV_ISS</t>
  </si>
  <si>
    <t>ON_IVO_ISS</t>
  </si>
  <si>
    <t>ON_JBL_SWS</t>
  </si>
  <si>
    <t>ON_KAM_ISS</t>
  </si>
  <si>
    <t>ON_KNO_TSS</t>
  </si>
  <si>
    <t>ON_KDC_ISS</t>
  </si>
  <si>
    <t>ON_KMT_ISS</t>
  </si>
  <si>
    <t>ON_KDZ_ISS</t>
  </si>
  <si>
    <t>ON_LDI_SWS</t>
  </si>
  <si>
    <t>ON_LFB_ISS</t>
  </si>
  <si>
    <t>ON_LFW_ISS</t>
  </si>
  <si>
    <t>ON_LAH_ISS</t>
  </si>
  <si>
    <t>ON_LKV_SWS</t>
  </si>
  <si>
    <t>ON_LLG_SWS</t>
  </si>
  <si>
    <t>ON_LBM_ISS</t>
  </si>
  <si>
    <t>ON_MGA_ISS</t>
  </si>
  <si>
    <t>ON_MGP_SWS</t>
  </si>
  <si>
    <t>ON_MAJ_ISS</t>
  </si>
  <si>
    <t>ON_MCG_ISS</t>
  </si>
  <si>
    <t>ON_MCL_GSS</t>
  </si>
  <si>
    <t>ON_MCM_ISS</t>
  </si>
  <si>
    <t>ON_MER_TSS</t>
  </si>
  <si>
    <t>ON_MPT_TSS</t>
  </si>
  <si>
    <t>ON_HWT_TSS</t>
  </si>
  <si>
    <t>ON_MLF_ISS</t>
  </si>
  <si>
    <t>ON_MIL_SWS</t>
  </si>
  <si>
    <t>ON_MON_SWS</t>
  </si>
  <si>
    <t>ON_MOO_SWS</t>
  </si>
  <si>
    <t>ON_MSW_SWS</t>
  </si>
  <si>
    <t>ON_NTK_TSS</t>
  </si>
  <si>
    <t>ON_NOB_SWS</t>
  </si>
  <si>
    <t>ON_NOT_ISS</t>
  </si>
  <si>
    <t>ON_NVC_ISS</t>
  </si>
  <si>
    <t>ON_NVM_ISS</t>
  </si>
  <si>
    <t>ON_NSC_ISS</t>
  </si>
  <si>
    <t>ON_NOV_SWS</t>
  </si>
  <si>
    <t>ON_NLS_ISS</t>
  </si>
  <si>
    <t>ON_ONA_ISS</t>
  </si>
  <si>
    <t>ON_OAM_ISS</t>
  </si>
  <si>
    <t>ON_OGM_ISS</t>
  </si>
  <si>
    <t>ON_ORP_SWS</t>
  </si>
  <si>
    <t>ON_OXY_ISS</t>
  </si>
  <si>
    <t>ON_PNB_ISS</t>
  </si>
  <si>
    <t>ON_PKA_SWS</t>
  </si>
  <si>
    <t>ON_PKB_SWS</t>
  </si>
  <si>
    <t>ON_PKL_SWS</t>
  </si>
  <si>
    <t>ON_PPT_SWS</t>
  </si>
  <si>
    <t>ON_PMA_GSS</t>
  </si>
  <si>
    <t>ON_RBL_SWS</t>
  </si>
  <si>
    <t>ON_RRG_SWS</t>
  </si>
  <si>
    <t>ON_RNS_ISS</t>
  </si>
  <si>
    <t>ON_RFK_ISS</t>
  </si>
  <si>
    <t>ON_RFT_GSS</t>
  </si>
  <si>
    <t>ON_RFB_GSS</t>
  </si>
  <si>
    <t>ON_RXM_ISS</t>
  </si>
  <si>
    <t>ON_RYO_ISS</t>
  </si>
  <si>
    <t>ON_SND_SWS</t>
  </si>
  <si>
    <t>ON_SKW_GSS</t>
  </si>
  <si>
    <t>ON_SOM_SWS</t>
  </si>
  <si>
    <t>ON_SPB_ISS</t>
  </si>
  <si>
    <t>ON_SPC_SWS</t>
  </si>
  <si>
    <t>ON_SMC_ISS</t>
  </si>
  <si>
    <t>ON_S11_SWS</t>
  </si>
  <si>
    <t>ON_SUM_SWS</t>
  </si>
  <si>
    <t>ON_SCP_ISS</t>
  </si>
  <si>
    <t>ON_SCR_ISS</t>
  </si>
  <si>
    <t>ON_TBP_ISS</t>
  </si>
  <si>
    <t>ON_TCB_ISS</t>
  </si>
  <si>
    <t>ON_TCC_ISS</t>
  </si>
  <si>
    <t>TCPL Vermillion Bay JCT</t>
  </si>
  <si>
    <t>ON_TCV_ISS</t>
  </si>
  <si>
    <t>ON_TMB_GSS</t>
  </si>
  <si>
    <t>ON_TRB_SWS</t>
  </si>
  <si>
    <t>ON_TLS_ISS</t>
  </si>
  <si>
    <t>ON_THU_SWS</t>
  </si>
  <si>
    <t>ON_TMW_ISS</t>
  </si>
  <si>
    <t>ON_TYW_ISS</t>
  </si>
  <si>
    <t>ON_VLC_ISS</t>
  </si>
  <si>
    <t>ON_VLF_ISS</t>
  </si>
  <si>
    <t>ON_VLP_ISS</t>
  </si>
  <si>
    <t>ON_WTC_ISS</t>
  </si>
  <si>
    <t>ON_WGM_ISS</t>
  </si>
  <si>
    <t>West Gwillimbury JCT</t>
  </si>
  <si>
    <t>West Windsor Power SWS</t>
  </si>
  <si>
    <t>ON_WWP_SWS</t>
  </si>
  <si>
    <t>ON_WYK_ISS</t>
  </si>
  <si>
    <t>ON_WDF_SWS</t>
  </si>
  <si>
    <t>ON_WFD_SWS</t>
  </si>
  <si>
    <t>ON_WRY_ISS</t>
  </si>
  <si>
    <t>ON_YOD_ISS</t>
  </si>
  <si>
    <t>ON_ARX_ISS</t>
  </si>
  <si>
    <t>ON_ETR_ISS</t>
  </si>
  <si>
    <t>ON_PKH_ISS</t>
  </si>
  <si>
    <t>ON_SHL_ISS</t>
  </si>
  <si>
    <t>ON_EGM_SWS</t>
  </si>
  <si>
    <t>Gosfield GS</t>
  </si>
  <si>
    <t>K2 Wind GS</t>
  </si>
  <si>
    <t>ON_FL6_JCT</t>
  </si>
  <si>
    <t>ON_NLK2_JCT</t>
  </si>
  <si>
    <t>ON_LLG2_JCT</t>
  </si>
  <si>
    <t>ON_KPG2_GSS</t>
  </si>
  <si>
    <t>ON_MKZ_TSS</t>
  </si>
  <si>
    <t>ON_LKH_TSS</t>
  </si>
  <si>
    <t>ON_PIN_TSS</t>
  </si>
  <si>
    <t>ON_PCP_TSS</t>
  </si>
  <si>
    <t>ON_HNM_TSS</t>
  </si>
  <si>
    <t>ON_ESA_TSS</t>
  </si>
  <si>
    <t>230/115</t>
  </si>
  <si>
    <t>115/44</t>
  </si>
  <si>
    <t>115/27.6</t>
  </si>
  <si>
    <t>115/34.5</t>
  </si>
  <si>
    <t>34.5/12</t>
  </si>
  <si>
    <t>44/27.6</t>
  </si>
  <si>
    <t>27.6/13.8</t>
  </si>
  <si>
    <t>27.6/8.32</t>
  </si>
  <si>
    <t>230/44</t>
  </si>
  <si>
    <t>230/27.6</t>
  </si>
  <si>
    <t>115/13.8</t>
  </si>
  <si>
    <t>ON_CLG_TSS</t>
  </si>
  <si>
    <t>ON_LEN_TSS</t>
  </si>
  <si>
    <t>ON_PKW_TSS</t>
  </si>
  <si>
    <t>ON_BK2_TSS</t>
  </si>
  <si>
    <t>ON_ANS_TSS</t>
  </si>
  <si>
    <t>ON_CTQ_TSS</t>
  </si>
  <si>
    <t>ON_CHX_TSS</t>
  </si>
  <si>
    <t>ON_DET_TSS</t>
  </si>
  <si>
    <t>ON_DRY_TSS</t>
  </si>
  <si>
    <t>ON_KRN_TSS</t>
  </si>
  <si>
    <t>ON_MRT_TSS</t>
  </si>
  <si>
    <t>ON_SNS_TSS</t>
  </si>
  <si>
    <t>ON_SPF_TSS</t>
  </si>
  <si>
    <t>ON_WAW_TSS</t>
  </si>
  <si>
    <t>ON_DBN_DSS</t>
  </si>
  <si>
    <t>Manitouwadge DS</t>
  </si>
  <si>
    <t>ON_CCW_DSS</t>
  </si>
  <si>
    <t>ON_CCW_JCT</t>
  </si>
  <si>
    <t>ON_KMN_ISS</t>
  </si>
  <si>
    <t>ON_MTG_DSS</t>
  </si>
  <si>
    <t>ON_NAP_GSS</t>
  </si>
  <si>
    <t>ON_RSL_DSS</t>
  </si>
  <si>
    <t>St. Marys TS</t>
  </si>
  <si>
    <t>St. Andrews TS</t>
  </si>
  <si>
    <t>St. Anns JCT</t>
  </si>
  <si>
    <t>St. Clair Avenue JCT</t>
  </si>
  <si>
    <t>St. Clair E.C. GS</t>
  </si>
  <si>
    <t>St. Clair E.C. JCT</t>
  </si>
  <si>
    <t>St. Isidore TS</t>
  </si>
  <si>
    <t>St. Johns Valley JCT</t>
  </si>
  <si>
    <t>St. Lawrence TS</t>
  </si>
  <si>
    <t>St. Paul JCT</t>
  </si>
  <si>
    <t>St. Thomas TS</t>
  </si>
  <si>
    <t>ON_SMY_DSS</t>
  </si>
  <si>
    <t>ON_TDL_DSS</t>
  </si>
  <si>
    <t>East Lake St. Clair GS</t>
  </si>
  <si>
    <t>East Lake St. Clair JCT</t>
  </si>
  <si>
    <t>G.M. Windsor MTS</t>
  </si>
  <si>
    <t>Schreiber Winnipeg DS</t>
  </si>
  <si>
    <t>Amaranth TS</t>
  </si>
  <si>
    <t>Ameristeel Cambridge TS</t>
  </si>
  <si>
    <t>Arlanxeo Can Inc TS</t>
  </si>
  <si>
    <t>ASW Steel TS</t>
  </si>
  <si>
    <t>Atlantic Packaging TS</t>
  </si>
  <si>
    <t>AV Terrace Bay TS</t>
  </si>
  <si>
    <t>Bell Creek TS</t>
  </si>
  <si>
    <t>Chalk River TS</t>
  </si>
  <si>
    <t>Calder TS</t>
  </si>
  <si>
    <t>Cytec Welland TS</t>
  </si>
  <si>
    <t>Dofasco Bay Front TS</t>
  </si>
  <si>
    <t>Dofasco Kenilworth TS</t>
  </si>
  <si>
    <t>Denison Mines TS</t>
  </si>
  <si>
    <t>Domtar Dryden TS</t>
  </si>
  <si>
    <t>Dyno Nobel TS</t>
  </si>
  <si>
    <t>Eacom Nairn Centre TS</t>
  </si>
  <si>
    <t>Enbridge Bryanston TS</t>
  </si>
  <si>
    <t>Enbridge PL Card TS</t>
  </si>
  <si>
    <t>Enbridge Keyser TS</t>
  </si>
  <si>
    <t>Enbridge PL Hilt TS</t>
  </si>
  <si>
    <t>Enbridge Westover N TS</t>
  </si>
  <si>
    <t>Enbridge Westover S TS</t>
  </si>
  <si>
    <t>ERG Resources TS</t>
  </si>
  <si>
    <t>Etruscan Enterprise TS</t>
  </si>
  <si>
    <t>Ford Essex TS</t>
  </si>
  <si>
    <t>Ford Oakville TS</t>
  </si>
  <si>
    <t>Flakeboard TS</t>
  </si>
  <si>
    <t>Falconbridge T2R TS</t>
  </si>
  <si>
    <t>Gerdau A. Whitby TS</t>
  </si>
  <si>
    <t>G.M. St. Cath TS</t>
  </si>
  <si>
    <t>IBM Markham TS</t>
  </si>
  <si>
    <t>Imperial Oil TS</t>
  </si>
  <si>
    <t>Ivaco TS</t>
  </si>
  <si>
    <t>Kidd Contractor TS</t>
  </si>
  <si>
    <t>Kidd Zinc Refinery TS</t>
  </si>
  <si>
    <t>Kidd Minesite TS</t>
  </si>
  <si>
    <t>Kidd Metsite TS</t>
  </si>
  <si>
    <t>Lake Huron WTP TS</t>
  </si>
  <si>
    <t>Lockerby Mine TS</t>
  </si>
  <si>
    <t>Lafarge Bath TS</t>
  </si>
  <si>
    <t>Lafarge Woodstock TS</t>
  </si>
  <si>
    <t>Majestic TS</t>
  </si>
  <si>
    <t>McGillivray R&amp;BP TS</t>
  </si>
  <si>
    <t>McMaster TS</t>
  </si>
  <si>
    <t>Magellan Aerospace TS</t>
  </si>
  <si>
    <t>Milman Foundry TS</t>
  </si>
  <si>
    <t>National Aeronautical TS</t>
  </si>
  <si>
    <t>Novelis TS</t>
  </si>
  <si>
    <t>Notre Development TS</t>
  </si>
  <si>
    <t>Nova St Clair R TS</t>
  </si>
  <si>
    <t>Nova Corunna TS</t>
  </si>
  <si>
    <t>Nova Moore TS</t>
  </si>
  <si>
    <t>Onaping Area M&amp;M TS</t>
  </si>
  <si>
    <t>Onakawana TS</t>
  </si>
  <si>
    <t>Oxy Vinyls TS</t>
  </si>
  <si>
    <t>Parkhill TS</t>
  </si>
  <si>
    <t>Panabrasives TS</t>
  </si>
  <si>
    <t>RFP Thunder Bay TS</t>
  </si>
  <si>
    <t>RFP Kraft TS</t>
  </si>
  <si>
    <t>RFP Thorold TS</t>
  </si>
  <si>
    <t>Renison TS</t>
  </si>
  <si>
    <t>Roxmark Mine TS</t>
  </si>
  <si>
    <t>Royal Oak TS</t>
  </si>
  <si>
    <t>Sun Cdn Pipeline TS</t>
  </si>
  <si>
    <t>Suncor TS</t>
  </si>
  <si>
    <t>Shell Sarnia TS</t>
  </si>
  <si>
    <t>St. Marys Cement TS</t>
  </si>
  <si>
    <t>IPPL Smithville TS</t>
  </si>
  <si>
    <t>Specialty Bar TS</t>
  </si>
  <si>
    <t>TBPI Thunder Bay TS</t>
  </si>
  <si>
    <t>TCPL Belleville TS</t>
  </si>
  <si>
    <t>TCPL Cobourg TS</t>
  </si>
  <si>
    <t>TCPL Vermillion Bay TS</t>
  </si>
  <si>
    <t>Thayer Lindsley TS</t>
  </si>
  <si>
    <t>Tembec Kapuskasking TS</t>
  </si>
  <si>
    <t>Timmins Westmine TS</t>
  </si>
  <si>
    <t>Vale Copper #4 TS</t>
  </si>
  <si>
    <t>Vale Frood Stobie #2 TS</t>
  </si>
  <si>
    <t>Wesdome Gold Mines TS</t>
  </si>
  <si>
    <t>Willroy Mines TS</t>
  </si>
  <si>
    <t>Wallace Terrace TS</t>
  </si>
  <si>
    <t>Weyerhaeuser Kenora TS</t>
  </si>
  <si>
    <t>Young-Davidson TS</t>
  </si>
  <si>
    <t>Bruce HWP B TS</t>
  </si>
  <si>
    <t>ON_ESP_GSS</t>
  </si>
  <si>
    <t>Gen Gode</t>
  </si>
  <si>
    <t>ON_SSE01_GEN</t>
  </si>
  <si>
    <t>ON_SSE02_GEN</t>
  </si>
  <si>
    <t>ON_BK101_GEN</t>
  </si>
  <si>
    <t>ON_BK102_GEN</t>
  </si>
  <si>
    <t>ON_BK103_GEN</t>
  </si>
  <si>
    <t>ON_BK104_GEN</t>
  </si>
  <si>
    <t>ON_BK105_GEN</t>
  </si>
  <si>
    <t>ON_BK106_GEN</t>
  </si>
  <si>
    <t>ON_BK107_GEN</t>
  </si>
  <si>
    <t>ON_BK108_GEN</t>
  </si>
  <si>
    <t>ON_BK109_GEN</t>
  </si>
  <si>
    <t>ON_BK110_GEN</t>
  </si>
  <si>
    <t>ON_BK201_GEN</t>
  </si>
  <si>
    <t>ON_BK202_GEN</t>
  </si>
  <si>
    <t>ON_BK203_GEN</t>
  </si>
  <si>
    <t>ON_BK204_GEN</t>
  </si>
  <si>
    <t>ON_BK205_GEN</t>
  </si>
  <si>
    <t>ON_BK206_GEN</t>
  </si>
  <si>
    <t>ON_BK207_GEN</t>
  </si>
  <si>
    <t>ON_BK208_GEN</t>
  </si>
  <si>
    <t>ON_BK209_GEN</t>
  </si>
  <si>
    <t>ON_BK210_GEN</t>
  </si>
  <si>
    <t>ON_BK211_GEN</t>
  </si>
  <si>
    <t>ON_BK212_GEN</t>
  </si>
  <si>
    <t>ON_BK213_GEN</t>
  </si>
  <si>
    <t>ON_BK214_GEN</t>
  </si>
  <si>
    <t>ON_BK215_GEN</t>
  </si>
  <si>
    <t>ON_BK216_GEN</t>
  </si>
  <si>
    <t>ON_DLG01_GEN</t>
  </si>
  <si>
    <t>ON_DLG02_GEN</t>
  </si>
  <si>
    <t>ON_DLG03_GEN</t>
  </si>
  <si>
    <t>ON_DLG04_GEN</t>
  </si>
  <si>
    <t>ON_BRO02_GEN</t>
  </si>
  <si>
    <t>ON_BCA01_GEN</t>
  </si>
  <si>
    <t>ON_BCA02_GEN</t>
  </si>
  <si>
    <t>ON_BCA03_GEN</t>
  </si>
  <si>
    <t>ON_BCA04_GEN</t>
  </si>
  <si>
    <t>ON_BCB01_GEN</t>
  </si>
  <si>
    <t>ON_BCB02_GEN</t>
  </si>
  <si>
    <t>ON_BCB03_GEN</t>
  </si>
  <si>
    <t>ON_BCB04_GEN</t>
  </si>
  <si>
    <t>ON_SSM01_GEN</t>
  </si>
  <si>
    <t>ON_SSM02_GEN</t>
  </si>
  <si>
    <t>ON_DEC01_GEN</t>
  </si>
  <si>
    <t>ON_DEC02_GEN</t>
  </si>
  <si>
    <t>ON_LSK01_GEN</t>
  </si>
  <si>
    <t>ON_LSK03_GEN</t>
  </si>
  <si>
    <t>ON_LSK04_GEN</t>
  </si>
  <si>
    <t>ON_EWI01_GEN</t>
  </si>
  <si>
    <t>ON_EWI02_GEN</t>
  </si>
  <si>
    <t>ON_GRW01_GEN</t>
  </si>
  <si>
    <t>ON_GRW02_GEN</t>
  </si>
  <si>
    <t>ON_GRW03_GEN</t>
  </si>
  <si>
    <t>ON_GRW04_GEN</t>
  </si>
  <si>
    <t>ON_GRF01_GEN</t>
  </si>
  <si>
    <t>ON_GRF02_GEN</t>
  </si>
  <si>
    <t>ON_GRF03_GEN</t>
  </si>
  <si>
    <t>ON_GRF04_GEN</t>
  </si>
  <si>
    <t>ON_GRS01_GEN</t>
  </si>
  <si>
    <t>ON_GRS02_GEN</t>
  </si>
  <si>
    <t>ON_HHL01_GEN</t>
  </si>
  <si>
    <t>ON_HHL02_GEN</t>
  </si>
  <si>
    <t>ON_HHL03_GEN</t>
  </si>
  <si>
    <t>ON_HRJ01_GEN</t>
  </si>
  <si>
    <t>ON_HRJ02_GEN</t>
  </si>
  <si>
    <t>ON_AMB01_GEN</t>
  </si>
  <si>
    <t>ON_AMB02_GEN</t>
  </si>
  <si>
    <t>ON_HLL01_GEN</t>
  </si>
  <si>
    <t>ON_HLL02_GEN</t>
  </si>
  <si>
    <t>ON_KPG01_GEN</t>
  </si>
  <si>
    <t>ON_KPG02_GEN</t>
  </si>
  <si>
    <t>ON_KLL01_GEN</t>
  </si>
  <si>
    <t>ON_KLL02_GEN</t>
  </si>
  <si>
    <t>ON_LEN01_GEN</t>
  </si>
  <si>
    <t>ON_LEN02_GEN</t>
  </si>
  <si>
    <t>ON_LEN03_GEN</t>
  </si>
  <si>
    <t>ON_LEN04_GEN</t>
  </si>
  <si>
    <t>ON_NAP01_GEN</t>
  </si>
  <si>
    <t>ON_NAP02_GEN</t>
  </si>
  <si>
    <t>ON_NAP03_GEN</t>
  </si>
  <si>
    <t>ON_LLG01_GEN</t>
  </si>
  <si>
    <t>ON_LLG02_GEN</t>
  </si>
  <si>
    <t>ON_MDH02_GEN</t>
  </si>
  <si>
    <t>ON_MDH03_GEN</t>
  </si>
  <si>
    <t>ON_MDH04_GEN</t>
  </si>
  <si>
    <t>ON_MDH06_GEN</t>
  </si>
  <si>
    <t>ON_FLT01_GEN</t>
  </si>
  <si>
    <t>ON_FLT02_GEN</t>
  </si>
  <si>
    <t>ON_SNNB01_GEN</t>
  </si>
  <si>
    <t>ON_SNNB04_GEN</t>
  </si>
  <si>
    <t>ON_PLT01_GEN</t>
  </si>
  <si>
    <t>ON_PLT03_GEN</t>
  </si>
  <si>
    <t>ON_ORI01_GEN</t>
  </si>
  <si>
    <t>ON_ORI02_GEN</t>
  </si>
  <si>
    <t>ON_ORI03_GEN</t>
  </si>
  <si>
    <t>ON_WBS04_GEN</t>
  </si>
  <si>
    <t>ON_WBS05_GEN</t>
  </si>
  <si>
    <t>ON_LDS01_GEN</t>
  </si>
  <si>
    <t>ON_PKA01_GEN</t>
  </si>
  <si>
    <t>ON_PKA04_GEN</t>
  </si>
  <si>
    <t>ON_PKB01_GEN</t>
  </si>
  <si>
    <t>ON_PKB02_GEN</t>
  </si>
  <si>
    <t>ON_PKB03_GEN</t>
  </si>
  <si>
    <t>ON_PKB04_GEN</t>
  </si>
  <si>
    <t>ON_NRM01_GEN</t>
  </si>
  <si>
    <t>ON_GTA01_GEN</t>
  </si>
  <si>
    <t>ON_GTA02_GEN</t>
  </si>
  <si>
    <t>ON_GTA03_GEN</t>
  </si>
  <si>
    <t>ON_SNS01_GEN</t>
  </si>
  <si>
    <t>ON_SNS02_GEN</t>
  </si>
  <si>
    <t>ON_SMF01_GEN</t>
  </si>
  <si>
    <t>ON_SMF02_GEN</t>
  </si>
  <si>
    <t>ON_SMF03_GEN</t>
  </si>
  <si>
    <t>ON_SMF04_GEN</t>
  </si>
  <si>
    <t>ON_SMF05_GEN</t>
  </si>
  <si>
    <t>ON_SMF06_GEN</t>
  </si>
  <si>
    <t>ON_SRF01_GEN</t>
  </si>
  <si>
    <t>ON_SRF02_GEN</t>
  </si>
  <si>
    <t>ON_STI01_GEN</t>
  </si>
  <si>
    <t>ON_STI02_GEN</t>
  </si>
  <si>
    <t>ON_WBS03_GEN</t>
  </si>
  <si>
    <t>ON_YEC01_GEN</t>
  </si>
  <si>
    <t>ON_YEC02_GEN</t>
  </si>
  <si>
    <t>Under refurbishment until 2027</t>
  </si>
  <si>
    <t>Facility operates only when required</t>
  </si>
  <si>
    <t>Storage Code</t>
  </si>
  <si>
    <t>CNPI. 2014. Transmission Revenue Requirement Application</t>
  </si>
  <si>
    <t>IESO. 2020. York Region: Integrated Regional Resource Plan</t>
  </si>
  <si>
    <t>Hydro One. 2020. Toronto Regional Infrastructure Plan.</t>
  </si>
  <si>
    <t>Hydro One. 2020. Needs Assessment Report. Peterborough to Kingston Region.</t>
  </si>
  <si>
    <t>Hydro One. 2019. 2019 Wood Replacement Program Circuit H24S - General Area Map</t>
  </si>
  <si>
    <t>Hydro One. 2019. Burlington to Nanticoke Regional Infrastructure Plan.; Hydro One. 2013. Guelph Area Transmission Refurbishment Project - Application and Evidence Update Filing.</t>
  </si>
  <si>
    <t>Hydro One. 2019. Needs Assessment Report Greater Toronto Area (GTA) West Region.</t>
  </si>
  <si>
    <t>Hydro One. 2019. Needs Assessment Report East Lake Superior Region.</t>
  </si>
  <si>
    <t>Hydro One. 2018. Needs Assessment Report. Kitchener - Waterloo - Cambridge - Guelph (KWCG).</t>
  </si>
  <si>
    <t>IESO. 2017. System Impact Assessment Report: Connection Assessment &amp; Approval Process. (2nd Draft Report). South Nepean MTS &amp; South Nepean Transmission Reinforcement.</t>
  </si>
  <si>
    <t>IESO. 2017. System Impact Assessment Report: Connection Assessment &amp; Approval Process Addendum. Ontario 230 kV East-West Tie.</t>
  </si>
  <si>
    <t>HLNGWTH1</t>
  </si>
  <si>
    <t>HARRIS1</t>
  </si>
  <si>
    <t>ALGOMA1</t>
  </si>
  <si>
    <t>ALGOMA2</t>
  </si>
  <si>
    <t>ALGOMA3</t>
  </si>
  <si>
    <t>ANDREWS1</t>
  </si>
  <si>
    <t>Also called "No. 1 Algoma"</t>
  </si>
  <si>
    <t>Also called "No. 2 Algoma"</t>
  </si>
  <si>
    <t>Also called "No. 3 Algoma"</t>
  </si>
  <si>
    <t>CLERGUE1</t>
  </si>
  <si>
    <t>CLERGUE2</t>
  </si>
  <si>
    <t>GARTSHO1</t>
  </si>
  <si>
    <t>GARTSHO2</t>
  </si>
  <si>
    <t>GARTSHO3</t>
  </si>
  <si>
    <t>HOGG1</t>
  </si>
  <si>
    <t>LEIGHBY1</t>
  </si>
  <si>
    <t>MAGPIE1</t>
  </si>
  <si>
    <t>MISSION1</t>
  </si>
  <si>
    <t>STEEPHL1</t>
  </si>
  <si>
    <t>Also called "No.3 Sault"</t>
  </si>
  <si>
    <t>SAULT3</t>
  </si>
  <si>
    <t>SAULT4</t>
  </si>
  <si>
    <t>SAULT5</t>
  </si>
  <si>
    <t>Also called "L2"</t>
  </si>
  <si>
    <t>Also called "L46"</t>
  </si>
  <si>
    <t>Hydro One. 2017. Northwest Ontario Regional Infrastructure Plan.</t>
  </si>
  <si>
    <t>Hydro One. 2017. Chatham-Kent/Lambton/Sarnia Regional Infrastructure Plan.</t>
  </si>
  <si>
    <t>Hydro One. 2017. London Area Regional Infrastructure Plan.</t>
  </si>
  <si>
    <t>Hydro One. 2016. Needs Assessment Report Niagara.</t>
  </si>
  <si>
    <t>Hydro One. 2016. Needs Assessment Report Niagara.; Ontario Superior Court of Justice. 2019. Hydro One Networks Inc. and The Haudenosaunee Confederacy Chiefs Council et al. Statement of Claim. CV-19-00000152-0000.</t>
  </si>
  <si>
    <t>Hydro One. 2016. Needs Assessment Report Niagara.; Hydro One. 2013. Guelph Area Transmission Refurbishment Project - Application and Evidence Update Filing.</t>
  </si>
  <si>
    <t>Hydro One. 2015. Greater Ottawa Regional Infrastructure Plan</t>
  </si>
  <si>
    <t>IESO. 2015. Central Toronto Integrated Regional Resource Plan - Appendices</t>
  </si>
  <si>
    <t>Hydro One. 2013. Guelph Area Transmission Refurbishment Project - Application and Evidence Update Filing.</t>
  </si>
  <si>
    <t>Independent Electricity Market Operator. 2004. Connection Assessment &amp; Approval Process. System Impact Assessment Report For the four Generation Developments proposed for the Sarnia-Windsor Area.</t>
  </si>
  <si>
    <t>Hydro One. 2020. Windsor-Essex Regional Infrastructure Plan.</t>
  </si>
  <si>
    <t>gasCC</t>
  </si>
  <si>
    <t>gasSC</t>
  </si>
  <si>
    <t>Amik-BBF HydroKap LP</t>
  </si>
  <si>
    <t xml:space="preserve">2553187 Ontario Inc </t>
  </si>
  <si>
    <t xml:space="preserve">Bracebridge Generation Ltd </t>
  </si>
  <si>
    <t xml:space="preserve">Brookfield Renewable Power Inc </t>
  </si>
  <si>
    <t xml:space="preserve">Canadian Hydro Developers, Inc </t>
  </si>
  <si>
    <t xml:space="preserve">Elliott Cogeneration Inc </t>
  </si>
  <si>
    <t xml:space="preserve">Emerald Energy From Waste Inc </t>
  </si>
  <si>
    <t xml:space="preserve">Hamilton Renewable Power Inc </t>
  </si>
  <si>
    <t xml:space="preserve">HCE Energy Inc </t>
  </si>
  <si>
    <t xml:space="preserve">Hornepayne Power Inc </t>
  </si>
  <si>
    <t xml:space="preserve">Integrated Gas Recovery Services Inc </t>
  </si>
  <si>
    <t xml:space="preserve">Iroquois Falls Power Corp </t>
  </si>
  <si>
    <t xml:space="preserve">Liberty Energy Inc </t>
  </si>
  <si>
    <t xml:space="preserve">Markham District Energy Inc </t>
  </si>
  <si>
    <t xml:space="preserve">Neven Produce Inc </t>
  </si>
  <si>
    <t xml:space="preserve">Oakville Hydro Energy Services Inc </t>
  </si>
  <si>
    <t xml:space="preserve">Oshawa PUC Energy Services Inc </t>
  </si>
  <si>
    <t xml:space="preserve">Regent Park Energy Inc </t>
  </si>
  <si>
    <t xml:space="preserve">StormFisher Environmental Ltd </t>
  </si>
  <si>
    <t xml:space="preserve">Toromont Energy Ltd </t>
  </si>
  <si>
    <t xml:space="preserve">TransCanada Energy Ltd </t>
  </si>
  <si>
    <t xml:space="preserve">Under Sun Acres Green Energy Inc </t>
  </si>
  <si>
    <t xml:space="preserve">Windlectric Inc </t>
  </si>
  <si>
    <t>Bornish Wind LP</t>
  </si>
  <si>
    <t>Canadian Hydro Developers Inc</t>
  </si>
  <si>
    <t>Conestogo Wind LP</t>
  </si>
  <si>
    <t>East Durham Wind LP</t>
  </si>
  <si>
    <t>Goshen Wind LP</t>
  </si>
  <si>
    <t>Greenwich Wind Farm LP</t>
  </si>
  <si>
    <t>Jericho Wind LP</t>
  </si>
  <si>
    <t>Kerwood Wind LP</t>
  </si>
  <si>
    <t xml:space="preserve">Peterborough Utilities Inc </t>
  </si>
  <si>
    <t>Summerhaven Wind LP</t>
  </si>
  <si>
    <t>Talbot Windfarm LP</t>
  </si>
  <si>
    <t>Terraform Iwg Ontario Holdings LLC</t>
  </si>
  <si>
    <t>Varna Wind LP</t>
  </si>
  <si>
    <t>Hydro One. 2016. GTA West Regional Infrastructure Plan.</t>
  </si>
  <si>
    <t>Hydro One. 2016. Needs Assessment Report Renfrew.</t>
  </si>
  <si>
    <t>Hydro One. 2016. Needs Assessment Report St Lawrence.</t>
  </si>
  <si>
    <t>Hydro One. 2016. Needs Assessment Report Sudbury Algoma.</t>
  </si>
  <si>
    <t>Hydro One. 2017. Bruce - Huron Regional Infrastructure Plan.</t>
  </si>
  <si>
    <t>Hydro One. 2018. Needs Assessment Report. Kitchener - Waterloo - Cambridge - Guelph (KWCG).; Hydro One. 2015. Kitchener - Waterloo - Cambridge - Guelph Regional Infrastructure Plan.</t>
  </si>
  <si>
    <t>Hydro One. 2019. Needs Assessment Report. Greater Bruce Huron Region.</t>
  </si>
  <si>
    <t>Hydro One. 2019. Burlington to Nanticoke Regional Infrastructure Plan.</t>
  </si>
  <si>
    <t>Hydro One. 2020. Needs Assessment Report. South Georgian Bay - Muskoka.</t>
  </si>
  <si>
    <t>Hydro One. 2020. Needs Assessment Report. London.</t>
  </si>
  <si>
    <t>Hydro One. 2020. Needs Assessment Report. Sudbury/Algoma Region.</t>
  </si>
  <si>
    <t>Hydro One. 2020. GTA East Regional Infrastructure Plan.</t>
  </si>
  <si>
    <t>Hydro One. 2020. GTA North Regional Infrastructure Plan.</t>
  </si>
  <si>
    <t>INT Bunce Creek</t>
  </si>
  <si>
    <t>INT Massena</t>
  </si>
  <si>
    <t>INT Minnesota</t>
  </si>
  <si>
    <t>INT Niagara</t>
  </si>
  <si>
    <t>INT St. Clair</t>
  </si>
  <si>
    <t>INT Waterman</t>
  </si>
  <si>
    <t>IPT Beauharnois</t>
  </si>
  <si>
    <t>IPT Chats Falls</t>
  </si>
  <si>
    <t>IPT Chenaux</t>
  </si>
  <si>
    <t>IPT Dymond</t>
  </si>
  <si>
    <t>IPT Kipawa</t>
  </si>
  <si>
    <t>IPT Masson</t>
  </si>
  <si>
    <t>IPT Outaouais</t>
  </si>
  <si>
    <t>IPT Seven Sisters</t>
  </si>
  <si>
    <t>IPT Whiteshell</t>
  </si>
  <si>
    <t>XX_ONUS7_INT</t>
  </si>
  <si>
    <t>XX_ONUS2_INT</t>
  </si>
  <si>
    <t>XX_ONUS6_INT</t>
  </si>
  <si>
    <t>XX_ONUS1_INT</t>
  </si>
  <si>
    <t>XX_ONUS5_INT</t>
  </si>
  <si>
    <t>XX_ONUS3_INT</t>
  </si>
  <si>
    <t>XX_ONUS4_INT</t>
  </si>
  <si>
    <t>ON-MB Border</t>
  </si>
  <si>
    <t>ON-QB Border</t>
  </si>
  <si>
    <t>ON-US Border</t>
  </si>
  <si>
    <t>IPT  Beauharnois</t>
  </si>
  <si>
    <t>IPT  Chats Falls</t>
  </si>
  <si>
    <t>IPT  Chenaux</t>
  </si>
  <si>
    <t>IPT  Dymond</t>
  </si>
  <si>
    <t>IPT  Kipawa</t>
  </si>
  <si>
    <t>IPT  Masson</t>
  </si>
  <si>
    <t>IPT  Outaouais</t>
  </si>
  <si>
    <t>IPT  Seven Sisters</t>
  </si>
  <si>
    <t>IPT  Whiteshell</t>
  </si>
  <si>
    <t>CSS = AC/DC Converter Station</t>
  </si>
  <si>
    <t>DFS = Dual Function Distribution and Generation Substation</t>
  </si>
  <si>
    <t>DSS = Distribution Substation</t>
  </si>
  <si>
    <t>GEN = Generating Unit</t>
  </si>
  <si>
    <t>GSS = Generating Substation</t>
  </si>
  <si>
    <t>INT = International Intertie</t>
  </si>
  <si>
    <t>IPT = Interprovincial Intertie</t>
  </si>
  <si>
    <t>ISS = Industrial Customer Substation</t>
  </si>
  <si>
    <t>SWS = Switching Station</t>
  </si>
  <si>
    <t>TSS = Terminal Station</t>
  </si>
  <si>
    <t xml:space="preserve"> Winter Ampacity</t>
  </si>
  <si>
    <t>Node Name</t>
  </si>
  <si>
    <t>Node Code</t>
  </si>
  <si>
    <t>Voltage Reference</t>
  </si>
  <si>
    <t>Hydro One. 2016. Transmission System Plan: Introduction. EB-2016-0160, Exhibit B1, Tab 1.</t>
  </si>
  <si>
    <t>Hydro One. 2021. Hydro One List of Station Capacity.</t>
  </si>
  <si>
    <t>Hydro-Quebec Production</t>
  </si>
  <si>
    <t>Quebec.a</t>
  </si>
  <si>
    <t>https://www.cornwallnewswatch.com/2016/08/22/cornwall-electric-10-year-hydro-quebec-deal-in-the-works/</t>
  </si>
  <si>
    <t>Sales to Cornwall Ontario</t>
  </si>
  <si>
    <t>Hydro Québec</t>
  </si>
  <si>
    <t>Hydro Quebec Power Exports: A Winning Solution</t>
  </si>
  <si>
    <t>http://www.hydroquebec.com/international/en/exports/markets/</t>
  </si>
  <si>
    <t>INT Massena Cornwall</t>
  </si>
  <si>
    <t>INT Peace Bridge</t>
  </si>
  <si>
    <t>CNPI46</t>
  </si>
  <si>
    <t>CNPI2</t>
  </si>
  <si>
    <t>OPF = Oil pressurization feeder</t>
  </si>
  <si>
    <t>Manhole A OPF</t>
  </si>
  <si>
    <t>ON_MHA_DSS</t>
  </si>
  <si>
    <t>PP_ONQB01_GEN</t>
  </si>
  <si>
    <t>CONTRACTED - ON-QB</t>
  </si>
  <si>
    <t>Canada Energy Regulator</t>
  </si>
  <si>
    <t>International Power Lines Dashboard</t>
  </si>
  <si>
    <t>https://www.cer-rec.gc.ca/en/data-analysis/facilities-we-regulate/international-power-lines-dashboard/index.html</t>
  </si>
  <si>
    <t>Canada</t>
  </si>
  <si>
    <t>ON_13T00_GEN</t>
  </si>
  <si>
    <t>ON_ABC00_GEN</t>
  </si>
  <si>
    <t>ON_ADS00_GEN</t>
  </si>
  <si>
    <t>ON_ADW00_GEN</t>
  </si>
  <si>
    <t>ON_AGU00_GEN</t>
  </si>
  <si>
    <t>ON_ALD00_GEN</t>
  </si>
  <si>
    <t>ON_ALX00_GEN</t>
  </si>
  <si>
    <t>ON_ALF00_GEN</t>
  </si>
  <si>
    <t>ON_ALG00_GEN</t>
  </si>
  <si>
    <t>ON_ALM00_GEN</t>
  </si>
  <si>
    <t>ON_AMA00_GEN</t>
  </si>
  <si>
    <t>ON_AMI00_GEN</t>
  </si>
  <si>
    <t>ON_AMS00_GEN</t>
  </si>
  <si>
    <t>ON_AND00_GEN</t>
  </si>
  <si>
    <t>ON_APC00_GEN</t>
  </si>
  <si>
    <t>ON_APP00_GEN</t>
  </si>
  <si>
    <t>ON_ARI00_GEN</t>
  </si>
  <si>
    <t>ON_ARM00_GEN</t>
  </si>
  <si>
    <t>ON_ARN00_GEN</t>
  </si>
  <si>
    <t>ON_ARS00_GEN</t>
  </si>
  <si>
    <t>ON_ART00_GEN</t>
  </si>
  <si>
    <t>ON_ATK00_GEN</t>
  </si>
  <si>
    <t>ON_AUB00_GEN</t>
  </si>
  <si>
    <t>ON_ABN00_GEN</t>
  </si>
  <si>
    <t>ON_AVT00_GEN</t>
  </si>
  <si>
    <t>ON_BLM00_GEN</t>
  </si>
  <si>
    <t>ON_BLW00_GEN</t>
  </si>
  <si>
    <t>ON_BTC00_GEN</t>
  </si>
  <si>
    <t>ON_BTW00_GEN</t>
  </si>
  <si>
    <t>ON_BMT00_GEN</t>
  </si>
  <si>
    <t>ON_BRR00_GEN</t>
  </si>
  <si>
    <t>ON_BKP00_GEN</t>
  </si>
  <si>
    <t>ON_BKR00_GEN</t>
  </si>
  <si>
    <t>ON_BLR00_GEN</t>
  </si>
  <si>
    <t>ON_BLV00_GEN</t>
  </si>
  <si>
    <t>ON_BEL00_GEN</t>
  </si>
  <si>
    <t>ON_BSF00_GEN</t>
  </si>
  <si>
    <t>ON_BBF00_GEN</t>
  </si>
  <si>
    <t>ON_BGC00_GEN</t>
  </si>
  <si>
    <t>ON_BED00_GEN</t>
  </si>
  <si>
    <t>ON_BEI00_GEN</t>
  </si>
  <si>
    <t>ON_BNC00_GEN</t>
  </si>
  <si>
    <t>ON_BEC00_GEN</t>
  </si>
  <si>
    <t>ON_BSN00_GEN</t>
  </si>
  <si>
    <t>ON_BKB00_GEN</t>
  </si>
  <si>
    <t>ON_BLU00_GEN</t>
  </si>
  <si>
    <t>ON_BNS00_GEN</t>
  </si>
  <si>
    <t>ON_BWL00_GEN</t>
  </si>
  <si>
    <t>ON_BRA00_GEN</t>
  </si>
  <si>
    <t>ON_BRM00_GEN</t>
  </si>
  <si>
    <t>ON_BRN00_GEN</t>
  </si>
  <si>
    <t>ON_BTB00_GEN</t>
  </si>
  <si>
    <t>ON_BRT00_GEN</t>
  </si>
  <si>
    <t>ON_BRO00_GEN</t>
  </si>
  <si>
    <t>ON_BRS00_GEN</t>
  </si>
  <si>
    <t>ON_BOE00_GEN</t>
  </si>
  <si>
    <t>ON_BKS00_GEN</t>
  </si>
  <si>
    <t>ON_BRP00_GEN</t>
  </si>
  <si>
    <t>ON_CLS00_GEN</t>
  </si>
  <si>
    <t>ON_CBG00_GEN</t>
  </si>
  <si>
    <t>ON_CLM00_GEN</t>
  </si>
  <si>
    <t>ON_CAF00_GEN</t>
  </si>
  <si>
    <t>ON_CAM00_GEN</t>
  </si>
  <si>
    <t>ON_CTR00_GEN</t>
  </si>
  <si>
    <t>ON_CBF00_GEN</t>
  </si>
  <si>
    <t>ON_CRD00_GEN</t>
  </si>
  <si>
    <t>ON_CRF00_GEN</t>
  </si>
  <si>
    <t>ON_CRM00_GEN</t>
  </si>
  <si>
    <t>ON_CSC00_GEN</t>
  </si>
  <si>
    <t>ON_CDP00_GEN</t>
  </si>
  <si>
    <t>ON_CLG00_GEN</t>
  </si>
  <si>
    <t>ON_CRV00_GEN</t>
  </si>
  <si>
    <t>ON_CHP00_GEN</t>
  </si>
  <si>
    <t>ON_CHF00_GEN</t>
  </si>
  <si>
    <t>ON_CH200_GEN</t>
  </si>
  <si>
    <t>ON_CH400_GEN</t>
  </si>
  <si>
    <t>ON_CHX00_GEN</t>
  </si>
  <si>
    <t>ON_CLB00_GEN</t>
  </si>
  <si>
    <t>ON_CHU00_GEN</t>
  </si>
  <si>
    <t>ON_CTY00_GEN</t>
  </si>
  <si>
    <t>ON_CCR00_GEN</t>
  </si>
  <si>
    <t>ON_CGU00_GEN</t>
  </si>
  <si>
    <t>ON_COM00_GEN</t>
  </si>
  <si>
    <t>ON_CST00_GEN</t>
  </si>
  <si>
    <t>ON_CTN00_GEN</t>
  </si>
  <si>
    <t>ON_CWL00_GEN</t>
  </si>
  <si>
    <t>ON_CSL00_GEN</t>
  </si>
  <si>
    <t>ON_CRB00_GEN</t>
  </si>
  <si>
    <t>ON_CKS00_GEN</t>
  </si>
  <si>
    <t>ON_CRY00_GEN</t>
  </si>
  <si>
    <t>ON_CLT00_GEN</t>
  </si>
  <si>
    <t>ON_DVR00_GEN</t>
  </si>
  <si>
    <t>ON_DVB00_GEN</t>
  </si>
  <si>
    <t>ON_DEJ00_GEN</t>
  </si>
  <si>
    <t>ON_DTC00_GEN</t>
  </si>
  <si>
    <t>ON_DIL00_GEN</t>
  </si>
  <si>
    <t>ON_DVL00_GEN</t>
  </si>
  <si>
    <t>ON_DGL00_GEN</t>
  </si>
  <si>
    <t>ON_DOW00_GEN</t>
  </si>
  <si>
    <t>ON_DFF00_GEN</t>
  </si>
  <si>
    <t>ON_DNF00_GEN</t>
  </si>
  <si>
    <t>ON_DPM00_GEN</t>
  </si>
  <si>
    <t>ON_DMC00_GEN</t>
  </si>
  <si>
    <t>ON_DYE00_GEN</t>
  </si>
  <si>
    <t>ON_EGL00_GEN</t>
  </si>
  <si>
    <t>ON_EAF00_GEN</t>
  </si>
  <si>
    <t>ON_ETL00_GEN</t>
  </si>
  <si>
    <t>ON_EDH00_GEN</t>
  </si>
  <si>
    <t>ON_STE00_GEN</t>
  </si>
  <si>
    <t>ON_EST00_GEN</t>
  </si>
  <si>
    <t>ON_ETV00_GEN</t>
  </si>
  <si>
    <t>ON_EDO00_GEN</t>
  </si>
  <si>
    <t>ON_ESB00_GEN</t>
  </si>
  <si>
    <t>ON_ELC00_GEN</t>
  </si>
  <si>
    <t>ON_ELY00_GEN</t>
  </si>
  <si>
    <t>ON_ELO00_GEN</t>
  </si>
  <si>
    <t>ON_EMD00_GEN</t>
  </si>
  <si>
    <t>ON_ENT00_GEN</t>
  </si>
  <si>
    <t>ON_ERR00_GEN</t>
  </si>
  <si>
    <t>ON_ERI00_GEN</t>
  </si>
  <si>
    <t>ON_ERN00_GEN</t>
  </si>
  <si>
    <t>ON_ESH00_GEN</t>
  </si>
  <si>
    <t>ON_EUG00_GEN</t>
  </si>
  <si>
    <t>ON_FNF00_GEN</t>
  </si>
  <si>
    <t>ON_FND00_GEN</t>
  </si>
  <si>
    <t>ON_FHG00_GEN</t>
  </si>
  <si>
    <t>ON_FRF00_GEN</t>
  </si>
  <si>
    <t>ON_FTW00_GEN</t>
  </si>
  <si>
    <t>ON_FTL00_GEN</t>
  </si>
  <si>
    <t>ON_FKF00_GEN</t>
  </si>
  <si>
    <t>ON_FGM00_GEN</t>
  </si>
  <si>
    <t>ON_FRT00_GEN</t>
  </si>
  <si>
    <t>ON_GLT00_GEN</t>
  </si>
  <si>
    <t>ON_GSK00_GEN</t>
  </si>
  <si>
    <t>ON_GSO00_GEN</t>
  </si>
  <si>
    <t>ON_GTU00_GEN</t>
  </si>
  <si>
    <t>ON_GFS00_GEN</t>
  </si>
  <si>
    <t>ON_GSR00_GEN</t>
  </si>
  <si>
    <t>ON_GAB00_GEN</t>
  </si>
  <si>
    <t>ON_GAN00_GEN</t>
  </si>
  <si>
    <t>ON_GTZ00_GEN</t>
  </si>
  <si>
    <t>ON_GLB00_GEN</t>
  </si>
  <si>
    <t>ON_GLM00_GEN</t>
  </si>
  <si>
    <t>ON_GLR00_GEN</t>
  </si>
  <si>
    <t>ON_GLD00_GEN</t>
  </si>
  <si>
    <t>ON_GOO00_GEN</t>
  </si>
  <si>
    <t>ON_GOS00_GEN</t>
  </si>
  <si>
    <t>ON_GSH00_GEN</t>
  </si>
  <si>
    <t>ON_GLA00_GEN</t>
  </si>
  <si>
    <t>ON_GCY00_GEN</t>
  </si>
  <si>
    <t>ON_GBD00_GEN</t>
  </si>
  <si>
    <t>ON_GRD00_GEN</t>
  </si>
  <si>
    <t>ON_GRV01_GEN</t>
  </si>
  <si>
    <t>ON_GRV03_GEN</t>
  </si>
  <si>
    <t>ON_GNT00_GEN</t>
  </si>
  <si>
    <t>ON_GRN00_GEN</t>
  </si>
  <si>
    <t>ON_GRH00_GEN</t>
  </si>
  <si>
    <t>ON_GRZ00_GEN</t>
  </si>
  <si>
    <t>ON_GRM00_GEN</t>
  </si>
  <si>
    <t>ON_GSN00_GEN</t>
  </si>
  <si>
    <t>ON_GNH00_GEN</t>
  </si>
  <si>
    <t>ON_HAF00_GEN</t>
  </si>
  <si>
    <t>ON_HGR00_GEN</t>
  </si>
  <si>
    <t>ON_HLF00_GEN</t>
  </si>
  <si>
    <t>ON_HDG00_GEN</t>
  </si>
  <si>
    <t>ON_HNC00_GEN</t>
  </si>
  <si>
    <t>ON_HRS00_GEN</t>
  </si>
  <si>
    <t>ON_HRR00_GEN</t>
  </si>
  <si>
    <t>ON_HCE00_GEN</t>
  </si>
  <si>
    <t>ON_HLY00_GEN</t>
  </si>
  <si>
    <t>ON_HVL00_GEN</t>
  </si>
  <si>
    <t>ON_HYW00_GEN</t>
  </si>
  <si>
    <t>ON_HFM00_GEN</t>
  </si>
  <si>
    <t>ON_HFB00_GEN</t>
  </si>
  <si>
    <t>ON_HFH00_GEN</t>
  </si>
  <si>
    <t>ON_HFO00_GEN</t>
  </si>
  <si>
    <t>ON_HOG00_GEN</t>
  </si>
  <si>
    <t>ON_HGW00_GEN</t>
  </si>
  <si>
    <t>ON_HCT00_GEN</t>
  </si>
  <si>
    <t>ON_HPG00_GEN</t>
  </si>
  <si>
    <t>ON_HTP00_GEN</t>
  </si>
  <si>
    <t>ON_HRN00_GEN</t>
  </si>
  <si>
    <t>ON_ILL00_GEN</t>
  </si>
  <si>
    <t>ON_IEM00_GEN</t>
  </si>
  <si>
    <t>ON_ING00_GEN</t>
  </si>
  <si>
    <t>ON_IQG00_GEN</t>
  </si>
  <si>
    <t>ON_IQH00_GEN</t>
  </si>
  <si>
    <t>ON_ISF00_GEN</t>
  </si>
  <si>
    <t>ON_JCO00_GEN</t>
  </si>
  <si>
    <t>ON_JFS00_GEN</t>
  </si>
  <si>
    <t>ON_K2W00_GEN</t>
  </si>
  <si>
    <t>ON_KKB00_GEN</t>
  </si>
  <si>
    <t>ON_KAP00_GEN</t>
  </si>
  <si>
    <t>ON_KPK00_GEN</t>
  </si>
  <si>
    <t>ON_KNR00_GEN</t>
  </si>
  <si>
    <t>ON_KNT00_GEN</t>
  </si>
  <si>
    <t>ON_KNG00_GEN</t>
  </si>
  <si>
    <t>ON_KNM00_GEN</t>
  </si>
  <si>
    <t>ON_KSS00_GEN</t>
  </si>
  <si>
    <t>ON_LCS00_GEN</t>
  </si>
  <si>
    <t>ON_LFC00_GEN</t>
  </si>
  <si>
    <t>ON_LSU00_GEN</t>
  </si>
  <si>
    <t>ON_LKF00_GEN</t>
  </si>
  <si>
    <t>ON_LND00_GEN</t>
  </si>
  <si>
    <t>ON_LEC00_GEN</t>
  </si>
  <si>
    <t>ON_LLK00_GEN</t>
  </si>
  <si>
    <t>ON_LTC00_GEN</t>
  </si>
  <si>
    <t>ON_LBG00_GEN</t>
  </si>
  <si>
    <t>ON_LDT00_GEN</t>
  </si>
  <si>
    <t>ON_LSR00_GEN</t>
  </si>
  <si>
    <t>ON_LDX02_GEN</t>
  </si>
  <si>
    <t>ON_LLC00_GEN</t>
  </si>
  <si>
    <t>ON_LGU00_GEN</t>
  </si>
  <si>
    <t>ON_LWN00_GEN</t>
  </si>
  <si>
    <t>ON_LWS00_GEN</t>
  </si>
  <si>
    <t>ON_LYL00_GEN</t>
  </si>
  <si>
    <t>ON_LNR00_GEN</t>
  </si>
  <si>
    <t>ON_MKY00_GEN</t>
  </si>
  <si>
    <t>ON_MNF00_GEN</t>
  </si>
  <si>
    <t>ON_MRM00_GEN</t>
  </si>
  <si>
    <t>ON_MTB00_GEN</t>
  </si>
  <si>
    <t>ON_MTT00_GEN</t>
  </si>
  <si>
    <t>ON_MTH00_GEN</t>
  </si>
  <si>
    <t>ON_MKZ00_GEN</t>
  </si>
  <si>
    <t>ON_MCL00_GEN</t>
  </si>
  <si>
    <t>ON_MCP00_GEN</t>
  </si>
  <si>
    <t>ON_MCV00_GEN</t>
  </si>
  <si>
    <t>ON_MLF00_GEN</t>
  </si>
  <si>
    <t>ON_MRK00_GEN</t>
  </si>
  <si>
    <t>ON_MYB00_GEN</t>
  </si>
  <si>
    <t>ON_MTY00_GEN</t>
  </si>
  <si>
    <t>ON_MND00_GEN</t>
  </si>
  <si>
    <t>ON_MSM00_GEN</t>
  </si>
  <si>
    <t>ON_MSF00_GEN</t>
  </si>
  <si>
    <t>ON_MSS00_GEN</t>
  </si>
  <si>
    <t>ON_MHP00_GEN</t>
  </si>
  <si>
    <t>ON_MHS00_GEN</t>
  </si>
  <si>
    <t>ON_MRP00_GEN</t>
  </si>
  <si>
    <t>ON_MRL00_GEN</t>
  </si>
  <si>
    <t>ON_MTE00_GEN</t>
  </si>
  <si>
    <t>ON_MTC00_GEN</t>
  </si>
  <si>
    <t>ON_NRN00_GEN</t>
  </si>
  <si>
    <t>ON_NMK00_GEN</t>
  </si>
  <si>
    <t>ON_NTK00_GEN</t>
  </si>
  <si>
    <t>ON_NAK00_GEN</t>
  </si>
  <si>
    <t>ON_NPR00_GEN</t>
  </si>
  <si>
    <t>ON_NTR00_GEN</t>
  </si>
  <si>
    <t>ON_NYL00_GEN</t>
  </si>
  <si>
    <t>ON_NVP00_GEN</t>
  </si>
  <si>
    <t>ON_NIP00_GEN</t>
  </si>
  <si>
    <t>ON_NPS00_GEN</t>
  </si>
  <si>
    <t>ON_NOR00_GEN</t>
  </si>
  <si>
    <t>ON_NBA00_GEN</t>
  </si>
  <si>
    <t>ON_NOK00_GEN</t>
  </si>
  <si>
    <t>ON_MLD00_GEN</t>
  </si>
  <si>
    <t>ON_NPAB00_GEN</t>
  </si>
  <si>
    <t>ON_NPBN00_GEN</t>
  </si>
  <si>
    <t>ON_NPBS00_GEN</t>
  </si>
  <si>
    <t>ON_NPBE00_GEN</t>
  </si>
  <si>
    <t>ON_NPBW00_GEN</t>
  </si>
  <si>
    <t>ON_NPCR00_GEN</t>
  </si>
  <si>
    <t>ON_NPEM00_GEN</t>
  </si>
  <si>
    <t>ON_NPGL00_GEN</t>
  </si>
  <si>
    <t>ON_NPLL00_GEN</t>
  </si>
  <si>
    <t>ON_NPMM00_GEN</t>
  </si>
  <si>
    <t>ON_NPCMC00_GEN</t>
  </si>
  <si>
    <t>ON_NPNB00_GEN</t>
  </si>
  <si>
    <t>ON_NPRL00_GEN</t>
  </si>
  <si>
    <t>ON_OKK00_GEN</t>
  </si>
  <si>
    <t>ON_OWF00_GEN</t>
  </si>
  <si>
    <t>ON_O7G00_GEN</t>
  </si>
  <si>
    <t>ON_OHS00_GEN</t>
  </si>
  <si>
    <t>ON_ORP00_GEN</t>
  </si>
  <si>
    <t>ON_OTH00_GEN</t>
  </si>
  <si>
    <t>ON_OXL00_GEN</t>
  </si>
  <si>
    <t>ON_PST00_GEN</t>
  </si>
  <si>
    <t>ON_PDL00_GEN</t>
  </si>
  <si>
    <t>ON_PEBR00_GEN</t>
  </si>
  <si>
    <t>ON_PEEM00_GEN</t>
  </si>
  <si>
    <t>ON_PEHP00_GEN</t>
  </si>
  <si>
    <t>ON_PERD00_GEN</t>
  </si>
  <si>
    <t>ON_PERS00_GEN</t>
  </si>
  <si>
    <t>ON_PESG00_GEN</t>
  </si>
  <si>
    <t>ON_PEVD00_GEN</t>
  </si>
  <si>
    <t>ON_PECL00_GEN</t>
  </si>
  <si>
    <t>ON_PECO00_GEN</t>
  </si>
  <si>
    <t>ON_PSS00_GEN</t>
  </si>
  <si>
    <t>ON_PTL00_GEN</t>
  </si>
  <si>
    <t>ON_PPT00_GEN</t>
  </si>
  <si>
    <t>ON_PAR00_GEN</t>
  </si>
  <si>
    <t>ON_PMA00_GEN</t>
  </si>
  <si>
    <t>ON_PBW00_GEN</t>
  </si>
  <si>
    <t>ON_PRY00_GEN</t>
  </si>
  <si>
    <t>ON_PRC00_GEN</t>
  </si>
  <si>
    <t>ON_PRF00_GEN</t>
  </si>
  <si>
    <t>ON_PVB00_GEN</t>
  </si>
  <si>
    <t>ON_QUX00_GEN</t>
  </si>
  <si>
    <t>ON_RGD00_GEN</t>
  </si>
  <si>
    <t>ON_RGP00_GEN</t>
  </si>
  <si>
    <t>ON_RMR00_GEN</t>
  </si>
  <si>
    <t>ON_RNF00_GEN</t>
  </si>
  <si>
    <t>ON_RVS00_GEN</t>
  </si>
  <si>
    <t>ON_RVW00_GEN</t>
  </si>
  <si>
    <t>ON_RYL00_GEN</t>
  </si>
  <si>
    <t>ON_RYN00_GEN</t>
  </si>
  <si>
    <t>ON_RRF00_GEN</t>
  </si>
  <si>
    <t>ON_RGT00_GEN</t>
  </si>
  <si>
    <t>ON_RCH00_GEN</t>
  </si>
  <si>
    <t>ON_RFL00_GEN</t>
  </si>
  <si>
    <t>ON_RPL00_GEN</t>
  </si>
  <si>
    <t>ON_RGL00_GEN</t>
  </si>
  <si>
    <t>ON_ROP00_GEN</t>
  </si>
  <si>
    <t>ON_RMN00_GEN</t>
  </si>
  <si>
    <t>ON_RFG00_GEN</t>
  </si>
  <si>
    <t>ON_RBF00_GEN</t>
  </si>
  <si>
    <t>ON_RYE00_GEN</t>
  </si>
  <si>
    <t>ON_SND00_GEN</t>
  </si>
  <si>
    <t>ON_SFL00_GEN</t>
  </si>
  <si>
    <t>ON_SAU00_GEN</t>
  </si>
  <si>
    <t>ON_SCL00_GEN</t>
  </si>
  <si>
    <t>ON_SCT00_GEN</t>
  </si>
  <si>
    <t>ON_SCF00_GEN</t>
  </si>
  <si>
    <t>ON_SPT00_GEN</t>
  </si>
  <si>
    <t>ON_SLD00_GEN</t>
  </si>
  <si>
    <t>ON_SEY00_GEN</t>
  </si>
  <si>
    <t>ON_SDY00_GEN</t>
  </si>
  <si>
    <t>ON_SLS00_GEN</t>
  </si>
  <si>
    <t>ON_SFS00_GEN</t>
  </si>
  <si>
    <t>ON_SVC00_GEN</t>
  </si>
  <si>
    <t>ON_SKY00_GEN</t>
  </si>
  <si>
    <t>ON_SKF00_GEN</t>
  </si>
  <si>
    <t>ON_SNY00_GEN</t>
  </si>
  <si>
    <t>ON_SSP00_GEN</t>
  </si>
  <si>
    <t>ON_SEE00_GEN</t>
  </si>
  <si>
    <t>ON_SES00_GEN</t>
  </si>
  <si>
    <t>ON_SBR00_GEN</t>
  </si>
  <si>
    <t>ON_SFA00_GEN</t>
  </si>
  <si>
    <t>ON_SKW00_GEN</t>
  </si>
  <si>
    <t>ON_SSI00_GEN</t>
  </si>
  <si>
    <t>ON_SOG00_GEN</t>
  </si>
  <si>
    <t>ON_SPK00_GEN</t>
  </si>
  <si>
    <t>ON_SPC00_GEN</t>
  </si>
  <si>
    <t>ON_SPR00_GEN</t>
  </si>
  <si>
    <t>ON_STM00_GEN</t>
  </si>
  <si>
    <t>ON_STC00_GEN</t>
  </si>
  <si>
    <t>ON_SCO00_GEN</t>
  </si>
  <si>
    <t>ON_STY00_GEN</t>
  </si>
  <si>
    <t>ON_SDF00_GEN</t>
  </si>
  <si>
    <t>ON_SDL00_GEN</t>
  </si>
  <si>
    <t>ON_SHF00_GEN</t>
  </si>
  <si>
    <t>ON_STW00_GEN</t>
  </si>
  <si>
    <t>ON_STN00_GEN</t>
  </si>
  <si>
    <t>ON_SML00_GEN</t>
  </si>
  <si>
    <t>ON_STG00_GEN</t>
  </si>
  <si>
    <t>ON_SDE00_GEN</t>
  </si>
  <si>
    <t>ON_SDH00_GEN</t>
  </si>
  <si>
    <t>ON_SMC00_GEN</t>
  </si>
  <si>
    <t>ON_SUM00_GEN</t>
  </si>
  <si>
    <t>ON_SNBR00_GEN</t>
  </si>
  <si>
    <t>ON_SNRT00_GEN</t>
  </si>
  <si>
    <t>ON_SNG00_GEN</t>
  </si>
  <si>
    <t>ON_SSH00_GEN</t>
  </si>
  <si>
    <t>ON_SWL00_GEN</t>
  </si>
  <si>
    <t>ON_SWT00_GEN</t>
  </si>
  <si>
    <t>ON_TMB00_GEN</t>
  </si>
  <si>
    <t>ON_THR00_GEN</t>
  </si>
  <si>
    <t>ON_THL00_GEN</t>
  </si>
  <si>
    <t>ON_RFT00_GEN</t>
  </si>
  <si>
    <t>ON_TBA00_GEN</t>
  </si>
  <si>
    <t>ON_RFB00_GEN</t>
  </si>
  <si>
    <t>ON_TLB00_GEN</t>
  </si>
  <si>
    <t>ON_TRD00_GEN</t>
  </si>
  <si>
    <t>ON_TRA00_GEN</t>
  </si>
  <si>
    <t>ON_TRV00_GEN</t>
  </si>
  <si>
    <t>ON_TRF00_GEN</t>
  </si>
  <si>
    <t>ON_TNS00_GEN</t>
  </si>
  <si>
    <t>ON_TFH00_GEN</t>
  </si>
  <si>
    <t>ON_TWK00_GEN</t>
  </si>
  <si>
    <t>ON_UMB00_GEN</t>
  </si>
  <si>
    <t>ON_UDW00_GEN</t>
  </si>
  <si>
    <t>ON_VLC00_GEN</t>
  </si>
  <si>
    <t>ON_VLF00_GEN</t>
  </si>
  <si>
    <t>ON_VZW00_GEN</t>
  </si>
  <si>
    <t>ON_WBG00_GEN</t>
  </si>
  <si>
    <t>ON_WFL00_GEN</t>
  </si>
  <si>
    <t>ON_WNW00_GEN</t>
  </si>
  <si>
    <t>ON_WNF00_GEN</t>
  </si>
  <si>
    <t>ON_WLP00_GEN</t>
  </si>
  <si>
    <t>ON_WEC00_GEN</t>
  </si>
  <si>
    <t>ON_WSD00_GEN</t>
  </si>
  <si>
    <t>ON_WSP00_GEN</t>
  </si>
  <si>
    <t>ON_WTL00_GEN</t>
  </si>
  <si>
    <t>ON_WWT00_GEN</t>
  </si>
  <si>
    <t>ON_WWY00_GEN</t>
  </si>
  <si>
    <t>ON_WEL00_GEN</t>
  </si>
  <si>
    <t>ON_WRR00_GEN</t>
  </si>
  <si>
    <t>ON_WLS00_GEN</t>
  </si>
  <si>
    <t>ON_WLN00_GEN</t>
  </si>
  <si>
    <t>ON_WNP00_GEN</t>
  </si>
  <si>
    <t>ON_WWD00_GEN</t>
  </si>
  <si>
    <t>ON_WBY00_GEN</t>
  </si>
  <si>
    <t>ON_WOF00_GEN</t>
  </si>
  <si>
    <t>ON_WHT00_GEN</t>
  </si>
  <si>
    <t>ON_WDF00_GEN</t>
  </si>
  <si>
    <t>ON_WTG00_GEN</t>
  </si>
  <si>
    <t>ON_WLR00_GEN</t>
  </si>
  <si>
    <t>ON_WLF00_GEN</t>
  </si>
  <si>
    <t>ON_WAP00_GEN</t>
  </si>
  <si>
    <t>ON_WSX00_GEN</t>
  </si>
  <si>
    <t>ON_WOL00_GEN</t>
  </si>
  <si>
    <t>ON_WIS00_GEN</t>
  </si>
  <si>
    <t>ON_WLW00_GEN</t>
  </si>
  <si>
    <t>ON_YFL00_GEN</t>
  </si>
  <si>
    <t>ON_ZPH00_GEN</t>
  </si>
  <si>
    <t>ON_NRX02_GEN</t>
  </si>
  <si>
    <t>Hydro One. 2013. Guelph Area Transmission Refurbishment Project - Application and Evidence Update Filing</t>
  </si>
  <si>
    <t>Hydro One. 2016. GTA North Regional Infrastructure Plan</t>
  </si>
  <si>
    <t>Hydro One. 2016. GTA West Regional Infrastructure Plan.; Hydro One. 2013. Guelph Area Transmission Refurbishment Project - Application and Evidence Update Filing</t>
  </si>
  <si>
    <t>Hydro One. 2016. Metro Toronto Regional Infrastructure Plan</t>
  </si>
  <si>
    <t>Hydro One. 2016. Needs Assessment Report Niagara</t>
  </si>
  <si>
    <t>Hydro One. 2016. Needs Assessment Report Niagara.; Hydro One. 2013. Guelph Area Transmission Refurbishment Project - Application and Evidence Update Filing</t>
  </si>
  <si>
    <t>Hydro One. 2017. Burlington to Nanticoke Regional Infrastructure Plan.; Hydro One. 2013. Guelph Area Transmission Refurbishment Project - Application and Evidence Update Filing</t>
  </si>
  <si>
    <t>Hydro One. 2017. Chatham-Kent/Lambton/Sarnia Regional Infrastructure Plan</t>
  </si>
  <si>
    <t>Hydro One. 2017. London Area Regional Infrastructure Plan</t>
  </si>
  <si>
    <t>Hydro One. 2017. Northwest Ontario Regional Infrastructure Plan</t>
  </si>
  <si>
    <t>Hydro One. 2019. Burlington to Nanticoke Regional Infrastructure Plan.; Hydro One. 2013. Guelph Area Transmission Refurbishment Project - Application and Evidence Update Filing</t>
  </si>
  <si>
    <t>Hydro One. 2019. Des Joachims Transformer Station to Pembroke Transformer Station: Transmission Line Refurbishment</t>
  </si>
  <si>
    <t>Hydro One. 2019. Needs Assessment Report East Lake Superior Region</t>
  </si>
  <si>
    <t>Hydro One. 2019. Needs Assessment Report Greater Toronto Area (GTA) West Region</t>
  </si>
  <si>
    <t>Hydro One. 2020. GTA East Regional Infrastructure Plan</t>
  </si>
  <si>
    <t>Hydro One. 2020. Toronto Regional Infrastructure Plan</t>
  </si>
  <si>
    <t>Hydro One. 2020. Toronto Regional Infrastructure Plan.; Hydro One. 2016. Metro Toronto Regional Infrastructure Plan</t>
  </si>
  <si>
    <t>IESO. 2005. Connection Assessment &amp; Approval Process Essex TS</t>
  </si>
  <si>
    <t>IESO. 2006.10-Year Outlook: An Assessment of the Adequacy of Generation and Transmission Facilities to Meet Future Electricity Needs in Ontario.; Hydro One. 2020. Windsor-Essex Regional Infrastructure Plan</t>
  </si>
  <si>
    <t>IESO. 2015. York Region Integrated Regional Resource Plan</t>
  </si>
  <si>
    <t>IESO. 2017. System Impact Assessment Report: Connection Assessment &amp; Approval Process Addendum. Ontario 230 kV East-West Tie</t>
  </si>
  <si>
    <t>IESO. 2017. System Impact Assessment Report: Connection Assessment &amp; Approval Process. (2nd Draft Report). South Nepean MTS &amp; South Nepean Transmission Reinforcement</t>
  </si>
  <si>
    <t>IESO. 2019. Hamilton Sub-Region Integrated Regional Resource Plan.; Hydro One. 2013. Guelph Area Transmission Refurbishment Project - Application and Evidence Update Filing</t>
  </si>
  <si>
    <t>Independent Electricity Market Operator. 2003. Connection Assessment &amp; Approval Process. Assessment Summary Falconbridge Limited Nickel Rim Mine Substation</t>
  </si>
  <si>
    <t>Independent Electricity Market Operator. 2004. Connection Assessment &amp; Approval Process. System Impact Assessment Report For the four Generation Developments proposed for the Sarnia-Windsor Area</t>
  </si>
  <si>
    <t>Independent Electricity Market Operator. 2004. Connection Assessment &amp; Approval Process. System Impact Assessment Report For the Proposed Enhancement of Cooksville TS &amp; and Retermination of the 230 kV Circuits at Applewood Junction</t>
  </si>
  <si>
    <t>McLean's Mountain Wind Limited Partnership. 2013. Application for Amendment to Form of Transmission Connection Agreement - McLean's Mountain Wind Limited Partnership</t>
  </si>
  <si>
    <t>HONI. 2014. 2015/2016 Transmission Revenue Requirements and Rate Settlement (EB-2014-0140) - Tab 11 Association of Major Power Producers of Ontario (APPrO)</t>
  </si>
  <si>
    <t>Hydro One and Hydro Ottawa. 2019. South Nepean Project - Application and Evidence (EB-2019-0077)</t>
  </si>
  <si>
    <t>Hydro One. 2020. Windsor-Essex Regional Infrastructure Plan.; IMO. 2002. Connection Assessment &amp; Approval Process. Preliminary Assessment Report For the Proposal by Hydro One Networks Inc to Install a 230/115 kV Auto-transformer at Kent TS</t>
  </si>
  <si>
    <t>Hydro One. 2016. Needs Assessment Report Niagara.; Ontario Superior Court of Justice. 2019. Hydro One Networks Inc and The Haudenosaunee Confederacy Chiefs Council et al Statement of Claim (CV-19-00000152-0000)</t>
  </si>
  <si>
    <t>IESO. 2009. System Impact Assessment Report Connection Assessment &amp; Approval Process (Final) York Energy Centre GS</t>
  </si>
  <si>
    <t>IESO. 2010. System Impact Assessment Report Connection Assessment &amp; Approval Process (Final Report) Barwick TS</t>
  </si>
  <si>
    <t>IESO. 2012. System Impact Assessment Report Addendum Connection Assessment &amp; Approval Process Final Report - Grand Renewable Energy Park</t>
  </si>
  <si>
    <t>IESO. 2017. System Impact Assessment Report: Connection Assessment &amp; Approval Process Addendum - Ontario 230 kV East-West Tie</t>
  </si>
  <si>
    <t>IESO. 2017. System Impact Assessment Report: Connection Assessment &amp; Approval Process (2nd Draft Report) - South Nepean MTS &amp; South Nepean Transmission Reinforcement</t>
  </si>
  <si>
    <t>Ontario Superior Court of Justice. 2019. Hydro One Networks Inc and The Haudenosaunee Confederacy Chiefs Council et al Statement of Claim (CV-19-00000152-0000)</t>
  </si>
  <si>
    <t>Hydro One. 2020. Needs Assessment Report Peterborough to Kingston Region</t>
  </si>
  <si>
    <t>Hydro One. 2018. Needs Assessment Report Kitchener - Waterloo - Cambridge - Guelph (KWCG)</t>
  </si>
  <si>
    <t>IESO. 2011. System Impact Assessment Report Connection Assessment &amp; Approval Process - Liskeard Projects</t>
  </si>
  <si>
    <t>Hydro One. 2016. GTA West Regional Infrastructure Plan</t>
  </si>
  <si>
    <t>Hydro One. 2016. Needs Assessment Report Renfrew</t>
  </si>
  <si>
    <t>Hydro One. 2016. Needs Assessment Report St Lawrence</t>
  </si>
  <si>
    <t>Hydro One. 2016. Needs Assessment Report Sudbury Algoma</t>
  </si>
  <si>
    <t>Hydro One. 2017. Bruce - Huron Regional Infrastructure Plan</t>
  </si>
  <si>
    <t>Hydro One. 2018. Needs Assessment Report Kitchener - Waterloo - Cambridge - Guelph (KWCG).; Hydro One. 2015. Kitchener - Waterloo - Cambridge - Guelph Regional Infrastructure Plan</t>
  </si>
  <si>
    <t>Hydro One. 2019. Burlington to Nanticoke Regional Infrastructure Plan</t>
  </si>
  <si>
    <t>Hydro One. 2019. Burlington to Nanticoke Regional Infrastructure Plan; Hydro One. 2013. Guelph Area Transmission Refurbishment Project - Application and Evidence Update Filing</t>
  </si>
  <si>
    <t>Hydro One. 2020. GTA North Regional Infrastructure Plan</t>
  </si>
  <si>
    <t>Hydro One. 2020. Needs Assessment Report London</t>
  </si>
  <si>
    <t>Hydro One. 2020. Needs Assessment Report South Georgian Bay - Muskoka.</t>
  </si>
  <si>
    <t>Hydro One. 2020. Needs Assessment Report Sudbury/Algoma Region</t>
  </si>
  <si>
    <t>Hydro One. 2020. Windsor-Essex Regional Infrastructure Plan</t>
  </si>
  <si>
    <t>Independent Electricity Market Operator. 2004. Connection Assessment &amp; Approval Process System Impact Assessment Report For the four Generation Developments proposed for the Sarnia-Windsor Area</t>
  </si>
  <si>
    <t>Hydro One. 2019. Needs Assessment Report Greater Bruce Huron Region</t>
  </si>
  <si>
    <t>ON_ELW00_STO</t>
  </si>
  <si>
    <t>ON_SSM00_STO</t>
  </si>
  <si>
    <t>ON_STF00_STO</t>
  </si>
  <si>
    <t>ON_KTH00_STO</t>
  </si>
  <si>
    <t>ON_NMK00_STO</t>
  </si>
  <si>
    <t>ON_EMA00_STO</t>
  </si>
  <si>
    <t>ON_PRS00_STO</t>
  </si>
  <si>
    <t>ON_BSL00_STO</t>
  </si>
  <si>
    <t>ON_GOD00_STO</t>
  </si>
  <si>
    <t>ON_CLN_JCT</t>
  </si>
  <si>
    <t>ON_CLS_JCT</t>
  </si>
  <si>
    <t>ON_EDA_JCT</t>
  </si>
  <si>
    <t>ON_EDT_JCT</t>
  </si>
  <si>
    <t>ON_ELD_JCT</t>
  </si>
  <si>
    <t>ON_EPA_JCT</t>
  </si>
  <si>
    <t>ON_HHK_JCT</t>
  </si>
  <si>
    <t>ON_IGD_JCT</t>
  </si>
  <si>
    <t>ON_MTG_JCT</t>
  </si>
  <si>
    <t>ON_MTT_SWS</t>
  </si>
  <si>
    <t>ON_MTT_JCT</t>
  </si>
  <si>
    <t>ON_MTC_DSS</t>
  </si>
  <si>
    <t>ON_VPL_JCT</t>
  </si>
  <si>
    <t>ON_WVA_JCT</t>
  </si>
  <si>
    <t>ON_WHB_JCT</t>
  </si>
  <si>
    <t>ON_WHB_DSS</t>
  </si>
  <si>
    <t>ON_ESP00_GEN</t>
  </si>
  <si>
    <t>ON_GRDS00_GEN</t>
  </si>
  <si>
    <t>ON_GRDW00_GEN</t>
  </si>
  <si>
    <t>ON_NAG00_GEN</t>
  </si>
  <si>
    <t>ON_PTE01_GEN</t>
  </si>
  <si>
    <t>ON_PTE02_GEN</t>
  </si>
  <si>
    <t>ON_PTE03_GEN</t>
  </si>
  <si>
    <t>National Research JCT</t>
  </si>
  <si>
    <t>ON_ESC00_GEN</t>
  </si>
  <si>
    <t>ON_SLF00_GEN</t>
  </si>
  <si>
    <t>ON_WRU00_GEN</t>
  </si>
  <si>
    <t>PP_ONQB1_IPT</t>
  </si>
  <si>
    <t>PP_ONQB4_IPT</t>
  </si>
  <si>
    <t>PP_ONQB5_IPT</t>
  </si>
  <si>
    <t>PP_ONQB7_IPT</t>
  </si>
  <si>
    <t>PP_ONQB6_IPT</t>
  </si>
  <si>
    <t>PP_ONQB3_IPT</t>
  </si>
  <si>
    <t>PP_ONQB2_IPT</t>
  </si>
  <si>
    <t>Hydro One. 2019. List of Transmission Lines by Functional Category (EB-2019-0082)</t>
  </si>
  <si>
    <t>ON_BCC_JCT</t>
  </si>
  <si>
    <t>ERG Resources JCT</t>
  </si>
  <si>
    <t>Mighty Solar</t>
  </si>
  <si>
    <t>Concord Mighty Solar Partnership</t>
  </si>
  <si>
    <t>Hydro One Sault Ste Marie LP. 2017. Application for 2017 Transmission Rates - Applicant Responses to Interrogatories from Board Staff, SEC, VECC and AMCO (EB-2016-0356)</t>
  </si>
  <si>
    <t>Hydro One. 2019. List of Transmission Lines by Functional Category. EB-2019-0082.</t>
  </si>
  <si>
    <t>Hydro One Sault Ste. Marie LP. 2017. Application for 2017 Transmission Rates - Applicant Responses to Interrogatories from Board Staff, SEC, VECC and AMCO (EB-2016-0356).</t>
  </si>
  <si>
    <t>Existing Facility</t>
  </si>
  <si>
    <t>Marmora Storage-Hydro Power</t>
  </si>
  <si>
    <t>https://www.northlandpower.com/en/assets-and-infrastructure/Marmora_Pumped_Storage_spread.pdf</t>
  </si>
  <si>
    <t>CBC</t>
  </si>
  <si>
    <t>TC Energy joins hydroelectric power storage project at retired coal mine site</t>
  </si>
  <si>
    <t>https://www.cbc.ca/news/canada/calgary/tc-energy-joins-pumped-hydro-power-storage-project-retired-coal-mine-site-1.5577377</t>
  </si>
  <si>
    <t>Ontario, Alberta</t>
  </si>
  <si>
    <t>Proposed Meaford Storage Project</t>
  </si>
  <si>
    <t>https://www.tcenergy.com/operations/power/pumped-storage-project/</t>
  </si>
  <si>
    <t>Hatch Acres</t>
  </si>
  <si>
    <t>Evaluation and Assessment of Ontario's Waterpower Potential. Final Report.</t>
  </si>
  <si>
    <t>https://www.owa.ca/wp-content/uploads/2017/01/Evaluation-and-Assessment-of-Ontarios-Waterpower-Potential-Final-Report-.pdf</t>
  </si>
  <si>
    <t>Assume extended to 2050</t>
  </si>
  <si>
    <t>2020-2040</t>
  </si>
  <si>
    <t>2020-2050 Rate</t>
  </si>
  <si>
    <t>Use Summer case in COPPER as it is more consrevative (i.e., higher)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</si>
</sst>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000"/>
    <numFmt numFmtId="166" formatCode="#,##0.000000"/>
    <numFmt numFmtId="167" formatCode="0.0000"/>
    <numFmt numFmtId="168" formatCode="#,##0.0"/>
    <numFmt numFmtId="169" formatCode="#,##0.0000000000"/>
  </numFmts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Arial"/>
      <family val="2"/>
    </font>
    <font>
      <sz val="14"/>
      <name val="Calibri"/>
      <family val="2"/>
    </font>
    <font>
      <sz val="14"/>
      <color theme="1"/>
      <name val="Calibri (Body)"/>
    </font>
    <font>
      <b/>
      <sz val="14"/>
      <color rgb="FFFF0000"/>
      <name val="Calibri"/>
      <family val="2"/>
      <scheme val="minor"/>
    </font>
    <font>
      <sz val="14"/>
      <color theme="1"/>
      <name val="Helvetic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Times"/>
      <family val="1"/>
    </font>
    <font>
      <sz val="9"/>
      <color theme="1"/>
      <name val="Times"/>
      <family val="1"/>
    </font>
    <font>
      <b/>
      <sz val="10"/>
      <color indexed="8"/>
      <name val="Times New Roman"/>
      <family val="2"/>
    </font>
    <font>
      <sz val="10"/>
      <color indexed="8"/>
      <name val="Times New Roman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</fonts>
  <fills count="7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gray125">
        <fgColor theme="0" tint="-0.149967955565050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5">
    <xf numFmtId="3" fontId="0" fillId="0" borderId="0">
      <alignment horizontal="right" vertical="center"/>
    </xf>
    <xf numFmtId="0" fontId="8" fillId="0" borderId="0"/>
    <xf numFmtId="0" fontId="5" fillId="0" borderId="0" applyNumberFormat="0" applyFill="0" applyBorder="0" applyAlignment="0" applyProtection="0"/>
    <xf numFmtId="1" fontId="28" fillId="0" borderId="9">
      <alignment horizontal="center" vertical="center" wrapText="1"/>
    </xf>
    <xf numFmtId="1" fontId="13" fillId="11" borderId="9">
      <alignment horizontal="center" vertical="center"/>
    </xf>
    <xf numFmtId="0" fontId="13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4" applyNumberFormat="0" applyAlignment="0" applyProtection="0"/>
    <xf numFmtId="0" fontId="24" fillId="18" borderId="5" applyNumberFormat="0" applyAlignment="0" applyProtection="0"/>
    <xf numFmtId="0" fontId="25" fillId="0" borderId="6" applyNumberFormat="0" applyFill="0" applyAlignment="0" applyProtection="0"/>
    <xf numFmtId="0" fontId="4" fillId="44" borderId="9" applyNumberFormat="0" applyAlignment="0" applyProtection="0"/>
    <xf numFmtId="0" fontId="15" fillId="19" borderId="7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8" applyNumberFormat="0" applyFill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7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10" fontId="29" fillId="0" borderId="9">
      <alignment horizontal="right" vertical="center"/>
    </xf>
    <xf numFmtId="0" fontId="11" fillId="0" borderId="9">
      <alignment horizontal="left" vertical="center" wrapText="1"/>
    </xf>
    <xf numFmtId="0" fontId="11" fillId="0" borderId="9">
      <alignment horizontal="center" vertical="center" wrapText="1"/>
    </xf>
    <xf numFmtId="3" fontId="3" fillId="0" borderId="0">
      <alignment horizontal="left" vertical="center"/>
    </xf>
    <xf numFmtId="0" fontId="5" fillId="0" borderId="0" applyNumberFormat="0" applyFill="0" applyBorder="0" applyAlignment="0" applyProtection="0"/>
    <xf numFmtId="1" fontId="8" fillId="0" borderId="9">
      <alignment horizontal="right" vertical="center"/>
    </xf>
    <xf numFmtId="0" fontId="4" fillId="0" borderId="0">
      <alignment vertical="center"/>
    </xf>
    <xf numFmtId="0" fontId="11" fillId="0" borderId="9">
      <alignment horizontal="right" vertical="center" wrapText="1"/>
    </xf>
    <xf numFmtId="165" fontId="8" fillId="0" borderId="9">
      <alignment horizontal="right" vertical="center"/>
    </xf>
    <xf numFmtId="4" fontId="8" fillId="0" borderId="9">
      <alignment horizontal="right" vertical="center"/>
    </xf>
    <xf numFmtId="166" fontId="8" fillId="0" borderId="9">
      <alignment horizontal="right" vertical="center"/>
    </xf>
    <xf numFmtId="10" fontId="8" fillId="0" borderId="9" applyFill="0" applyAlignment="0" applyProtection="0"/>
    <xf numFmtId="2" fontId="13" fillId="11" borderId="9">
      <alignment vertical="center"/>
    </xf>
    <xf numFmtId="0" fontId="30" fillId="0" borderId="4" applyNumberFormat="0" applyAlignment="0" applyProtection="0"/>
    <xf numFmtId="167" fontId="13" fillId="11" borderId="9">
      <alignment vertical="center"/>
    </xf>
    <xf numFmtId="3" fontId="3" fillId="0" borderId="9">
      <alignment horizontal="left" vertical="center"/>
    </xf>
    <xf numFmtId="3" fontId="8" fillId="0" borderId="9">
      <alignment horizontal="right" vertical="center"/>
    </xf>
    <xf numFmtId="0" fontId="4" fillId="0" borderId="0">
      <alignment vertical="center"/>
    </xf>
    <xf numFmtId="0" fontId="4" fillId="0" borderId="0">
      <alignment vertical="center"/>
    </xf>
    <xf numFmtId="1" fontId="13" fillId="11" borderId="9">
      <alignment vertical="center"/>
    </xf>
    <xf numFmtId="168" fontId="8" fillId="0" borderId="9">
      <alignment horizontal="right" vertical="center"/>
    </xf>
    <xf numFmtId="169" fontId="8" fillId="0" borderId="9">
      <alignment horizontal="right" vertical="center"/>
    </xf>
    <xf numFmtId="3" fontId="8" fillId="0" borderId="9">
      <alignment horizontal="right" vertical="center"/>
    </xf>
    <xf numFmtId="1" fontId="8" fillId="0" borderId="9">
      <alignment horizontal="right" vertical="center"/>
    </xf>
    <xf numFmtId="3" fontId="43" fillId="0" borderId="0" applyNumberFormat="0" applyFill="0" applyBorder="0" applyAlignment="0" applyProtection="0">
      <alignment horizontal="right" vertical="center"/>
    </xf>
  </cellStyleXfs>
  <cellXfs count="345">
    <xf numFmtId="3" fontId="0" fillId="0" borderId="0" xfId="0">
      <alignment horizontal="right" vertical="center"/>
    </xf>
    <xf numFmtId="0" fontId="11" fillId="57" borderId="9" xfId="51" applyFill="1">
      <alignment horizontal="left" vertical="center" wrapText="1"/>
    </xf>
    <xf numFmtId="3" fontId="0" fillId="0" borderId="0" xfId="0" applyFill="1" applyBorder="1">
      <alignment horizontal="right" vertical="center"/>
    </xf>
    <xf numFmtId="3" fontId="3" fillId="4" borderId="9" xfId="65" applyFill="1">
      <alignment horizontal="left" vertical="center"/>
    </xf>
    <xf numFmtId="0" fontId="2" fillId="0" borderId="0" xfId="1" applyFont="1" applyAlignment="1">
      <alignment horizontal="center" vertical="center" wrapText="1"/>
    </xf>
    <xf numFmtId="0" fontId="8" fillId="0" borderId="0" xfId="1"/>
    <xf numFmtId="0" fontId="2" fillId="0" borderId="0" xfId="1" applyFont="1" applyAlignment="1">
      <alignment horizontal="center"/>
    </xf>
    <xf numFmtId="0" fontId="8" fillId="0" borderId="0" xfId="1" applyAlignment="1">
      <alignment horizontal="center"/>
    </xf>
    <xf numFmtId="1" fontId="6" fillId="0" borderId="0" xfId="3" applyFont="1" applyBorder="1" applyAlignment="1">
      <alignment horizontal="left" vertical="top" wrapText="1"/>
    </xf>
    <xf numFmtId="0" fontId="2" fillId="0" borderId="0" xfId="1" applyFont="1" applyAlignment="1">
      <alignment horizontal="center" wrapText="1"/>
    </xf>
    <xf numFmtId="3" fontId="0" fillId="0" borderId="0" xfId="0" applyAlignment="1"/>
    <xf numFmtId="3" fontId="8" fillId="0" borderId="0" xfId="0" applyFont="1" applyAlignment="1"/>
    <xf numFmtId="3" fontId="0" fillId="0" borderId="0" xfId="0" applyFill="1">
      <alignment horizontal="right" vertical="center"/>
    </xf>
    <xf numFmtId="1" fontId="13" fillId="11" borderId="9" xfId="4" applyAlignment="1">
      <alignment horizontal="right" vertical="center"/>
    </xf>
    <xf numFmtId="0" fontId="1" fillId="0" borderId="0" xfId="1" applyFont="1"/>
    <xf numFmtId="1" fontId="28" fillId="0" borderId="9" xfId="3">
      <alignment horizontal="center" vertical="center" wrapText="1"/>
    </xf>
    <xf numFmtId="0" fontId="11" fillId="0" borderId="9" xfId="51">
      <alignment horizontal="left" vertical="center" wrapText="1"/>
    </xf>
    <xf numFmtId="3" fontId="3" fillId="0" borderId="0" xfId="53">
      <alignment horizontal="left" vertical="center"/>
    </xf>
    <xf numFmtId="1" fontId="28" fillId="4" borderId="9" xfId="3" applyFill="1">
      <alignment horizontal="center" vertical="center" wrapText="1"/>
    </xf>
    <xf numFmtId="1" fontId="28" fillId="2" borderId="9" xfId="3" applyFill="1">
      <alignment horizontal="center" vertical="center" wrapText="1"/>
    </xf>
    <xf numFmtId="0" fontId="3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4" fillId="0" borderId="0" xfId="1" applyFont="1"/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3" fontId="6" fillId="0" borderId="0" xfId="0" applyFont="1" applyAlignment="1">
      <alignment horizontal="left" vertical="top" wrapText="1"/>
    </xf>
    <xf numFmtId="3" fontId="0" fillId="0" borderId="0" xfId="0">
      <alignment horizontal="right" vertical="center"/>
    </xf>
    <xf numFmtId="1" fontId="7" fillId="0" borderId="0" xfId="0" applyNumberFormat="1" applyFont="1" applyAlignment="1">
      <alignment horizontal="right" vertical="top" shrinkToFit="1"/>
    </xf>
    <xf numFmtId="3" fontId="8" fillId="0" borderId="0" xfId="0" applyFont="1" applyAlignment="1">
      <alignment horizontal="center"/>
    </xf>
    <xf numFmtId="3" fontId="6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right" vertical="top" shrinkToFit="1"/>
    </xf>
    <xf numFmtId="0" fontId="11" fillId="0" borderId="9" xfId="52">
      <alignment horizontal="center" vertical="center" wrapText="1"/>
    </xf>
    <xf numFmtId="3" fontId="0" fillId="0" borderId="0" xfId="0">
      <alignment horizontal="right" vertical="center"/>
    </xf>
    <xf numFmtId="3" fontId="9" fillId="0" borderId="0" xfId="0" applyFont="1" applyAlignment="1">
      <alignment horizontal="center"/>
    </xf>
    <xf numFmtId="4" fontId="9" fillId="0" borderId="0" xfId="0" applyNumberFormat="1" applyFont="1">
      <alignment horizontal="right" vertical="center"/>
    </xf>
    <xf numFmtId="164" fontId="14" fillId="0" borderId="0" xfId="0" applyNumberFormat="1" applyFont="1">
      <alignment horizontal="right" vertical="center"/>
    </xf>
    <xf numFmtId="3" fontId="0" fillId="0" borderId="0" xfId="0" applyAlignment="1">
      <alignment horizontal="right"/>
    </xf>
    <xf numFmtId="1" fontId="8" fillId="0" borderId="0" xfId="0" applyNumberFormat="1" applyFont="1">
      <alignment horizontal="right" vertical="center"/>
    </xf>
    <xf numFmtId="3" fontId="3" fillId="0" borderId="0" xfId="0" applyFont="1" applyAlignment="1">
      <alignment horizontal="center"/>
    </xf>
    <xf numFmtId="3" fontId="8" fillId="2" borderId="0" xfId="0" applyFont="1" applyFill="1" applyAlignment="1"/>
    <xf numFmtId="3" fontId="8" fillId="4" borderId="0" xfId="0" applyFont="1" applyFill="1" applyAlignment="1"/>
    <xf numFmtId="3" fontId="8" fillId="3" borderId="0" xfId="0" applyFont="1" applyFill="1" applyAlignment="1"/>
    <xf numFmtId="0" fontId="4" fillId="0" borderId="0" xfId="56">
      <alignment vertical="center"/>
    </xf>
    <xf numFmtId="1" fontId="8" fillId="0" borderId="9" xfId="55" applyFill="1">
      <alignment horizontal="right" vertical="center"/>
    </xf>
    <xf numFmtId="1" fontId="28" fillId="0" borderId="9" xfId="3" quotePrefix="1">
      <alignment horizontal="center" vertical="center" wrapText="1"/>
    </xf>
    <xf numFmtId="1" fontId="28" fillId="0" borderId="9" xfId="3" applyFill="1">
      <alignment horizontal="center" vertical="center" wrapText="1"/>
    </xf>
    <xf numFmtId="0" fontId="11" fillId="0" borderId="9" xfId="52" applyFill="1">
      <alignment horizontal="center" vertical="center" wrapText="1"/>
    </xf>
    <xf numFmtId="0" fontId="11" fillId="12" borderId="9" xfId="51" applyFill="1">
      <alignment horizontal="left" vertical="center" wrapText="1"/>
    </xf>
    <xf numFmtId="0" fontId="8" fillId="0" borderId="0" xfId="1" applyFill="1"/>
    <xf numFmtId="3" fontId="0" fillId="0" borderId="0" xfId="0" applyAlignment="1">
      <alignment horizontal="right" vertical="center" wrapText="1"/>
    </xf>
    <xf numFmtId="3" fontId="10" fillId="0" borderId="0" xfId="0" applyFont="1">
      <alignment horizontal="right" vertical="center"/>
    </xf>
    <xf numFmtId="4" fontId="8" fillId="0" borderId="9" xfId="59" applyFill="1">
      <alignment horizontal="right" vertical="center"/>
    </xf>
    <xf numFmtId="1" fontId="28" fillId="3" borderId="9" xfId="3" applyFill="1">
      <alignment horizontal="center" vertical="center" wrapText="1"/>
    </xf>
    <xf numFmtId="4" fontId="8" fillId="8" borderId="9" xfId="59" applyFill="1">
      <alignment horizontal="right" vertical="center"/>
    </xf>
    <xf numFmtId="0" fontId="2" fillId="0" borderId="0" xfId="1" applyFont="1" applyAlignment="1">
      <alignment horizontal="center" vertical="center"/>
    </xf>
    <xf numFmtId="4" fontId="8" fillId="0" borderId="9" xfId="59">
      <alignment horizontal="right" vertical="center"/>
    </xf>
    <xf numFmtId="3" fontId="1" fillId="0" borderId="0" xfId="0" applyFont="1" applyAlignment="1"/>
    <xf numFmtId="1" fontId="6" fillId="0" borderId="0" xfId="3" applyFont="1" applyBorder="1" applyAlignment="1">
      <alignment horizontal="center" vertical="top" wrapText="1"/>
    </xf>
    <xf numFmtId="3" fontId="4" fillId="0" borderId="0" xfId="0" applyFont="1">
      <alignment horizontal="right" vertical="center"/>
    </xf>
    <xf numFmtId="3" fontId="0" fillId="0" borderId="0" xfId="0">
      <alignment horizontal="right" vertical="center"/>
    </xf>
    <xf numFmtId="3" fontId="8" fillId="0" borderId="0" xfId="0" applyFont="1">
      <alignment horizontal="right" vertical="center"/>
    </xf>
    <xf numFmtId="4" fontId="8" fillId="0" borderId="0" xfId="59" applyFill="1" applyBorder="1">
      <alignment horizontal="right" vertical="center"/>
    </xf>
    <xf numFmtId="0" fontId="3" fillId="0" borderId="0" xfId="1" applyFont="1" applyAlignment="1">
      <alignment horizontal="center" vertical="center"/>
    </xf>
    <xf numFmtId="3" fontId="2" fillId="0" borderId="0" xfId="0" applyFont="1" applyAlignment="1">
      <alignment horizontal="center"/>
    </xf>
    <xf numFmtId="3" fontId="0" fillId="0" borderId="0" xfId="0">
      <alignment horizontal="right" vertical="center"/>
    </xf>
    <xf numFmtId="3" fontId="0" fillId="0" borderId="0" xfId="0" applyAlignment="1">
      <alignment horizontal="center"/>
    </xf>
    <xf numFmtId="10" fontId="8" fillId="0" borderId="9" xfId="61" applyAlignment="1">
      <alignment horizontal="right" vertical="center"/>
    </xf>
    <xf numFmtId="3" fontId="8" fillId="0" borderId="0" xfId="0" applyFont="1" applyAlignment="1">
      <alignment horizontal="center"/>
    </xf>
    <xf numFmtId="3" fontId="3" fillId="0" borderId="0" xfId="0" applyFont="1" applyAlignment="1">
      <alignment horizontal="center"/>
    </xf>
    <xf numFmtId="3" fontId="0" fillId="0" borderId="0" xfId="0" applyFill="1">
      <alignment horizontal="right" vertical="center"/>
    </xf>
    <xf numFmtId="3" fontId="8" fillId="0" borderId="0" xfId="0" applyFont="1" applyFill="1" applyAlignment="1"/>
    <xf numFmtId="0" fontId="11" fillId="0" borderId="9" xfId="51" applyFill="1">
      <alignment horizontal="left" vertical="center" wrapText="1"/>
    </xf>
    <xf numFmtId="3" fontId="0" fillId="0" borderId="0" xfId="0">
      <alignment horizontal="right" vertical="center"/>
    </xf>
    <xf numFmtId="3" fontId="0" fillId="0" borderId="0" xfId="0">
      <alignment horizontal="right" vertical="center"/>
    </xf>
    <xf numFmtId="1" fontId="8" fillId="0" borderId="9" xfId="55">
      <alignment horizontal="right" vertical="center"/>
    </xf>
    <xf numFmtId="1" fontId="13" fillId="11" borderId="9" xfId="4">
      <alignment horizontal="center" vertical="center"/>
    </xf>
    <xf numFmtId="1" fontId="28" fillId="0" borderId="9" xfId="0" applyNumberFormat="1" applyFont="1" applyBorder="1" applyAlignment="1">
      <alignment horizontal="center" vertical="center" wrapText="1"/>
    </xf>
    <xf numFmtId="3" fontId="1" fillId="0" borderId="0" xfId="0" applyFont="1" applyFill="1" applyAlignment="1"/>
    <xf numFmtId="0" fontId="11" fillId="0" borderId="9" xfId="57">
      <alignment horizontal="right" vertical="center" wrapText="1"/>
    </xf>
    <xf numFmtId="10" fontId="8" fillId="0" borderId="9" xfId="61" applyFill="1" applyAlignment="1">
      <alignment horizontal="right" vertical="center"/>
    </xf>
    <xf numFmtId="0" fontId="29" fillId="0" borderId="9" xfId="0" applyNumberFormat="1" applyFont="1" applyBorder="1" applyAlignment="1">
      <alignment horizontal="center" vertical="center" wrapText="1"/>
    </xf>
    <xf numFmtId="3" fontId="0" fillId="0" borderId="0" xfId="0" applyFill="1" applyAlignment="1"/>
    <xf numFmtId="0" fontId="1" fillId="0" borderId="0" xfId="1" applyFont="1" applyFill="1"/>
    <xf numFmtId="0" fontId="11" fillId="54" borderId="9" xfId="52" applyFill="1">
      <alignment horizontal="center" vertical="center" wrapText="1"/>
    </xf>
    <xf numFmtId="4" fontId="8" fillId="54" borderId="9" xfId="59" applyFill="1">
      <alignment horizontal="right" vertical="center"/>
    </xf>
    <xf numFmtId="0" fontId="4" fillId="0" borderId="0" xfId="56" applyBorder="1">
      <alignment vertical="center"/>
    </xf>
    <xf numFmtId="0" fontId="8" fillId="0" borderId="0" xfId="1" applyBorder="1"/>
    <xf numFmtId="3" fontId="0" fillId="0" borderId="0" xfId="0" applyBorder="1">
      <alignment horizontal="right" vertical="center"/>
    </xf>
    <xf numFmtId="3" fontId="8" fillId="0" borderId="0" xfId="0" applyFont="1" applyBorder="1" applyAlignment="1"/>
    <xf numFmtId="0" fontId="11" fillId="0" borderId="9" xfId="57" applyFill="1">
      <alignment horizontal="right" vertical="center" wrapText="1"/>
    </xf>
    <xf numFmtId="0" fontId="11" fillId="8" borderId="9" xfId="52" applyFill="1">
      <alignment horizontal="center" vertical="center" wrapText="1"/>
    </xf>
    <xf numFmtId="1" fontId="7" fillId="0" borderId="0" xfId="0" applyNumberFormat="1" applyFont="1" applyFill="1" applyAlignment="1">
      <alignment horizontal="right" vertical="top" shrinkToFit="1"/>
    </xf>
    <xf numFmtId="2" fontId="7" fillId="0" borderId="0" xfId="0" applyNumberFormat="1" applyFont="1" applyFill="1" applyAlignment="1">
      <alignment horizontal="right" vertical="top" shrinkToFit="1"/>
    </xf>
    <xf numFmtId="0" fontId="8" fillId="0" borderId="0" xfId="1" applyFill="1" applyAlignment="1">
      <alignment horizontal="center"/>
    </xf>
    <xf numFmtId="166" fontId="8" fillId="0" borderId="9" xfId="60" applyFill="1">
      <alignment horizontal="right" vertical="center"/>
    </xf>
    <xf numFmtId="3" fontId="6" fillId="0" borderId="0" xfId="0" applyFont="1" applyFill="1" applyAlignment="1">
      <alignment horizontal="center" vertical="top" wrapText="1"/>
    </xf>
    <xf numFmtId="0" fontId="11" fillId="0" borderId="11" xfId="57" applyBorder="1">
      <alignment horizontal="right" vertical="center" wrapText="1"/>
    </xf>
    <xf numFmtId="0" fontId="11" fillId="0" borderId="11" xfId="52" applyBorder="1">
      <alignment horizontal="center" vertical="center" wrapText="1"/>
    </xf>
    <xf numFmtId="0" fontId="8" fillId="3" borderId="0" xfId="1" applyFill="1"/>
    <xf numFmtId="164" fontId="7" fillId="0" borderId="0" xfId="0" applyNumberFormat="1" applyFont="1" applyAlignment="1">
      <alignment horizontal="right" vertical="top" shrinkToFit="1"/>
    </xf>
    <xf numFmtId="3" fontId="3" fillId="0" borderId="9" xfId="65">
      <alignment horizontal="left" vertical="center"/>
    </xf>
    <xf numFmtId="0" fontId="31" fillId="0" borderId="0" xfId="1" applyFont="1" applyFill="1" applyAlignment="1">
      <alignment horizontal="center" vertical="center"/>
    </xf>
    <xf numFmtId="3" fontId="0" fillId="0" borderId="0" xfId="0">
      <alignment horizontal="right" vertical="center"/>
    </xf>
    <xf numFmtId="1" fontId="11" fillId="0" borderId="0" xfId="3" applyFont="1" applyBorder="1" applyAlignment="1">
      <alignment horizontal="left" vertical="top" wrapText="1"/>
    </xf>
    <xf numFmtId="1" fontId="11" fillId="0" borderId="0" xfId="3" applyFont="1" applyBorder="1" applyAlignment="1">
      <alignment horizontal="left" vertical="top"/>
    </xf>
    <xf numFmtId="0" fontId="8" fillId="0" borderId="0" xfId="1" applyAlignment="1">
      <alignment horizontal="right" vertical="center"/>
    </xf>
    <xf numFmtId="3" fontId="11" fillId="0" borderId="0" xfId="0" applyFont="1" applyAlignment="1">
      <alignment horizontal="center" vertical="top" wrapText="1"/>
    </xf>
    <xf numFmtId="1" fontId="11" fillId="0" borderId="0" xfId="3" applyFont="1" applyBorder="1" applyAlignment="1">
      <alignment horizontal="center" vertical="top" wrapText="1"/>
    </xf>
    <xf numFmtId="0" fontId="4" fillId="0" borderId="0" xfId="56" applyFill="1">
      <alignment vertical="center"/>
    </xf>
    <xf numFmtId="3" fontId="0" fillId="0" borderId="0" xfId="0">
      <alignment horizontal="right" vertical="center"/>
    </xf>
    <xf numFmtId="1" fontId="6" fillId="0" borderId="0" xfId="3" applyFont="1" applyFill="1" applyBorder="1" applyAlignment="1">
      <alignment horizontal="left" vertical="top" wrapText="1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right" vertical="center"/>
    </xf>
    <xf numFmtId="165" fontId="8" fillId="0" borderId="9" xfId="58" applyFill="1">
      <alignment horizontal="right" vertical="center"/>
    </xf>
    <xf numFmtId="0" fontId="1" fillId="0" borderId="0" xfId="1" applyFont="1" applyFill="1" applyBorder="1"/>
    <xf numFmtId="1" fontId="8" fillId="0" borderId="9" xfId="55" applyFill="1" applyBorder="1">
      <alignment horizontal="right" vertical="center"/>
    </xf>
    <xf numFmtId="0" fontId="1" fillId="0" borderId="9" xfId="1" applyFont="1" applyFill="1" applyBorder="1"/>
    <xf numFmtId="1" fontId="13" fillId="0" borderId="9" xfId="4" applyFill="1">
      <alignment horizontal="center" vertical="center"/>
    </xf>
    <xf numFmtId="167" fontId="13" fillId="0" borderId="0" xfId="64" applyFill="1" applyBorder="1">
      <alignment vertical="center"/>
    </xf>
    <xf numFmtId="0" fontId="4" fillId="0" borderId="9" xfId="22" applyFill="1" applyAlignment="1">
      <alignment horizontal="left" vertical="center" wrapText="1"/>
    </xf>
    <xf numFmtId="0" fontId="2" fillId="0" borderId="0" xfId="1" applyFont="1" applyFill="1" applyAlignment="1">
      <alignment horizontal="center"/>
    </xf>
    <xf numFmtId="3" fontId="2" fillId="0" borderId="0" xfId="0" applyFont="1" applyFill="1" applyAlignment="1">
      <alignment horizontal="center"/>
    </xf>
    <xf numFmtId="0" fontId="9" fillId="0" borderId="0" xfId="1" applyFont="1"/>
    <xf numFmtId="3" fontId="9" fillId="0" borderId="0" xfId="0" applyFont="1" applyAlignment="1"/>
    <xf numFmtId="3" fontId="9" fillId="0" borderId="0" xfId="0" applyFont="1" applyFill="1" applyAlignment="1"/>
    <xf numFmtId="0" fontId="9" fillId="0" borderId="0" xfId="1" applyFont="1" applyFill="1"/>
    <xf numFmtId="0" fontId="4" fillId="0" borderId="0" xfId="1" applyFont="1" applyFill="1"/>
    <xf numFmtId="1" fontId="9" fillId="0" borderId="0" xfId="0" applyNumberFormat="1" applyFont="1" applyFill="1" applyAlignment="1"/>
    <xf numFmtId="0" fontId="1" fillId="0" borderId="0" xfId="1" applyFont="1" applyFill="1" applyAlignment="1">
      <alignment horizontal="center"/>
    </xf>
    <xf numFmtId="0" fontId="11" fillId="8" borderId="9" xfId="51" applyFill="1">
      <alignment horizontal="left" vertical="center" wrapText="1"/>
    </xf>
    <xf numFmtId="0" fontId="11" fillId="54" borderId="9" xfId="51" applyFill="1">
      <alignment horizontal="left" vertical="center" wrapText="1"/>
    </xf>
    <xf numFmtId="0" fontId="29" fillId="56" borderId="9" xfId="0" applyNumberFormat="1" applyFont="1" applyFill="1" applyBorder="1" applyAlignment="1">
      <alignment horizontal="center" vertical="center" wrapText="1"/>
    </xf>
    <xf numFmtId="0" fontId="29" fillId="56" borderId="9" xfId="0" applyNumberFormat="1" applyFont="1" applyFill="1" applyBorder="1" applyAlignment="1">
      <alignment horizontal="left" vertical="center" wrapText="1"/>
    </xf>
    <xf numFmtId="0" fontId="11" fillId="0" borderId="10" xfId="52" applyBorder="1">
      <alignment horizontal="center" vertical="center" wrapText="1"/>
    </xf>
    <xf numFmtId="0" fontId="11" fillId="0" borderId="9" xfId="52" applyBorder="1">
      <alignment horizontal="center" vertical="center" wrapText="1"/>
    </xf>
    <xf numFmtId="0" fontId="9" fillId="0" borderId="9" xfId="1" applyFont="1" applyFill="1" applyBorder="1"/>
    <xf numFmtId="0" fontId="9" fillId="0" borderId="0" xfId="1" applyFont="1" applyFill="1" applyBorder="1"/>
    <xf numFmtId="1" fontId="9" fillId="0" borderId="0" xfId="0" applyNumberFormat="1" applyFont="1" applyFill="1" applyBorder="1" applyAlignment="1"/>
    <xf numFmtId="0" fontId="11" fillId="10" borderId="9" xfId="51" applyFill="1">
      <alignment horizontal="left" vertical="center" wrapText="1"/>
    </xf>
    <xf numFmtId="166" fontId="8" fillId="54" borderId="0" xfId="60" applyFill="1" applyBorder="1">
      <alignment horizontal="right" vertical="center"/>
    </xf>
    <xf numFmtId="166" fontId="8" fillId="54" borderId="9" xfId="60" applyFill="1" applyBorder="1">
      <alignment horizontal="right" vertical="center"/>
    </xf>
    <xf numFmtId="166" fontId="8" fillId="10" borderId="0" xfId="60" applyFill="1" applyBorder="1">
      <alignment horizontal="right" vertical="center"/>
    </xf>
    <xf numFmtId="166" fontId="8" fillId="10" borderId="9" xfId="60" applyFill="1" applyBorder="1">
      <alignment horizontal="right" vertical="center"/>
    </xf>
    <xf numFmtId="0" fontId="32" fillId="0" borderId="0" xfId="0" applyNumberFormat="1" applyFont="1" applyBorder="1" applyAlignment="1"/>
    <xf numFmtId="3" fontId="9" fillId="0" borderId="0" xfId="0" applyFont="1">
      <alignment horizontal="right" vertical="center"/>
    </xf>
    <xf numFmtId="166" fontId="8" fillId="55" borderId="9" xfId="60" applyFill="1">
      <alignment horizontal="right" vertical="center"/>
    </xf>
    <xf numFmtId="166" fontId="8" fillId="55" borderId="9" xfId="60" applyFill="1" applyBorder="1">
      <alignment horizontal="right" vertical="center"/>
    </xf>
    <xf numFmtId="0" fontId="11" fillId="0" borderId="9" xfId="52" applyFill="1" applyBorder="1">
      <alignment horizontal="center" vertical="center" wrapText="1"/>
    </xf>
    <xf numFmtId="0" fontId="8" fillId="0" borderId="9" xfId="1" applyBorder="1"/>
    <xf numFmtId="1" fontId="28" fillId="0" borderId="0" xfId="3" applyBorder="1" applyAlignment="1"/>
    <xf numFmtId="3" fontId="0" fillId="0" borderId="0" xfId="0" applyBorder="1" applyAlignment="1"/>
    <xf numFmtId="0" fontId="11" fillId="0" borderId="9" xfId="51" applyBorder="1">
      <alignment horizontal="left" vertical="center" wrapText="1"/>
    </xf>
    <xf numFmtId="0" fontId="11" fillId="9" borderId="9" xfId="52" applyFill="1">
      <alignment horizontal="center" vertical="center" wrapText="1"/>
    </xf>
    <xf numFmtId="0" fontId="11" fillId="9" borderId="9" xfId="51" applyFill="1">
      <alignment horizontal="left" vertical="center" wrapText="1"/>
    </xf>
    <xf numFmtId="0" fontId="11" fillId="57" borderId="9" xfId="52" applyFill="1">
      <alignment horizontal="center" vertical="center" wrapText="1"/>
    </xf>
    <xf numFmtId="3" fontId="0" fillId="0" borderId="0" xfId="0">
      <alignment horizontal="right" vertical="center"/>
    </xf>
    <xf numFmtId="0" fontId="8" fillId="6" borderId="0" xfId="1" applyFill="1"/>
    <xf numFmtId="0" fontId="11" fillId="6" borderId="9" xfId="51" applyFill="1">
      <alignment horizontal="left" vertical="center" wrapText="1"/>
    </xf>
    <xf numFmtId="166" fontId="8" fillId="6" borderId="9" xfId="60" applyFill="1">
      <alignment horizontal="right" vertical="center"/>
    </xf>
    <xf numFmtId="0" fontId="11" fillId="6" borderId="9" xfId="52" applyFill="1">
      <alignment horizontal="center" vertical="center" wrapText="1"/>
    </xf>
    <xf numFmtId="4" fontId="8" fillId="6" borderId="9" xfId="59" applyFill="1">
      <alignment horizontal="right" vertical="center"/>
    </xf>
    <xf numFmtId="10" fontId="8" fillId="6" borderId="9" xfId="61" applyFill="1" applyAlignment="1">
      <alignment horizontal="right" vertical="center"/>
    </xf>
    <xf numFmtId="1" fontId="8" fillId="6" borderId="9" xfId="55" applyFill="1">
      <alignment horizontal="right" vertical="center"/>
    </xf>
    <xf numFmtId="4" fontId="8" fillId="5" borderId="9" xfId="59" applyFill="1">
      <alignment horizontal="right" vertical="center"/>
    </xf>
    <xf numFmtId="3" fontId="0" fillId="0" borderId="9" xfId="0" applyFill="1" applyBorder="1">
      <alignment horizontal="right" vertical="center"/>
    </xf>
    <xf numFmtId="3" fontId="8" fillId="0" borderId="9" xfId="66">
      <alignment horizontal="right" vertical="center"/>
    </xf>
    <xf numFmtId="0" fontId="11" fillId="0" borderId="11" xfId="52" applyFill="1" applyBorder="1">
      <alignment horizontal="center" vertical="center" wrapText="1"/>
    </xf>
    <xf numFmtId="2" fontId="13" fillId="11" borderId="9" xfId="62">
      <alignment vertical="center"/>
    </xf>
    <xf numFmtId="0" fontId="11" fillId="0" borderId="9" xfId="52" quotePrefix="1">
      <alignment horizontal="center" vertical="center" wrapText="1"/>
    </xf>
    <xf numFmtId="166" fontId="8" fillId="0" borderId="9" xfId="60" applyFill="1" applyBorder="1">
      <alignment horizontal="right" vertical="center"/>
    </xf>
    <xf numFmtId="10" fontId="8" fillId="45" borderId="9" xfId="61" applyFill="1" applyAlignment="1">
      <alignment horizontal="right" vertical="center"/>
    </xf>
    <xf numFmtId="0" fontId="8" fillId="0" borderId="9" xfId="1" applyBorder="1" applyAlignment="1">
      <alignment horizontal="center"/>
    </xf>
    <xf numFmtId="1" fontId="8" fillId="0" borderId="9" xfId="1" applyNumberFormat="1" applyBorder="1"/>
    <xf numFmtId="0" fontId="29" fillId="58" borderId="9" xfId="0" applyNumberFormat="1" applyFont="1" applyFill="1" applyBorder="1" applyAlignment="1">
      <alignment horizontal="center" vertical="center" wrapText="1"/>
    </xf>
    <xf numFmtId="4" fontId="8" fillId="0" borderId="9" xfId="59" applyFill="1" applyBorder="1">
      <alignment horizontal="right" vertical="center"/>
    </xf>
    <xf numFmtId="0" fontId="1" fillId="0" borderId="0" xfId="1" applyFont="1" applyBorder="1" applyAlignment="1">
      <alignment horizontal="right" vertical="center"/>
    </xf>
    <xf numFmtId="0" fontId="11" fillId="0" borderId="9" xfId="57" applyFill="1" applyBorder="1">
      <alignment horizontal="right" vertical="center" wrapText="1"/>
    </xf>
    <xf numFmtId="165" fontId="8" fillId="0" borderId="9" xfId="58" applyFill="1" applyBorder="1">
      <alignment horizontal="right" vertical="center"/>
    </xf>
    <xf numFmtId="1" fontId="13" fillId="0" borderId="9" xfId="4" applyFill="1" applyBorder="1">
      <alignment horizontal="center" vertical="center"/>
    </xf>
    <xf numFmtId="3" fontId="0" fillId="0" borderId="0" xfId="0" applyBorder="1" applyAlignment="1">
      <alignment horizontal="center"/>
    </xf>
    <xf numFmtId="165" fontId="13" fillId="0" borderId="9" xfId="64" applyNumberFormat="1" applyFill="1" applyBorder="1">
      <alignment vertical="center"/>
    </xf>
    <xf numFmtId="3" fontId="13" fillId="0" borderId="9" xfId="62" applyNumberFormat="1" applyFill="1" applyBorder="1">
      <alignment vertical="center"/>
    </xf>
    <xf numFmtId="2" fontId="13" fillId="0" borderId="9" xfId="62" applyFill="1" applyBorder="1">
      <alignment vertical="center"/>
    </xf>
    <xf numFmtId="167" fontId="13" fillId="0" borderId="9" xfId="64" applyFill="1" applyBorder="1">
      <alignment vertical="center"/>
    </xf>
    <xf numFmtId="3" fontId="9" fillId="0" borderId="0" xfId="0" applyFont="1" applyFill="1" applyBorder="1" applyAlignment="1"/>
    <xf numFmtId="4" fontId="8" fillId="9" borderId="9" xfId="59" applyFill="1">
      <alignment horizontal="right" vertical="center"/>
    </xf>
    <xf numFmtId="3" fontId="8" fillId="0" borderId="9" xfId="0" applyFont="1" applyBorder="1" applyAlignment="1"/>
    <xf numFmtId="0" fontId="1" fillId="0" borderId="9" xfId="1" applyFont="1" applyBorder="1" applyAlignment="1">
      <alignment horizontal="right" vertical="center"/>
    </xf>
    <xf numFmtId="3" fontId="0" fillId="0" borderId="9" xfId="0" applyBorder="1" applyAlignment="1">
      <alignment horizontal="center"/>
    </xf>
    <xf numFmtId="3" fontId="12" fillId="0" borderId="9" xfId="0" applyFont="1" applyBorder="1">
      <alignment horizontal="right" vertical="center"/>
    </xf>
    <xf numFmtId="1" fontId="8" fillId="57" borderId="9" xfId="55" applyFill="1">
      <alignment horizontal="right" vertical="center"/>
    </xf>
    <xf numFmtId="4" fontId="8" fillId="57" borderId="9" xfId="59" applyFill="1">
      <alignment horizontal="right" vertical="center"/>
    </xf>
    <xf numFmtId="4" fontId="8" fillId="46" borderId="9" xfId="59" applyFill="1">
      <alignment horizontal="right" vertical="center"/>
    </xf>
    <xf numFmtId="4" fontId="8" fillId="47" borderId="9" xfId="59" applyFill="1">
      <alignment horizontal="right" vertical="center"/>
    </xf>
    <xf numFmtId="3" fontId="0" fillId="0" borderId="0" xfId="0" applyFill="1" applyBorder="1" applyAlignment="1"/>
    <xf numFmtId="166" fontId="8" fillId="0" borderId="9" xfId="60">
      <alignment horizontal="right" vertical="center"/>
    </xf>
    <xf numFmtId="3" fontId="0" fillId="0" borderId="0" xfId="0">
      <alignment horizontal="right" vertical="center"/>
    </xf>
    <xf numFmtId="0" fontId="29" fillId="0" borderId="9" xfId="0" applyNumberFormat="1" applyFont="1" applyBorder="1" applyAlignment="1">
      <alignment horizontal="left" vertical="center" wrapText="1"/>
    </xf>
    <xf numFmtId="1" fontId="8" fillId="0" borderId="0" xfId="1" applyNumberFormat="1" applyAlignment="1">
      <alignment horizontal="center"/>
    </xf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0" fontId="3" fillId="0" borderId="0" xfId="1" applyFont="1"/>
    <xf numFmtId="3" fontId="33" fillId="0" borderId="0" xfId="0" applyFont="1">
      <alignment horizontal="right" vertical="center"/>
    </xf>
    <xf numFmtId="0" fontId="11" fillId="46" borderId="9" xfId="51" applyFill="1">
      <alignment horizontal="left" vertical="center" wrapText="1"/>
    </xf>
    <xf numFmtId="0" fontId="11" fillId="13" borderId="9" xfId="51" applyFill="1">
      <alignment horizontal="left" vertical="center" wrapText="1"/>
    </xf>
    <xf numFmtId="0" fontId="11" fillId="7" borderId="9" xfId="51" applyFill="1">
      <alignment horizontal="left" vertical="center" wrapText="1"/>
    </xf>
    <xf numFmtId="0" fontId="11" fillId="5" borderId="9" xfId="51" applyFill="1">
      <alignment horizontal="left" vertical="center" wrapText="1"/>
    </xf>
    <xf numFmtId="0" fontId="11" fillId="45" borderId="9" xfId="51" applyFill="1">
      <alignment horizontal="left" vertical="center" wrapText="1"/>
    </xf>
    <xf numFmtId="0" fontId="11" fillId="47" borderId="9" xfId="51" applyFill="1">
      <alignment horizontal="left" vertical="center" wrapText="1"/>
    </xf>
    <xf numFmtId="0" fontId="11" fillId="55" borderId="9" xfId="51" applyFill="1">
      <alignment horizontal="left" vertical="center" wrapText="1"/>
    </xf>
    <xf numFmtId="0" fontId="11" fillId="50" borderId="9" xfId="51" applyFill="1">
      <alignment horizontal="left" vertical="center" wrapText="1"/>
    </xf>
    <xf numFmtId="0" fontId="11" fillId="50" borderId="9" xfId="52" applyFill="1">
      <alignment horizontal="center" vertical="center" wrapText="1"/>
    </xf>
    <xf numFmtId="0" fontId="29" fillId="50" borderId="9" xfId="0" applyNumberFormat="1" applyFont="1" applyFill="1" applyBorder="1" applyAlignment="1">
      <alignment horizontal="center" vertical="center" wrapText="1"/>
    </xf>
    <xf numFmtId="3" fontId="29" fillId="50" borderId="9" xfId="0" applyFont="1" applyFill="1" applyBorder="1" applyAlignment="1">
      <alignment horizontal="center" vertical="center" wrapText="1"/>
    </xf>
    <xf numFmtId="3" fontId="0" fillId="0" borderId="0" xfId="0" applyAlignment="1">
      <alignment vertical="top" wrapText="1"/>
    </xf>
    <xf numFmtId="3" fontId="9" fillId="0" borderId="0" xfId="0" applyFont="1">
      <alignment horizontal="right" vertical="center"/>
    </xf>
    <xf numFmtId="3" fontId="34" fillId="0" borderId="0" xfId="0" applyFont="1">
      <alignment horizontal="right" vertical="center"/>
    </xf>
    <xf numFmtId="3" fontId="35" fillId="0" borderId="0" xfId="0" applyFont="1">
      <alignment horizontal="right" vertical="center"/>
    </xf>
    <xf numFmtId="3" fontId="0" fillId="0" borderId="0" xfId="0" applyAlignment="1">
      <alignment horizontal="center"/>
    </xf>
    <xf numFmtId="3" fontId="37" fillId="0" borderId="9" xfId="0" applyFont="1" applyBorder="1" applyAlignment="1">
      <alignment horizontal="left" vertical="top" wrapText="1"/>
    </xf>
    <xf numFmtId="0" fontId="11" fillId="0" borderId="12" xfId="52" applyBorder="1">
      <alignment horizontal="center" vertical="center" wrapText="1"/>
    </xf>
    <xf numFmtId="3" fontId="36" fillId="0" borderId="9" xfId="0" applyFont="1" applyBorder="1" applyAlignment="1">
      <alignment horizontal="left" vertical="top" wrapText="1"/>
    </xf>
    <xf numFmtId="3" fontId="0" fillId="0" borderId="9" xfId="0" applyBorder="1">
      <alignment horizontal="right" vertical="center"/>
    </xf>
    <xf numFmtId="3" fontId="37" fillId="0" borderId="12" xfId="0" applyFont="1" applyBorder="1" applyAlignment="1">
      <alignment horizontal="left" vertical="top" wrapText="1"/>
    </xf>
    <xf numFmtId="0" fontId="29" fillId="59" borderId="9" xfId="0" applyNumberFormat="1" applyFont="1" applyFill="1" applyBorder="1" applyAlignment="1">
      <alignment horizontal="center" vertical="center" wrapText="1"/>
    </xf>
    <xf numFmtId="3" fontId="8" fillId="0" borderId="9" xfId="0" applyFont="1" applyBorder="1">
      <alignment horizontal="right" vertical="center"/>
    </xf>
    <xf numFmtId="0" fontId="11" fillId="51" borderId="9" xfId="52" applyFill="1">
      <alignment horizontal="center" vertical="center" wrapText="1"/>
    </xf>
    <xf numFmtId="0" fontId="11" fillId="51" borderId="9" xfId="52" applyFill="1" applyBorder="1">
      <alignment horizontal="center" vertical="center" wrapText="1"/>
    </xf>
    <xf numFmtId="0" fontId="29" fillId="60" borderId="9" xfId="0" applyNumberFormat="1" applyFont="1" applyFill="1" applyBorder="1" applyAlignment="1">
      <alignment horizontal="center" vertical="center" wrapText="1"/>
    </xf>
    <xf numFmtId="0" fontId="11" fillId="51" borderId="9" xfId="51" applyFill="1">
      <alignment horizontal="left" vertical="center" wrapText="1"/>
    </xf>
    <xf numFmtId="4" fontId="8" fillId="57" borderId="9" xfId="59" quotePrefix="1" applyFill="1">
      <alignment horizontal="right" vertical="center"/>
    </xf>
    <xf numFmtId="0" fontId="11" fillId="0" borderId="9" xfId="51" applyAlignment="1">
      <alignment horizontal="left" vertical="top" wrapText="1"/>
    </xf>
    <xf numFmtId="0" fontId="11" fillId="0" borderId="9" xfId="51" applyFill="1" applyAlignment="1">
      <alignment horizontal="left" vertical="top" wrapText="1"/>
    </xf>
    <xf numFmtId="0" fontId="11" fillId="2" borderId="9" xfId="51" applyFill="1" applyAlignment="1">
      <alignment horizontal="left" vertical="top" wrapText="1"/>
    </xf>
    <xf numFmtId="10" fontId="8" fillId="11" borderId="9" xfId="61" applyFill="1" applyAlignment="1">
      <alignment vertical="center"/>
    </xf>
    <xf numFmtId="3" fontId="2" fillId="0" borderId="0" xfId="0" applyFont="1">
      <alignment horizontal="right" vertical="center"/>
    </xf>
    <xf numFmtId="0" fontId="38" fillId="0" borderId="9" xfId="51" applyFont="1" applyFill="1" applyAlignment="1">
      <alignment horizontal="left" vertical="top" wrapText="1"/>
    </xf>
    <xf numFmtId="4" fontId="4" fillId="0" borderId="9" xfId="59" applyFont="1">
      <alignment horizontal="right" vertical="center"/>
    </xf>
    <xf numFmtId="10" fontId="39" fillId="0" borderId="9" xfId="50" applyFont="1" applyFill="1">
      <alignment horizontal="right" vertical="center"/>
    </xf>
    <xf numFmtId="0" fontId="11" fillId="52" borderId="9" xfId="51" applyFill="1">
      <alignment horizontal="left" vertical="center" wrapText="1"/>
    </xf>
    <xf numFmtId="4" fontId="8" fillId="52" borderId="9" xfId="59" applyFill="1">
      <alignment horizontal="right" vertical="center"/>
    </xf>
    <xf numFmtId="10" fontId="29" fillId="52" borderId="9" xfId="50" applyFill="1">
      <alignment horizontal="right" vertical="center"/>
    </xf>
    <xf numFmtId="0" fontId="9" fillId="0" borderId="0" xfId="1" applyFont="1" applyBorder="1"/>
    <xf numFmtId="10" fontId="8" fillId="9" borderId="9" xfId="61" applyFill="1" applyAlignment="1">
      <alignment horizontal="right" vertical="center"/>
    </xf>
    <xf numFmtId="0" fontId="4" fillId="0" borderId="0" xfId="68">
      <alignment vertical="center"/>
    </xf>
    <xf numFmtId="3" fontId="9" fillId="0" borderId="0" xfId="0" applyFont="1" applyFill="1" applyAlignment="1">
      <alignment horizontal="center"/>
    </xf>
    <xf numFmtId="4" fontId="9" fillId="0" borderId="0" xfId="0" applyNumberFormat="1" applyFont="1" applyFill="1">
      <alignment horizontal="right" vertical="center"/>
    </xf>
    <xf numFmtId="3" fontId="9" fillId="0" borderId="0" xfId="0" applyFont="1" applyFill="1">
      <alignment horizontal="right" vertical="center"/>
    </xf>
    <xf numFmtId="165" fontId="8" fillId="61" borderId="9" xfId="58" applyFill="1">
      <alignment horizontal="right" vertical="center"/>
    </xf>
    <xf numFmtId="1" fontId="13" fillId="11" borderId="9" xfId="69">
      <alignment vertical="center"/>
    </xf>
    <xf numFmtId="3" fontId="8" fillId="62" borderId="9" xfId="66" applyFill="1">
      <alignment horizontal="right" vertical="center"/>
    </xf>
    <xf numFmtId="4" fontId="8" fillId="61" borderId="9" xfId="59" applyFill="1">
      <alignment horizontal="right" vertical="center"/>
    </xf>
    <xf numFmtId="4" fontId="8" fillId="63" borderId="9" xfId="59" quotePrefix="1" applyFill="1">
      <alignment horizontal="right" vertical="center"/>
    </xf>
    <xf numFmtId="10" fontId="8" fillId="57" borderId="9" xfId="61" applyFill="1" applyAlignment="1">
      <alignment horizontal="right" vertical="center"/>
    </xf>
    <xf numFmtId="0" fontId="11" fillId="62" borderId="9" xfId="51" applyFill="1">
      <alignment horizontal="left" vertical="center" wrapText="1"/>
    </xf>
    <xf numFmtId="0" fontId="11" fillId="61" borderId="9" xfId="51" applyFill="1">
      <alignment horizontal="left" vertical="center" wrapText="1"/>
    </xf>
    <xf numFmtId="0" fontId="11" fillId="63" borderId="9" xfId="51" applyFill="1">
      <alignment horizontal="left" vertical="center" wrapText="1"/>
    </xf>
    <xf numFmtId="0" fontId="11" fillId="64" borderId="9" xfId="51" applyFill="1">
      <alignment horizontal="left" vertical="center" wrapText="1"/>
    </xf>
    <xf numFmtId="0" fontId="11" fillId="65" borderId="9" xfId="51" applyFill="1">
      <alignment horizontal="left" vertical="center" wrapText="1"/>
    </xf>
    <xf numFmtId="0" fontId="11" fillId="53" borderId="9" xfId="51" applyFill="1">
      <alignment horizontal="left" vertical="center" wrapText="1"/>
    </xf>
    <xf numFmtId="0" fontId="11" fillId="66" borderId="9" xfId="51" applyFill="1">
      <alignment horizontal="left" vertical="center" wrapText="1"/>
    </xf>
    <xf numFmtId="0" fontId="11" fillId="67" borderId="9" xfId="51" applyFill="1">
      <alignment horizontal="left" vertical="center" wrapText="1"/>
    </xf>
    <xf numFmtId="0" fontId="11" fillId="68" borderId="9" xfId="51" applyFill="1">
      <alignment horizontal="left" vertical="center" wrapText="1"/>
    </xf>
    <xf numFmtId="0" fontId="11" fillId="69" borderId="9" xfId="51" applyFill="1" applyAlignment="1">
      <alignment horizontal="left" vertical="top" wrapText="1"/>
    </xf>
    <xf numFmtId="0" fontId="11" fillId="70" borderId="9" xfId="51" applyFill="1" applyAlignment="1">
      <alignment horizontal="left" vertical="top" wrapText="1"/>
    </xf>
    <xf numFmtId="0" fontId="11" fillId="71" borderId="9" xfId="51" applyFill="1">
      <alignment horizontal="left" vertical="center" wrapText="1"/>
    </xf>
    <xf numFmtId="0" fontId="11" fillId="72" borderId="9" xfId="51" applyFill="1">
      <alignment horizontal="left" vertical="center" wrapText="1"/>
    </xf>
    <xf numFmtId="0" fontId="11" fillId="48" borderId="9" xfId="51" applyFill="1">
      <alignment horizontal="left" vertical="center" wrapText="1"/>
    </xf>
    <xf numFmtId="0" fontId="11" fillId="49" borderId="9" xfId="51" applyFill="1">
      <alignment horizontal="left" vertical="center" wrapText="1"/>
    </xf>
    <xf numFmtId="10" fontId="8" fillId="53" borderId="9" xfId="61" applyFill="1" applyAlignment="1">
      <alignment horizontal="right" vertical="center"/>
    </xf>
    <xf numFmtId="3" fontId="0" fillId="0" borderId="0" xfId="0">
      <alignment horizontal="right" vertical="center"/>
    </xf>
    <xf numFmtId="0" fontId="8" fillId="0" borderId="0" xfId="1" applyAlignment="1">
      <alignment horizontal="center" vertical="center"/>
    </xf>
    <xf numFmtId="0" fontId="31" fillId="0" borderId="0" xfId="1" applyFont="1" applyAlignment="1">
      <alignment horizontal="center" vertical="center"/>
    </xf>
    <xf numFmtId="3" fontId="4" fillId="0" borderId="0" xfId="0" applyFont="1" applyAlignment="1"/>
    <xf numFmtId="3" fontId="8" fillId="0" borderId="0" xfId="1" applyNumberFormat="1"/>
    <xf numFmtId="1" fontId="41" fillId="0" borderId="0" xfId="0" applyNumberFormat="1" applyFont="1" applyAlignment="1">
      <alignment vertical="center" wrapText="1"/>
    </xf>
    <xf numFmtId="2" fontId="13" fillId="0" borderId="9" xfId="62" applyFill="1">
      <alignment vertical="center"/>
    </xf>
    <xf numFmtId="14" fontId="41" fillId="0" borderId="0" xfId="0" applyNumberFormat="1" applyFont="1" applyAlignment="1">
      <alignment vertical="center"/>
    </xf>
    <xf numFmtId="3" fontId="8" fillId="57" borderId="9" xfId="66" applyFill="1">
      <alignment horizontal="right" vertical="center"/>
    </xf>
    <xf numFmtId="0" fontId="11" fillId="57" borderId="9" xfId="51" applyFill="1" applyAlignment="1">
      <alignment horizontal="center" vertical="center" wrapText="1"/>
    </xf>
    <xf numFmtId="0" fontId="11" fillId="53" borderId="9" xfId="52" applyFill="1">
      <alignment horizontal="center" vertical="center" wrapText="1"/>
    </xf>
    <xf numFmtId="4" fontId="8" fillId="53" borderId="9" xfId="59" applyFill="1">
      <alignment horizontal="right" vertical="center"/>
    </xf>
    <xf numFmtId="3" fontId="3" fillId="4" borderId="0" xfId="53" applyFill="1">
      <alignment horizontal="left" vertical="center"/>
    </xf>
    <xf numFmtId="10" fontId="8" fillId="0" borderId="9" xfId="61" applyFill="1" applyAlignment="1">
      <alignment horizontal="center" vertical="center"/>
    </xf>
    <xf numFmtId="3" fontId="8" fillId="52" borderId="9" xfId="66" applyFill="1">
      <alignment horizontal="right" vertical="center"/>
    </xf>
    <xf numFmtId="3" fontId="8" fillId="0" borderId="9" xfId="66" quotePrefix="1">
      <alignment horizontal="right" vertical="center"/>
    </xf>
    <xf numFmtId="168" fontId="8" fillId="0" borderId="9" xfId="70">
      <alignment horizontal="right" vertical="center"/>
    </xf>
    <xf numFmtId="0" fontId="11" fillId="10" borderId="9" xfId="52" applyFill="1">
      <alignment horizontal="center" vertical="center" wrapText="1"/>
    </xf>
    <xf numFmtId="10" fontId="8" fillId="52" borderId="9" xfId="61" applyFill="1" applyAlignment="1">
      <alignment horizontal="right" vertical="center"/>
    </xf>
    <xf numFmtId="1" fontId="28" fillId="4" borderId="9" xfId="3" quotePrefix="1" applyFill="1">
      <alignment horizontal="center" vertical="center" wrapText="1"/>
    </xf>
    <xf numFmtId="10" fontId="8" fillId="0" borderId="9" xfId="61" applyAlignment="1">
      <alignment vertical="center"/>
    </xf>
    <xf numFmtId="0" fontId="8" fillId="0" borderId="9" xfId="1" applyFill="1" applyBorder="1"/>
    <xf numFmtId="0" fontId="8" fillId="0" borderId="9" xfId="1" applyFill="1" applyBorder="1" applyAlignment="1">
      <alignment horizontal="center"/>
    </xf>
    <xf numFmtId="0" fontId="1" fillId="0" borderId="9" xfId="1" applyFont="1" applyBorder="1"/>
    <xf numFmtId="3" fontId="3" fillId="0" borderId="0" xfId="53" applyFill="1">
      <alignment horizontal="left" vertical="center"/>
    </xf>
    <xf numFmtId="1" fontId="11" fillId="0" borderId="0" xfId="3" applyFont="1" applyFill="1" applyBorder="1" applyAlignment="1">
      <alignment horizontal="left" vertical="top" wrapText="1"/>
    </xf>
    <xf numFmtId="3" fontId="6" fillId="0" borderId="0" xfId="0" applyFont="1" applyFill="1" applyAlignment="1">
      <alignment horizontal="left" vertical="top" wrapText="1"/>
    </xf>
    <xf numFmtId="1" fontId="8" fillId="0" borderId="10" xfId="55" applyFill="1" applyBorder="1">
      <alignment horizontal="right" vertical="center"/>
    </xf>
    <xf numFmtId="169" fontId="8" fillId="0" borderId="9" xfId="71">
      <alignment horizontal="right" vertical="center"/>
    </xf>
    <xf numFmtId="164" fontId="7" fillId="0" borderId="9" xfId="0" applyNumberFormat="1" applyFont="1" applyBorder="1" applyAlignment="1">
      <alignment horizontal="right" vertical="top" shrinkToFit="1"/>
    </xf>
    <xf numFmtId="1" fontId="8" fillId="0" borderId="9" xfId="55" quotePrefix="1" applyFill="1">
      <alignment horizontal="right" vertical="center"/>
    </xf>
    <xf numFmtId="0" fontId="11" fillId="50" borderId="9" xfId="52" applyFill="1" applyBorder="1">
      <alignment horizontal="center" vertical="center" wrapText="1"/>
    </xf>
    <xf numFmtId="3" fontId="9" fillId="0" borderId="0" xfId="0" applyFont="1" applyBorder="1">
      <alignment horizontal="right" vertical="center"/>
    </xf>
    <xf numFmtId="3" fontId="9" fillId="0" borderId="0" xfId="0" applyFont="1" applyBorder="1" applyAlignment="1">
      <alignment horizontal="center"/>
    </xf>
    <xf numFmtId="4" fontId="9" fillId="0" borderId="0" xfId="0" applyNumberFormat="1" applyFont="1" applyBorder="1">
      <alignment horizontal="right" vertical="center"/>
    </xf>
    <xf numFmtId="1" fontId="8" fillId="57" borderId="9" xfId="55" applyFill="1" applyBorder="1">
      <alignment horizontal="right" vertical="center"/>
    </xf>
    <xf numFmtId="1" fontId="8" fillId="0" borderId="9" xfId="55" quotePrefix="1" applyFill="1" applyBorder="1">
      <alignment horizontal="right" vertical="center"/>
    </xf>
    <xf numFmtId="3" fontId="9" fillId="0" borderId="0" xfId="0" applyFont="1" applyFill="1" applyBorder="1" applyAlignment="1">
      <alignment horizontal="center"/>
    </xf>
    <xf numFmtId="1" fontId="8" fillId="2" borderId="9" xfId="55" applyFill="1" applyBorder="1">
      <alignment horizontal="right" vertical="center"/>
    </xf>
    <xf numFmtId="1" fontId="8" fillId="0" borderId="9" xfId="55" applyBorder="1">
      <alignment horizontal="right" vertical="center"/>
    </xf>
    <xf numFmtId="3" fontId="6" fillId="0" borderId="0" xfId="0" applyFont="1" applyBorder="1" applyAlignment="1">
      <alignment horizontal="center" vertical="top" wrapText="1"/>
    </xf>
    <xf numFmtId="169" fontId="8" fillId="0" borderId="9" xfId="71" applyBorder="1">
      <alignment horizontal="right" vertical="center"/>
    </xf>
    <xf numFmtId="0" fontId="1" fillId="0" borderId="0" xfId="1" applyFont="1" applyBorder="1" applyAlignment="1">
      <alignment horizontal="center" vertical="center"/>
    </xf>
    <xf numFmtId="3" fontId="0" fillId="0" borderId="0" xfId="0" applyFill="1" applyBorder="1" applyAlignment="1">
      <alignment horizontal="center"/>
    </xf>
    <xf numFmtId="0" fontId="11" fillId="0" borderId="9" xfId="51" applyFill="1" applyBorder="1">
      <alignment horizontal="left" vertical="center" wrapText="1"/>
    </xf>
    <xf numFmtId="3" fontId="37" fillId="0" borderId="9" xfId="0" applyFont="1" applyFill="1" applyBorder="1" applyAlignment="1">
      <alignment horizontal="left" vertical="top" wrapText="1"/>
    </xf>
    <xf numFmtId="3" fontId="37" fillId="0" borderId="12" xfId="0" applyFont="1" applyFill="1" applyBorder="1" applyAlignment="1">
      <alignment horizontal="left" vertical="top" wrapText="1"/>
    </xf>
    <xf numFmtId="0" fontId="29" fillId="0" borderId="9" xfId="0" applyNumberFormat="1" applyFont="1" applyFill="1" applyBorder="1" applyAlignment="1">
      <alignment horizontal="left" vertical="center" wrapText="1"/>
    </xf>
    <xf numFmtId="4" fontId="8" fillId="55" borderId="9" xfId="59" applyFill="1">
      <alignment horizontal="right" vertical="center"/>
    </xf>
    <xf numFmtId="0" fontId="11" fillId="55" borderId="9" xfId="52" applyFill="1">
      <alignment horizontal="center" vertical="center" wrapText="1"/>
    </xf>
    <xf numFmtId="0" fontId="4" fillId="0" borderId="0" xfId="67">
      <alignment vertical="center"/>
    </xf>
    <xf numFmtId="3" fontId="42" fillId="0" borderId="0" xfId="0" applyFont="1" applyAlignment="1">
      <alignment horizontal="left" vertical="top"/>
    </xf>
    <xf numFmtId="4" fontId="8" fillId="0" borderId="9" xfId="59" quotePrefix="1" applyFill="1">
      <alignment horizontal="right" vertical="center"/>
    </xf>
    <xf numFmtId="0" fontId="11" fillId="13" borderId="9" xfId="52" applyFill="1">
      <alignment horizontal="center" vertical="center" wrapText="1"/>
    </xf>
    <xf numFmtId="4" fontId="8" fillId="13" borderId="9" xfId="59" applyFill="1">
      <alignment horizontal="right" vertical="center"/>
    </xf>
    <xf numFmtId="10" fontId="8" fillId="13" borderId="9" xfId="61" applyFill="1" applyAlignment="1">
      <alignment horizontal="right" vertical="center"/>
    </xf>
    <xf numFmtId="3" fontId="8" fillId="13" borderId="9" xfId="66" applyFill="1">
      <alignment horizontal="right" vertical="center"/>
    </xf>
    <xf numFmtId="3" fontId="8" fillId="0" borderId="0" xfId="66" applyBorder="1">
      <alignment horizontal="right" vertical="center"/>
    </xf>
    <xf numFmtId="1" fontId="8" fillId="57" borderId="9" xfId="55" quotePrefix="1" applyFill="1" applyBorder="1">
      <alignment horizontal="right" vertical="center"/>
    </xf>
    <xf numFmtId="3" fontId="8" fillId="65" borderId="9" xfId="66" applyFill="1">
      <alignment horizontal="right" vertical="center"/>
    </xf>
    <xf numFmtId="0" fontId="11" fillId="73" borderId="9" xfId="51" applyFill="1">
      <alignment horizontal="left" vertical="center" wrapText="1"/>
    </xf>
    <xf numFmtId="166" fontId="8" fillId="55" borderId="0" xfId="60" applyFill="1" applyBorder="1">
      <alignment horizontal="right" vertical="center"/>
    </xf>
    <xf numFmtId="0" fontId="29" fillId="0" borderId="10" xfId="0" applyNumberFormat="1" applyFont="1" applyBorder="1" applyAlignment="1">
      <alignment horizontal="center" vertical="center" wrapText="1"/>
    </xf>
    <xf numFmtId="10" fontId="8" fillId="0" borderId="9" xfId="61" applyFill="1" applyAlignment="1">
      <alignment vertical="center"/>
    </xf>
    <xf numFmtId="3" fontId="8" fillId="0" borderId="9" xfId="66" applyFill="1">
      <alignment horizontal="right" vertical="center"/>
    </xf>
    <xf numFmtId="0" fontId="11" fillId="51" borderId="10" xfId="52" applyFill="1" applyBorder="1">
      <alignment horizontal="center" vertical="center" wrapText="1"/>
    </xf>
    <xf numFmtId="0" fontId="8" fillId="0" borderId="10" xfId="1" applyBorder="1"/>
    <xf numFmtId="3" fontId="0" fillId="0" borderId="10" xfId="0" applyBorder="1">
      <alignment horizontal="right" vertical="center"/>
    </xf>
    <xf numFmtId="1" fontId="13" fillId="0" borderId="10" xfId="4" applyFill="1" applyBorder="1">
      <alignment horizontal="center" vertical="center"/>
    </xf>
    <xf numFmtId="3" fontId="8" fillId="0" borderId="10" xfId="0" applyFont="1" applyBorder="1" applyAlignment="1"/>
    <xf numFmtId="3" fontId="8" fillId="0" borderId="10" xfId="0" applyFont="1" applyBorder="1">
      <alignment horizontal="right" vertical="center"/>
    </xf>
    <xf numFmtId="10" fontId="8" fillId="2" borderId="9" xfId="61" applyFill="1" applyAlignment="1">
      <alignment horizontal="right" vertical="center"/>
    </xf>
    <xf numFmtId="0" fontId="11" fillId="2" borderId="9" xfId="51" applyFill="1">
      <alignment horizontal="left" vertical="center" wrapText="1"/>
    </xf>
    <xf numFmtId="0" fontId="8" fillId="2" borderId="0" xfId="1" applyFill="1"/>
    <xf numFmtId="0" fontId="43" fillId="0" borderId="9" xfId="74" applyNumberFormat="1" applyBorder="1" applyAlignment="1">
      <alignment horizontal="left" vertical="center" wrapText="1"/>
    </xf>
  </cellXfs>
  <cellStyles count="75">
    <cellStyle name="20% - Accent1" xfId="27" builtinId="30" hidden="1" customBuilti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7" builtinId="27" hidden="1"/>
    <cellStyle name="Calculation" xfId="63" builtinId="22" customBuiltin="1"/>
    <cellStyle name="Check Cell" xfId="22" builtinId="23" customBuiltin="1"/>
    <cellStyle name="Comma" xfId="6" builtinId="3" hidden="1"/>
    <cellStyle name="Comma [0]" xfId="7" builtinId="6" hidden="1"/>
    <cellStyle name="Currency" xfId="8" builtinId="4" hidden="1"/>
    <cellStyle name="Currency [0]" xfId="9" builtinId="7" hidden="1"/>
    <cellStyle name="Decimal-1" xfId="70"/>
    <cellStyle name="Decimal-10" xfId="71"/>
    <cellStyle name="Decimal-2" xfId="59"/>
    <cellStyle name="Decimal-4" xfId="58"/>
    <cellStyle name="Decimal-6" xfId="60"/>
    <cellStyle name="Estimated" xfId="4"/>
    <cellStyle name="Estimated 2" xfId="62"/>
    <cellStyle name="Estimated 3" xfId="69"/>
    <cellStyle name="Estimated 4" xfId="64"/>
    <cellStyle name="Explanatory Text" xfId="24" builtinId="53" hidden="1"/>
    <cellStyle name="Good" xfId="16" builtinId="26" hidden="1"/>
    <cellStyle name="Heading 1" xfId="12" builtinId="16" hidden="1"/>
    <cellStyle name="Heading 2" xfId="13" builtinId="17" hidden="1"/>
    <cellStyle name="Heading 3" xfId="14" builtinId="18" hidden="1"/>
    <cellStyle name="Heading 4" xfId="15" builtinId="19" hidden="1"/>
    <cellStyle name="Hyperlink" xfId="2" builtinId="8" hidden="1"/>
    <cellStyle name="Hyperlink" xfId="54" builtinId="8" hidden="1"/>
    <cellStyle name="Hyperlink" xfId="74" builtinId="8"/>
    <cellStyle name="Input" xfId="19" builtinId="20" hidden="1"/>
    <cellStyle name="Linked Cell" xfId="21" builtinId="24" hidden="1"/>
    <cellStyle name="Neutral" xfId="18" builtinId="28" hidden="1"/>
    <cellStyle name="Normal" xfId="0" builtinId="0" customBuiltin="1"/>
    <cellStyle name="Normal 2" xfId="1"/>
    <cellStyle name="Normal 3" xfId="3"/>
    <cellStyle name="Note" xfId="23" builtinId="10" hidden="1"/>
    <cellStyle name="Number" xfId="55"/>
    <cellStyle name="Number 2" xfId="66"/>
    <cellStyle name="Number 2 2" xfId="72"/>
    <cellStyle name="Number 3" xfId="73"/>
    <cellStyle name="Output" xfId="20" builtinId="21" hidden="1"/>
    <cellStyle name="Percent" xfId="10" builtinId="5" hidden="1" customBuiltin="1"/>
    <cellStyle name="Percent" xfId="50" builtinId="5" customBuiltin="1"/>
    <cellStyle name="Percent-2" xfId="61"/>
    <cellStyle name="Sub-title" xfId="56"/>
    <cellStyle name="Sub-title 2" xfId="68"/>
    <cellStyle name="Sub-title 2 2" xfId="67"/>
    <cellStyle name="Text Centre" xfId="52"/>
    <cellStyle name="Text Left" xfId="51"/>
    <cellStyle name="Text Right" xfId="57"/>
    <cellStyle name="Title" xfId="11" builtinId="15" hidden="1"/>
    <cellStyle name="Title" xfId="53" builtinId="15" customBuiltin="1"/>
    <cellStyle name="Title 2" xfId="65"/>
    <cellStyle name="Total" xfId="25" builtinId="25" hidden="1"/>
    <cellStyle name="Warning Text" xfId="5" builtinId="11" hidden="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2216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E47A4F84-12F3-5744-9E77-77141E80536C}"/>
            </a:ext>
          </a:extLst>
        </xdr:cNvPr>
        <xdr:cNvSpPr/>
      </xdr:nvSpPr>
      <xdr:spPr>
        <a:xfrm>
          <a:off x="12179300" y="319443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8</xdr:col>
      <xdr:colOff>0</xdr:colOff>
      <xdr:row>2216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59459D8F-3736-1542-8861-5BB7120175D0}"/>
            </a:ext>
          </a:extLst>
        </xdr:cNvPr>
        <xdr:cNvSpPr/>
      </xdr:nvSpPr>
      <xdr:spPr>
        <a:xfrm>
          <a:off x="12179300" y="319443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8</xdr:col>
      <xdr:colOff>0</xdr:colOff>
      <xdr:row>2216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B48C472B-BAAE-9F4A-B64D-2BAA3117DD0B}"/>
            </a:ext>
          </a:extLst>
        </xdr:cNvPr>
        <xdr:cNvSpPr/>
      </xdr:nvSpPr>
      <xdr:spPr>
        <a:xfrm>
          <a:off x="12179300" y="319443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8</xdr:col>
      <xdr:colOff>0</xdr:colOff>
      <xdr:row>2216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23989C96-88EC-6F45-935D-19715E05779A}"/>
            </a:ext>
          </a:extLst>
        </xdr:cNvPr>
        <xdr:cNvSpPr/>
      </xdr:nvSpPr>
      <xdr:spPr>
        <a:xfrm>
          <a:off x="12179300" y="319443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1257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BDF4F801-1496-4748-AE37-D3F432C4DAE5}"/>
            </a:ext>
          </a:extLst>
        </xdr:cNvPr>
        <xdr:cNvSpPr/>
      </xdr:nvSpPr>
      <xdr:spPr>
        <a:xfrm>
          <a:off x="8191500" y="69557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1257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4BD0467-7C26-8C49-8A75-509C57373E79}"/>
            </a:ext>
          </a:extLst>
        </xdr:cNvPr>
        <xdr:cNvSpPr/>
      </xdr:nvSpPr>
      <xdr:spPr>
        <a:xfrm>
          <a:off x="8191500" y="69557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1257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86436C6E-B727-B946-889B-BBEC95FB6C95}"/>
            </a:ext>
          </a:extLst>
        </xdr:cNvPr>
        <xdr:cNvSpPr/>
      </xdr:nvSpPr>
      <xdr:spPr>
        <a:xfrm>
          <a:off x="8191500" y="69557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1257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B0BD1100-DEA9-BD45-9E33-605572F59933}"/>
            </a:ext>
          </a:extLst>
        </xdr:cNvPr>
        <xdr:cNvSpPr/>
      </xdr:nvSpPr>
      <xdr:spPr>
        <a:xfrm>
          <a:off x="8191500" y="69557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1255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5B4D1DC3-644F-8449-B662-1336E2DA9698}"/>
            </a:ext>
          </a:extLst>
        </xdr:cNvPr>
        <xdr:cNvSpPr/>
      </xdr:nvSpPr>
      <xdr:spPr>
        <a:xfrm>
          <a:off x="12179300" y="319443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1255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F91B2E8E-35DB-D74F-A258-2FF69EFB00AF}"/>
            </a:ext>
          </a:extLst>
        </xdr:cNvPr>
        <xdr:cNvSpPr/>
      </xdr:nvSpPr>
      <xdr:spPr>
        <a:xfrm>
          <a:off x="12179300" y="319443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1255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0F5F9C48-271E-9E42-87FD-256CC1C60D58}"/>
            </a:ext>
          </a:extLst>
        </xdr:cNvPr>
        <xdr:cNvSpPr/>
      </xdr:nvSpPr>
      <xdr:spPr>
        <a:xfrm>
          <a:off x="12179300" y="319443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1255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75CD3316-BD19-D046-82DB-130286CC3900}"/>
            </a:ext>
          </a:extLst>
        </xdr:cNvPr>
        <xdr:cNvSpPr/>
      </xdr:nvSpPr>
      <xdr:spPr>
        <a:xfrm>
          <a:off x="12179300" y="319443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Files/UoT-PhD/Research/00-References/Alberta/Transmission/SLIVER%20model%20inputs%20-%20AB-4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eso.ca/en/Sector-Participants/Planning-and-Forecasting/Annual-Planning-Outloo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7"/>
  <sheetViews>
    <sheetView workbookViewId="0"/>
  </sheetViews>
  <sheetFormatPr defaultColWidth="10.625" defaultRowHeight="15.75"/>
  <cols>
    <col min="1" max="1" width="4.875" style="10" customWidth="1"/>
    <col min="2" max="2" width="21.625" style="10" customWidth="1"/>
    <col min="3" max="3" width="10.875" style="10"/>
  </cols>
  <sheetData>
    <row r="1" spans="1:3" s="17" customFormat="1" ht="21">
      <c r="A1" s="17" t="s">
        <v>215</v>
      </c>
      <c r="B1" s="17" t="s">
        <v>33</v>
      </c>
    </row>
    <row r="2" spans="1:3" s="10" customFormat="1"/>
    <row r="3" spans="1:3" s="11" customFormat="1" ht="18.75">
      <c r="B3" s="5" t="s">
        <v>3525</v>
      </c>
      <c r="C3" s="5" t="s">
        <v>3526</v>
      </c>
    </row>
    <row r="4" spans="1:3" s="11" customFormat="1" ht="18.75">
      <c r="B4" s="5" t="s">
        <v>3547</v>
      </c>
      <c r="C4" s="5" t="s">
        <v>3548</v>
      </c>
    </row>
    <row r="5" spans="1:3" s="11" customFormat="1" ht="18.75">
      <c r="B5" s="5" t="s">
        <v>3748</v>
      </c>
      <c r="C5" s="5" t="s">
        <v>3819</v>
      </c>
    </row>
    <row r="6" spans="1:3" s="11" customFormat="1" ht="18.75">
      <c r="B6" s="5" t="s">
        <v>127</v>
      </c>
      <c r="C6" s="5" t="s">
        <v>3820</v>
      </c>
    </row>
    <row r="7" spans="1:3" s="11" customFormat="1" ht="18.75">
      <c r="B7" s="5" t="s">
        <v>128</v>
      </c>
      <c r="C7" s="5" t="s">
        <v>130</v>
      </c>
    </row>
    <row r="8" spans="1:3" s="11" customFormat="1" ht="18.75">
      <c r="B8" s="5" t="s">
        <v>129</v>
      </c>
      <c r="C8" s="5" t="s">
        <v>131</v>
      </c>
    </row>
    <row r="9" spans="1:3" s="11" customFormat="1" ht="18.75">
      <c r="B9" s="5" t="s">
        <v>132</v>
      </c>
      <c r="C9" s="5" t="s">
        <v>133</v>
      </c>
    </row>
    <row r="10" spans="1:3" s="11" customFormat="1" ht="18.75">
      <c r="B10" s="11" t="s">
        <v>20</v>
      </c>
      <c r="C10" s="11" t="s">
        <v>32</v>
      </c>
    </row>
    <row r="11" spans="1:3" s="11" customFormat="1" ht="18.75">
      <c r="B11" s="11" t="s">
        <v>3840</v>
      </c>
      <c r="C11" s="11" t="s">
        <v>3841</v>
      </c>
    </row>
    <row r="12" spans="1:3" s="11" customFormat="1" ht="18.75">
      <c r="B12" s="11" t="s">
        <v>3842</v>
      </c>
      <c r="C12" s="11" t="s">
        <v>3843</v>
      </c>
    </row>
    <row r="13" spans="1:3" s="60" customFormat="1" ht="18.75">
      <c r="A13" s="11"/>
      <c r="B13" s="5" t="s">
        <v>163</v>
      </c>
      <c r="C13" s="5" t="s">
        <v>182</v>
      </c>
    </row>
    <row r="14" spans="1:3" s="60" customFormat="1" ht="18.75">
      <c r="A14" s="11"/>
      <c r="B14" s="5" t="s">
        <v>164</v>
      </c>
      <c r="C14" s="5" t="s">
        <v>183</v>
      </c>
    </row>
    <row r="15" spans="1:3" s="11" customFormat="1" ht="18.75">
      <c r="B15" s="5" t="s">
        <v>165</v>
      </c>
      <c r="C15" s="5" t="s">
        <v>184</v>
      </c>
    </row>
    <row r="16" spans="1:3" s="11" customFormat="1" ht="18.75">
      <c r="B16" s="5" t="s">
        <v>166</v>
      </c>
      <c r="C16" s="5" t="s">
        <v>185</v>
      </c>
    </row>
    <row r="17" spans="1:3" s="11" customFormat="1" ht="18.75">
      <c r="B17" s="5" t="s">
        <v>187</v>
      </c>
      <c r="C17" s="5" t="s">
        <v>188</v>
      </c>
    </row>
    <row r="18" spans="1:3" s="11" customFormat="1" ht="18.75">
      <c r="B18" s="11" t="s">
        <v>3729</v>
      </c>
      <c r="C18" s="11" t="s">
        <v>3730</v>
      </c>
    </row>
    <row r="19" spans="1:3" s="11" customFormat="1" ht="18.75"/>
    <row r="20" spans="1:3" s="60" customFormat="1" ht="18.75">
      <c r="A20" s="11"/>
      <c r="B20" s="39"/>
      <c r="C20" s="5" t="s">
        <v>181</v>
      </c>
    </row>
    <row r="21" spans="1:3" s="60" customFormat="1" ht="18.75">
      <c r="A21" s="11"/>
      <c r="B21" s="41"/>
      <c r="C21" s="5" t="s">
        <v>3821</v>
      </c>
    </row>
    <row r="22" spans="1:3" s="60" customFormat="1" ht="18.75">
      <c r="A22" s="11"/>
      <c r="B22" s="40"/>
      <c r="C22" s="5" t="s">
        <v>169</v>
      </c>
    </row>
    <row r="23" spans="1:3" s="60" customFormat="1" ht="18.75">
      <c r="A23" s="11"/>
      <c r="B23" s="13">
        <v>27</v>
      </c>
      <c r="C23" s="5" t="s">
        <v>3822</v>
      </c>
    </row>
    <row r="24" spans="1:3" s="60" customFormat="1" ht="18.75">
      <c r="A24" s="11"/>
      <c r="B24" s="11"/>
      <c r="C24" s="5" t="s">
        <v>3823</v>
      </c>
    </row>
    <row r="25" spans="1:3" s="11" customFormat="1" ht="18.75"/>
    <row r="26" spans="1:3" s="60" customFormat="1" ht="18.75">
      <c r="A26" s="11"/>
      <c r="B26" s="5" t="s">
        <v>189</v>
      </c>
      <c r="C26" s="11"/>
    </row>
    <row r="27" spans="1:3" s="73" customFormat="1" ht="18.75">
      <c r="A27" s="10"/>
      <c r="B27" s="5" t="s">
        <v>186</v>
      </c>
      <c r="C27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4"/>
  <sheetViews>
    <sheetView zoomScaleNormal="100" workbookViewId="0">
      <pane ySplit="3" topLeftCell="A1061" activePane="bottomLeft" state="frozen"/>
      <selection pane="bottomLeft" activeCell="E1072" sqref="E1072"/>
    </sheetView>
  </sheetViews>
  <sheetFormatPr defaultColWidth="10.875" defaultRowHeight="15.75"/>
  <cols>
    <col min="1" max="1" width="4.875" style="270" customWidth="1"/>
    <col min="2" max="4" width="30.875" style="215" customWidth="1"/>
    <col min="5" max="7" width="20.875" style="215" customWidth="1"/>
    <col min="8" max="8" width="224.125" style="270" customWidth="1"/>
    <col min="9" max="9" width="84" style="270" customWidth="1"/>
    <col min="10" max="16384" width="10.875" style="270"/>
  </cols>
  <sheetData>
    <row r="1" spans="1:20" s="5" customFormat="1" ht="21">
      <c r="A1" s="68" t="s">
        <v>215</v>
      </c>
      <c r="B1" s="17" t="s">
        <v>3529</v>
      </c>
      <c r="C1" s="270"/>
      <c r="D1" s="270"/>
      <c r="E1" s="270"/>
      <c r="F1" s="270"/>
      <c r="G1" s="270"/>
      <c r="H1" s="34"/>
      <c r="I1" s="34"/>
      <c r="J1" s="34"/>
      <c r="K1" s="34"/>
      <c r="L1" s="215"/>
      <c r="M1" s="215"/>
      <c r="N1" s="215"/>
      <c r="O1" s="215"/>
      <c r="P1" s="215"/>
      <c r="Q1" s="270"/>
      <c r="R1" s="270"/>
      <c r="S1" s="215"/>
      <c r="T1" s="270"/>
    </row>
    <row r="2" spans="1:20" s="218" customFormat="1" ht="18.75">
      <c r="B2" s="18" t="s">
        <v>5021</v>
      </c>
      <c r="C2" s="18" t="s">
        <v>5022</v>
      </c>
      <c r="D2" s="18" t="s">
        <v>13</v>
      </c>
      <c r="E2" s="18" t="s">
        <v>151</v>
      </c>
      <c r="F2" s="18" t="s">
        <v>150</v>
      </c>
      <c r="G2" s="18" t="s">
        <v>3844</v>
      </c>
      <c r="H2" s="18" t="s">
        <v>1081</v>
      </c>
      <c r="I2" s="18" t="s">
        <v>45</v>
      </c>
    </row>
    <row r="3" spans="1:20" s="218" customFormat="1" ht="18.75">
      <c r="B3" s="15"/>
      <c r="C3" s="15"/>
      <c r="D3" s="15"/>
      <c r="E3" s="15"/>
      <c r="F3" s="15"/>
      <c r="G3" s="15"/>
      <c r="H3" s="15"/>
      <c r="I3" s="15"/>
    </row>
    <row r="4" spans="1:20" ht="18.75">
      <c r="B4" s="301" t="s">
        <v>2079</v>
      </c>
      <c r="C4" s="147" t="s">
        <v>3172</v>
      </c>
      <c r="D4" s="31" t="s">
        <v>2808</v>
      </c>
      <c r="E4" s="147"/>
      <c r="F4" s="147"/>
      <c r="G4" s="31" t="s">
        <v>2783</v>
      </c>
      <c r="H4" s="314"/>
      <c r="I4" s="314"/>
    </row>
    <row r="5" spans="1:20" ht="18.75">
      <c r="B5" s="301" t="s">
        <v>1442</v>
      </c>
      <c r="C5" s="147" t="s">
        <v>3075</v>
      </c>
      <c r="D5" s="31" t="s">
        <v>2808</v>
      </c>
      <c r="E5" s="147"/>
      <c r="F5" s="147"/>
      <c r="G5" s="31" t="s">
        <v>2783</v>
      </c>
      <c r="H5" s="314"/>
      <c r="I5" s="314"/>
    </row>
    <row r="6" spans="1:20" ht="18.75">
      <c r="B6" s="301" t="s">
        <v>1458</v>
      </c>
      <c r="C6" s="147" t="s">
        <v>3319</v>
      </c>
      <c r="D6" s="31" t="s">
        <v>2808</v>
      </c>
      <c r="E6" s="147"/>
      <c r="F6" s="147"/>
      <c r="G6" s="31" t="s">
        <v>2783</v>
      </c>
      <c r="H6" s="314"/>
      <c r="I6" s="314"/>
    </row>
    <row r="7" spans="1:20" ht="18.75">
      <c r="B7" s="301" t="s">
        <v>1459</v>
      </c>
      <c r="C7" s="147" t="s">
        <v>3320</v>
      </c>
      <c r="D7" s="31" t="s">
        <v>2808</v>
      </c>
      <c r="E7" s="147"/>
      <c r="F7" s="147"/>
      <c r="G7" s="31" t="s">
        <v>2783</v>
      </c>
      <c r="H7" s="314"/>
      <c r="I7" s="314"/>
    </row>
    <row r="8" spans="1:20" ht="18.75">
      <c r="B8" s="301" t="s">
        <v>2400</v>
      </c>
      <c r="C8" s="147" t="s">
        <v>3232</v>
      </c>
      <c r="D8" s="31" t="s">
        <v>2808</v>
      </c>
      <c r="E8" s="147"/>
      <c r="F8" s="147"/>
      <c r="G8" s="31" t="s">
        <v>2783</v>
      </c>
      <c r="H8" s="314"/>
      <c r="I8" s="314"/>
    </row>
    <row r="9" spans="1:20" ht="18.75">
      <c r="B9" s="301" t="s">
        <v>1784</v>
      </c>
      <c r="C9" s="147" t="s">
        <v>3876</v>
      </c>
      <c r="D9" s="31" t="s">
        <v>2808</v>
      </c>
      <c r="E9" s="147"/>
      <c r="F9" s="147"/>
      <c r="G9" s="31" t="s">
        <v>2783</v>
      </c>
      <c r="H9" s="314"/>
      <c r="I9" s="314"/>
    </row>
    <row r="10" spans="1:20" ht="18.75">
      <c r="B10" s="301" t="s">
        <v>4464</v>
      </c>
      <c r="C10" s="147" t="s">
        <v>3126</v>
      </c>
      <c r="D10" s="31" t="s">
        <v>2808</v>
      </c>
      <c r="E10" s="147"/>
      <c r="F10" s="147"/>
      <c r="G10" s="31" t="s">
        <v>2783</v>
      </c>
      <c r="H10" s="314"/>
      <c r="I10" s="314"/>
    </row>
    <row r="11" spans="1:20" ht="18.75">
      <c r="B11" s="301" t="s">
        <v>1296</v>
      </c>
      <c r="C11" s="147" t="s">
        <v>3247</v>
      </c>
      <c r="D11" s="31" t="s">
        <v>2808</v>
      </c>
      <c r="E11" s="147"/>
      <c r="F11" s="147"/>
      <c r="G11" s="31" t="s">
        <v>2783</v>
      </c>
      <c r="H11" s="314"/>
      <c r="I11" s="314"/>
    </row>
    <row r="12" spans="1:20" ht="18.75">
      <c r="B12" s="301" t="s">
        <v>2513</v>
      </c>
      <c r="C12" s="147" t="s">
        <v>3272</v>
      </c>
      <c r="D12" s="31" t="s">
        <v>2808</v>
      </c>
      <c r="E12" s="147"/>
      <c r="F12" s="147"/>
      <c r="G12" s="31" t="s">
        <v>2783</v>
      </c>
      <c r="H12" s="314"/>
      <c r="I12" s="314"/>
    </row>
    <row r="13" spans="1:20" ht="18.75">
      <c r="B13" s="211" t="s">
        <v>1358</v>
      </c>
      <c r="C13" s="31" t="s">
        <v>3925</v>
      </c>
      <c r="D13" s="31" t="s">
        <v>2808</v>
      </c>
      <c r="E13" s="31"/>
      <c r="F13" s="31"/>
      <c r="G13" s="31" t="s">
        <v>2783</v>
      </c>
      <c r="H13" s="16" t="s">
        <v>5470</v>
      </c>
      <c r="I13" s="222"/>
    </row>
    <row r="14" spans="1:20" ht="18.75">
      <c r="B14" s="301" t="s">
        <v>1357</v>
      </c>
      <c r="C14" s="147" t="s">
        <v>3053</v>
      </c>
      <c r="D14" s="31" t="s">
        <v>2808</v>
      </c>
      <c r="E14" s="147"/>
      <c r="F14" s="147"/>
      <c r="G14" s="31" t="s">
        <v>2783</v>
      </c>
      <c r="H14" s="314"/>
      <c r="I14" s="314"/>
    </row>
    <row r="15" spans="1:20" ht="18.75">
      <c r="B15" s="301" t="s">
        <v>1620</v>
      </c>
      <c r="C15" s="147" t="s">
        <v>2863</v>
      </c>
      <c r="D15" s="31" t="s">
        <v>2808</v>
      </c>
      <c r="E15" s="147"/>
      <c r="F15" s="147"/>
      <c r="G15" s="31" t="s">
        <v>2783</v>
      </c>
      <c r="H15" s="314"/>
      <c r="I15" s="314"/>
    </row>
    <row r="16" spans="1:20" ht="18.75">
      <c r="B16" s="211" t="s">
        <v>1621</v>
      </c>
      <c r="C16" s="31" t="s">
        <v>4314</v>
      </c>
      <c r="D16" s="31" t="s">
        <v>2808</v>
      </c>
      <c r="E16" s="31"/>
      <c r="F16" s="31"/>
      <c r="G16" s="31" t="s">
        <v>2783</v>
      </c>
      <c r="H16" s="16" t="s">
        <v>5476</v>
      </c>
      <c r="I16" s="16"/>
    </row>
    <row r="17" spans="2:9" ht="18.75">
      <c r="B17" s="211" t="s">
        <v>3872</v>
      </c>
      <c r="C17" s="31" t="s">
        <v>3874</v>
      </c>
      <c r="D17" s="31" t="s">
        <v>2808</v>
      </c>
      <c r="E17" s="31"/>
      <c r="F17" s="31"/>
      <c r="G17" s="31" t="s">
        <v>2783</v>
      </c>
      <c r="H17" s="16" t="s">
        <v>5470</v>
      </c>
      <c r="I17" s="16"/>
    </row>
    <row r="18" spans="2:9" ht="18.75">
      <c r="B18" s="301" t="s">
        <v>2093</v>
      </c>
      <c r="C18" s="147" t="s">
        <v>2942</v>
      </c>
      <c r="D18" s="31" t="s">
        <v>2808</v>
      </c>
      <c r="E18" s="147"/>
      <c r="F18" s="147"/>
      <c r="G18" s="31" t="s">
        <v>2783</v>
      </c>
      <c r="H18" s="314"/>
      <c r="I18" s="314"/>
    </row>
    <row r="19" spans="2:9" ht="18.75">
      <c r="B19" s="301" t="s">
        <v>2240</v>
      </c>
      <c r="C19" s="147" t="s">
        <v>2979</v>
      </c>
      <c r="D19" s="31" t="s">
        <v>2808</v>
      </c>
      <c r="E19" s="147"/>
      <c r="F19" s="147"/>
      <c r="G19" s="31" t="s">
        <v>2783</v>
      </c>
      <c r="H19" s="314"/>
      <c r="I19" s="314"/>
    </row>
    <row r="20" spans="2:9" ht="18.75">
      <c r="B20" s="211" t="s">
        <v>2241</v>
      </c>
      <c r="C20" s="31" t="s">
        <v>3930</v>
      </c>
      <c r="D20" s="31" t="s">
        <v>2808</v>
      </c>
      <c r="E20" s="31"/>
      <c r="F20" s="31"/>
      <c r="G20" s="31" t="s">
        <v>2783</v>
      </c>
      <c r="H20" s="16" t="s">
        <v>4920</v>
      </c>
      <c r="I20" s="16"/>
    </row>
    <row r="21" spans="2:9" ht="18.75">
      <c r="B21" s="211" t="s">
        <v>1308</v>
      </c>
      <c r="C21" s="31" t="s">
        <v>3877</v>
      </c>
      <c r="D21" s="31" t="s">
        <v>2808</v>
      </c>
      <c r="E21" s="31"/>
      <c r="F21" s="31"/>
      <c r="G21" s="31" t="s">
        <v>2783</v>
      </c>
      <c r="H21" s="16" t="s">
        <v>5470</v>
      </c>
      <c r="I21" s="16"/>
    </row>
    <row r="22" spans="2:9" ht="18.75">
      <c r="B22" s="301" t="s">
        <v>3873</v>
      </c>
      <c r="C22" s="147" t="s">
        <v>3875</v>
      </c>
      <c r="D22" s="31" t="s">
        <v>2808</v>
      </c>
      <c r="E22" s="147"/>
      <c r="F22" s="147"/>
      <c r="G22" s="31" t="s">
        <v>2783</v>
      </c>
      <c r="H22" s="314"/>
      <c r="I22" s="314"/>
    </row>
    <row r="23" spans="2:9" ht="18.75">
      <c r="B23" s="301" t="s">
        <v>1477</v>
      </c>
      <c r="C23" s="147" t="s">
        <v>2823</v>
      </c>
      <c r="D23" s="31" t="s">
        <v>2808</v>
      </c>
      <c r="E23" s="147"/>
      <c r="F23" s="147"/>
      <c r="G23" s="31" t="s">
        <v>2783</v>
      </c>
      <c r="H23" s="314"/>
      <c r="I23" s="314"/>
    </row>
    <row r="24" spans="2:9" ht="18.75">
      <c r="B24" s="211" t="s">
        <v>1404</v>
      </c>
      <c r="C24" s="31" t="s">
        <v>3926</v>
      </c>
      <c r="D24" s="31" t="s">
        <v>2808</v>
      </c>
      <c r="E24" s="31"/>
      <c r="F24" s="31"/>
      <c r="G24" s="31" t="s">
        <v>2783</v>
      </c>
      <c r="H24" s="16" t="s">
        <v>5512</v>
      </c>
      <c r="I24" s="16"/>
    </row>
    <row r="25" spans="2:9" ht="18.75">
      <c r="B25" s="301" t="s">
        <v>2438</v>
      </c>
      <c r="C25" s="147" t="s">
        <v>3007</v>
      </c>
      <c r="D25" s="31" t="s">
        <v>2808</v>
      </c>
      <c r="E25" s="147"/>
      <c r="F25" s="147"/>
      <c r="G25" s="31" t="s">
        <v>2783</v>
      </c>
      <c r="H25" s="314"/>
      <c r="I25" s="314"/>
    </row>
    <row r="26" spans="2:9" ht="18.75">
      <c r="B26" s="211" t="s">
        <v>1407</v>
      </c>
      <c r="C26" s="31" t="s">
        <v>3927</v>
      </c>
      <c r="D26" s="31" t="s">
        <v>2808</v>
      </c>
      <c r="E26" s="31"/>
      <c r="F26" s="31"/>
      <c r="G26" s="31" t="s">
        <v>2783</v>
      </c>
      <c r="H26" s="16" t="s">
        <v>5465</v>
      </c>
      <c r="I26" s="16"/>
    </row>
    <row r="27" spans="2:9" ht="18.75">
      <c r="B27" s="301" t="s">
        <v>2018</v>
      </c>
      <c r="C27" s="147" t="s">
        <v>3346</v>
      </c>
      <c r="D27" s="31" t="s">
        <v>2808</v>
      </c>
      <c r="E27" s="147"/>
      <c r="F27" s="147"/>
      <c r="G27" s="31" t="s">
        <v>2783</v>
      </c>
      <c r="H27" s="314"/>
      <c r="I27" s="314"/>
    </row>
    <row r="28" spans="2:9" ht="18.75">
      <c r="B28" s="301" t="s">
        <v>1877</v>
      </c>
      <c r="C28" s="147" t="s">
        <v>2909</v>
      </c>
      <c r="D28" s="31" t="s">
        <v>2808</v>
      </c>
      <c r="E28" s="147"/>
      <c r="F28" s="147"/>
      <c r="G28" s="31" t="s">
        <v>2783</v>
      </c>
      <c r="H28" s="314"/>
      <c r="I28" s="314"/>
    </row>
    <row r="29" spans="2:9" ht="18.75">
      <c r="B29" s="211" t="s">
        <v>1878</v>
      </c>
      <c r="C29" s="31" t="s">
        <v>4315</v>
      </c>
      <c r="D29" s="31" t="s">
        <v>2808</v>
      </c>
      <c r="E29" s="31"/>
      <c r="F29" s="31"/>
      <c r="G29" s="31" t="s">
        <v>2783</v>
      </c>
      <c r="H29" s="16" t="s">
        <v>5511</v>
      </c>
      <c r="I29" s="16"/>
    </row>
    <row r="30" spans="2:9" ht="18.75">
      <c r="B30" s="211" t="s">
        <v>1859</v>
      </c>
      <c r="C30" s="31" t="s">
        <v>4316</v>
      </c>
      <c r="D30" s="31" t="s">
        <v>2808</v>
      </c>
      <c r="E30" s="31"/>
      <c r="F30" s="31"/>
      <c r="G30" s="31" t="s">
        <v>2783</v>
      </c>
      <c r="H30" s="16" t="s">
        <v>4920</v>
      </c>
      <c r="I30" s="16"/>
    </row>
    <row r="31" spans="2:9" ht="18.75">
      <c r="B31" s="301" t="s">
        <v>1555</v>
      </c>
      <c r="C31" s="147" t="s">
        <v>2838</v>
      </c>
      <c r="D31" s="31" t="s">
        <v>2808</v>
      </c>
      <c r="E31" s="147"/>
      <c r="F31" s="147"/>
      <c r="G31" s="31" t="s">
        <v>2783</v>
      </c>
      <c r="H31" s="314"/>
      <c r="I31" s="314"/>
    </row>
    <row r="32" spans="2:9" ht="18.75">
      <c r="B32" s="211" t="s">
        <v>4666</v>
      </c>
      <c r="C32" s="31" t="s">
        <v>3929</v>
      </c>
      <c r="D32" s="31" t="s">
        <v>2808</v>
      </c>
      <c r="E32" s="31"/>
      <c r="F32" s="31"/>
      <c r="G32" s="31" t="s">
        <v>2783</v>
      </c>
      <c r="H32" s="16" t="s">
        <v>5559</v>
      </c>
      <c r="I32" s="16"/>
    </row>
    <row r="33" spans="2:9" ht="18.75">
      <c r="B33" s="211" t="s">
        <v>4465</v>
      </c>
      <c r="C33" s="31" t="s">
        <v>2974</v>
      </c>
      <c r="D33" s="31" t="s">
        <v>2808</v>
      </c>
      <c r="E33" s="31"/>
      <c r="F33" s="31"/>
      <c r="G33" s="31" t="s">
        <v>2783</v>
      </c>
      <c r="H33" s="16" t="s">
        <v>5506</v>
      </c>
      <c r="I33" s="16"/>
    </row>
    <row r="34" spans="2:9" ht="18.75">
      <c r="B34" s="301" t="s">
        <v>4667</v>
      </c>
      <c r="C34" s="147" t="s">
        <v>3928</v>
      </c>
      <c r="D34" s="31" t="s">
        <v>2808</v>
      </c>
      <c r="E34" s="147"/>
      <c r="F34" s="147"/>
      <c r="G34" s="31" t="s">
        <v>2783</v>
      </c>
      <c r="H34" s="314"/>
      <c r="I34" s="314"/>
    </row>
    <row r="35" spans="2:9" ht="18.75">
      <c r="B35" s="211" t="s">
        <v>1334</v>
      </c>
      <c r="C35" s="31" t="s">
        <v>3931</v>
      </c>
      <c r="D35" s="31" t="s">
        <v>2808</v>
      </c>
      <c r="E35" s="31"/>
      <c r="F35" s="31"/>
      <c r="G35" s="31" t="s">
        <v>2783</v>
      </c>
      <c r="H35" s="16" t="s">
        <v>5564</v>
      </c>
      <c r="I35" s="16"/>
    </row>
    <row r="36" spans="2:9" ht="18.75">
      <c r="B36" s="301" t="s">
        <v>1313</v>
      </c>
      <c r="C36" s="147" t="s">
        <v>3023</v>
      </c>
      <c r="D36" s="31" t="s">
        <v>2808</v>
      </c>
      <c r="E36" s="147"/>
      <c r="F36" s="147"/>
      <c r="G36" s="31" t="s">
        <v>2783</v>
      </c>
      <c r="H36" s="314"/>
      <c r="I36" s="314"/>
    </row>
    <row r="37" spans="2:9" ht="18.75">
      <c r="B37" s="301" t="s">
        <v>1328</v>
      </c>
      <c r="C37" s="147" t="s">
        <v>3208</v>
      </c>
      <c r="D37" s="31" t="s">
        <v>2808</v>
      </c>
      <c r="E37" s="147"/>
      <c r="F37" s="147"/>
      <c r="G37" s="31" t="s">
        <v>2783</v>
      </c>
      <c r="H37" s="314"/>
      <c r="I37" s="314"/>
    </row>
    <row r="38" spans="2:9" ht="18.75">
      <c r="B38" s="301" t="s">
        <v>1320</v>
      </c>
      <c r="C38" s="147" t="s">
        <v>3159</v>
      </c>
      <c r="D38" s="31" t="s">
        <v>2808</v>
      </c>
      <c r="E38" s="147"/>
      <c r="F38" s="147"/>
      <c r="G38" s="31" t="s">
        <v>2783</v>
      </c>
      <c r="H38" s="314"/>
      <c r="I38" s="314"/>
    </row>
    <row r="39" spans="2:9" ht="18.75">
      <c r="B39" s="301" t="s">
        <v>2017</v>
      </c>
      <c r="C39" s="147" t="s">
        <v>3161</v>
      </c>
      <c r="D39" s="31" t="s">
        <v>2808</v>
      </c>
      <c r="E39" s="147"/>
      <c r="F39" s="147"/>
      <c r="G39" s="31" t="s">
        <v>2783</v>
      </c>
      <c r="H39" s="314"/>
      <c r="I39" s="314"/>
    </row>
    <row r="40" spans="2:9" ht="18.75">
      <c r="B40" s="211" t="s">
        <v>1352</v>
      </c>
      <c r="C40" s="31" t="s">
        <v>3932</v>
      </c>
      <c r="D40" s="31" t="s">
        <v>2808</v>
      </c>
      <c r="E40" s="31"/>
      <c r="F40" s="31"/>
      <c r="G40" s="31" t="s">
        <v>2783</v>
      </c>
      <c r="H40" s="16" t="s">
        <v>5564</v>
      </c>
      <c r="I40" s="16"/>
    </row>
    <row r="41" spans="2:9" ht="18.75">
      <c r="B41" s="301" t="s">
        <v>2394</v>
      </c>
      <c r="C41" s="147" t="s">
        <v>3001</v>
      </c>
      <c r="D41" s="31" t="s">
        <v>2808</v>
      </c>
      <c r="E41" s="147"/>
      <c r="F41" s="147"/>
      <c r="G41" s="31" t="s">
        <v>2783</v>
      </c>
      <c r="H41" s="314"/>
      <c r="I41" s="314"/>
    </row>
    <row r="42" spans="2:9" ht="18.75">
      <c r="B42" s="211" t="s">
        <v>1423</v>
      </c>
      <c r="C42" s="31" t="s">
        <v>4631</v>
      </c>
      <c r="D42" s="31" t="s">
        <v>2808</v>
      </c>
      <c r="E42" s="31"/>
      <c r="F42" s="31"/>
      <c r="G42" s="31" t="s">
        <v>2783</v>
      </c>
      <c r="H42" s="16" t="s">
        <v>5501</v>
      </c>
      <c r="I42" s="16"/>
    </row>
    <row r="43" spans="2:9" ht="18.75">
      <c r="B43" s="211" t="s">
        <v>4327</v>
      </c>
      <c r="C43" s="31" t="s">
        <v>4325</v>
      </c>
      <c r="D43" s="31" t="s">
        <v>2808</v>
      </c>
      <c r="E43" s="31"/>
      <c r="F43" s="31"/>
      <c r="G43" s="31" t="s">
        <v>2783</v>
      </c>
      <c r="H43" s="16" t="s">
        <v>5501</v>
      </c>
      <c r="I43" s="16"/>
    </row>
    <row r="44" spans="2:9" ht="18.75">
      <c r="B44" s="301" t="s">
        <v>4365</v>
      </c>
      <c r="C44" s="147" t="s">
        <v>3137</v>
      </c>
      <c r="D44" s="31" t="s">
        <v>2808</v>
      </c>
      <c r="E44" s="147"/>
      <c r="F44" s="147"/>
      <c r="G44" s="31" t="s">
        <v>2783</v>
      </c>
      <c r="H44" s="314"/>
      <c r="I44" s="314"/>
    </row>
    <row r="45" spans="2:9" ht="18.75">
      <c r="B45" s="301" t="s">
        <v>2760</v>
      </c>
      <c r="C45" s="147" t="s">
        <v>3327</v>
      </c>
      <c r="D45" s="31" t="s">
        <v>2808</v>
      </c>
      <c r="E45" s="147"/>
      <c r="F45" s="147"/>
      <c r="G45" s="31" t="s">
        <v>2783</v>
      </c>
      <c r="H45" s="314"/>
      <c r="I45" s="314"/>
    </row>
    <row r="46" spans="2:9" ht="18.75">
      <c r="B46" s="301" t="s">
        <v>4328</v>
      </c>
      <c r="C46" s="147" t="s">
        <v>3878</v>
      </c>
      <c r="D46" s="31" t="s">
        <v>2808</v>
      </c>
      <c r="E46" s="147"/>
      <c r="F46" s="147"/>
      <c r="G46" s="31" t="s">
        <v>2783</v>
      </c>
      <c r="H46" s="314"/>
      <c r="I46" s="314"/>
    </row>
    <row r="47" spans="2:9" ht="18.75">
      <c r="B47" s="301" t="s">
        <v>2761</v>
      </c>
      <c r="C47" s="147" t="s">
        <v>3070</v>
      </c>
      <c r="D47" s="31" t="s">
        <v>2808</v>
      </c>
      <c r="E47" s="147"/>
      <c r="F47" s="147"/>
      <c r="G47" s="31" t="s">
        <v>2783</v>
      </c>
      <c r="H47" s="314"/>
      <c r="I47" s="314"/>
    </row>
    <row r="48" spans="2:9" ht="18.75">
      <c r="B48" s="301" t="s">
        <v>2762</v>
      </c>
      <c r="C48" s="147" t="s">
        <v>2917</v>
      </c>
      <c r="D48" s="31" t="s">
        <v>2808</v>
      </c>
      <c r="E48" s="147"/>
      <c r="F48" s="147"/>
      <c r="G48" s="31" t="s">
        <v>2783</v>
      </c>
      <c r="H48" s="314"/>
      <c r="I48" s="314"/>
    </row>
    <row r="49" spans="2:11" ht="18.75">
      <c r="B49" s="301" t="s">
        <v>2763</v>
      </c>
      <c r="C49" s="147" t="s">
        <v>2817</v>
      </c>
      <c r="D49" s="31" t="s">
        <v>2808</v>
      </c>
      <c r="E49" s="147"/>
      <c r="F49" s="147"/>
      <c r="G49" s="31" t="s">
        <v>2783</v>
      </c>
      <c r="H49" s="314"/>
      <c r="I49" s="314"/>
    </row>
    <row r="50" spans="2:11" ht="18.75">
      <c r="B50" s="301" t="s">
        <v>2047</v>
      </c>
      <c r="C50" s="147" t="s">
        <v>3163</v>
      </c>
      <c r="D50" s="31" t="s">
        <v>2808</v>
      </c>
      <c r="E50" s="147"/>
      <c r="F50" s="147"/>
      <c r="G50" s="31" t="s">
        <v>2783</v>
      </c>
      <c r="H50" s="314"/>
      <c r="I50" s="314"/>
    </row>
    <row r="51" spans="2:11" ht="18.75">
      <c r="B51" s="211" t="s">
        <v>1496</v>
      </c>
      <c r="C51" s="31" t="s">
        <v>3933</v>
      </c>
      <c r="D51" s="31" t="s">
        <v>2808</v>
      </c>
      <c r="E51" s="31"/>
      <c r="F51" s="31"/>
      <c r="G51" s="31" t="s">
        <v>2783</v>
      </c>
      <c r="H51" s="16" t="s">
        <v>5498</v>
      </c>
      <c r="I51" s="16"/>
    </row>
    <row r="52" spans="2:11" ht="18.75">
      <c r="B52" s="301" t="s">
        <v>1495</v>
      </c>
      <c r="C52" s="147" t="s">
        <v>2826</v>
      </c>
      <c r="D52" s="31" t="s">
        <v>2808</v>
      </c>
      <c r="E52" s="147"/>
      <c r="F52" s="147"/>
      <c r="G52" s="31" t="s">
        <v>2783</v>
      </c>
      <c r="H52" s="314"/>
      <c r="I52" s="314"/>
    </row>
    <row r="53" spans="2:11" ht="18.75">
      <c r="B53" s="301" t="s">
        <v>2325</v>
      </c>
      <c r="C53" s="147" t="s">
        <v>3220</v>
      </c>
      <c r="D53" s="31" t="s">
        <v>2808</v>
      </c>
      <c r="E53" s="147"/>
      <c r="F53" s="147"/>
      <c r="G53" s="31" t="s">
        <v>2783</v>
      </c>
      <c r="H53" s="314"/>
      <c r="I53" s="314"/>
    </row>
    <row r="54" spans="2:11" ht="18.75">
      <c r="B54" s="211" t="s">
        <v>4668</v>
      </c>
      <c r="C54" s="31" t="s">
        <v>4599</v>
      </c>
      <c r="D54" s="31" t="s">
        <v>2808</v>
      </c>
      <c r="E54" s="31"/>
      <c r="F54" s="31"/>
      <c r="G54" s="31" t="s">
        <v>2783</v>
      </c>
      <c r="H54" s="16" t="s">
        <v>5468</v>
      </c>
      <c r="I54" s="16"/>
    </row>
    <row r="55" spans="2:11" ht="18.75">
      <c r="B55" s="211" t="s">
        <v>1579</v>
      </c>
      <c r="C55" s="31" t="s">
        <v>3934</v>
      </c>
      <c r="D55" s="31" t="s">
        <v>2808</v>
      </c>
      <c r="E55" s="31"/>
      <c r="F55" s="31"/>
      <c r="G55" s="31" t="s">
        <v>2783</v>
      </c>
      <c r="H55" s="16" t="s">
        <v>5506</v>
      </c>
      <c r="I55" s="16"/>
    </row>
    <row r="56" spans="2:11" ht="18.75">
      <c r="B56" s="301" t="s">
        <v>1578</v>
      </c>
      <c r="C56" s="147" t="s">
        <v>2843</v>
      </c>
      <c r="D56" s="31" t="s">
        <v>2808</v>
      </c>
      <c r="E56" s="147"/>
      <c r="F56" s="147"/>
      <c r="G56" s="31" t="s">
        <v>2783</v>
      </c>
      <c r="H56" s="314"/>
      <c r="I56" s="314"/>
    </row>
    <row r="57" spans="2:11" ht="18.75">
      <c r="B57" s="211" t="s">
        <v>1607</v>
      </c>
      <c r="C57" s="31" t="s">
        <v>3935</v>
      </c>
      <c r="D57" s="31" t="s">
        <v>2808</v>
      </c>
      <c r="E57" s="31"/>
      <c r="F57" s="31"/>
      <c r="G57" s="31" t="s">
        <v>2783</v>
      </c>
      <c r="H57" s="151" t="s">
        <v>5475</v>
      </c>
      <c r="I57" s="16"/>
    </row>
    <row r="58" spans="2:11" ht="18.75">
      <c r="B58" s="211" t="s">
        <v>4326</v>
      </c>
      <c r="C58" s="31" t="s">
        <v>4317</v>
      </c>
      <c r="D58" s="31" t="s">
        <v>2808</v>
      </c>
      <c r="E58" s="31"/>
      <c r="F58" s="31"/>
      <c r="G58" s="31" t="s">
        <v>2783</v>
      </c>
      <c r="H58" s="16" t="s">
        <v>5505</v>
      </c>
      <c r="I58" s="16"/>
    </row>
    <row r="59" spans="2:11" ht="18.75">
      <c r="B59" s="301" t="s">
        <v>1506</v>
      </c>
      <c r="C59" s="147" t="s">
        <v>2830</v>
      </c>
      <c r="D59" s="31" t="s">
        <v>2808</v>
      </c>
      <c r="E59" s="147"/>
      <c r="F59" s="147"/>
      <c r="G59" s="31" t="s">
        <v>2783</v>
      </c>
      <c r="H59" s="314"/>
      <c r="I59" s="314"/>
    </row>
    <row r="60" spans="2:11" ht="18.75">
      <c r="B60" s="301" t="s">
        <v>1678</v>
      </c>
      <c r="C60" s="147" t="s">
        <v>3879</v>
      </c>
      <c r="D60" s="31" t="s">
        <v>2808</v>
      </c>
      <c r="E60" s="147"/>
      <c r="F60" s="147"/>
      <c r="G60" s="31" t="s">
        <v>2783</v>
      </c>
      <c r="H60" s="314"/>
      <c r="I60" s="314"/>
    </row>
    <row r="61" spans="2:11" s="214" customFormat="1" ht="18.75">
      <c r="B61" s="301" t="s">
        <v>1709</v>
      </c>
      <c r="C61" s="147" t="s">
        <v>2879</v>
      </c>
      <c r="D61" s="31" t="s">
        <v>2808</v>
      </c>
      <c r="E61" s="147"/>
      <c r="F61" s="147"/>
      <c r="G61" s="31" t="s">
        <v>2783</v>
      </c>
      <c r="H61" s="314"/>
      <c r="I61" s="314"/>
      <c r="J61" s="270"/>
      <c r="K61" s="270"/>
    </row>
    <row r="62" spans="2:11" s="214" customFormat="1" ht="18.75">
      <c r="B62" s="211" t="s">
        <v>1710</v>
      </c>
      <c r="C62" s="31" t="s">
        <v>3936</v>
      </c>
      <c r="D62" s="31" t="s">
        <v>2808</v>
      </c>
      <c r="E62" s="31"/>
      <c r="F62" s="31"/>
      <c r="G62" s="31" t="s">
        <v>2783</v>
      </c>
      <c r="H62" s="16" t="s">
        <v>4920</v>
      </c>
      <c r="I62" s="16"/>
      <c r="J62" s="270"/>
      <c r="K62" s="270"/>
    </row>
    <row r="63" spans="2:11" s="214" customFormat="1" ht="18.75">
      <c r="B63" s="211" t="s">
        <v>4395</v>
      </c>
      <c r="C63" s="31" t="s">
        <v>4492</v>
      </c>
      <c r="D63" s="31" t="s">
        <v>2808</v>
      </c>
      <c r="E63" s="31"/>
      <c r="F63" s="31"/>
      <c r="G63" s="31" t="s">
        <v>2783</v>
      </c>
      <c r="H63" s="16" t="s">
        <v>5505</v>
      </c>
      <c r="I63" s="16"/>
      <c r="J63" s="270"/>
      <c r="K63" s="270"/>
    </row>
    <row r="64" spans="2:11" s="214" customFormat="1" ht="18.75">
      <c r="B64" s="301" t="s">
        <v>1390</v>
      </c>
      <c r="C64" s="147" t="s">
        <v>3118</v>
      </c>
      <c r="D64" s="31" t="s">
        <v>2808</v>
      </c>
      <c r="E64" s="147"/>
      <c r="F64" s="147"/>
      <c r="G64" s="31" t="s">
        <v>2783</v>
      </c>
      <c r="H64" s="314"/>
      <c r="I64" s="314"/>
      <c r="J64" s="270"/>
      <c r="K64" s="270"/>
    </row>
    <row r="65" spans="2:11" s="214" customFormat="1" ht="18.75">
      <c r="B65" s="211" t="s">
        <v>4669</v>
      </c>
      <c r="C65" s="31" t="s">
        <v>4493</v>
      </c>
      <c r="D65" s="31" t="s">
        <v>2808</v>
      </c>
      <c r="E65" s="31"/>
      <c r="F65" s="31"/>
      <c r="G65" s="31" t="s">
        <v>2783</v>
      </c>
      <c r="H65" s="16" t="s">
        <v>5559</v>
      </c>
      <c r="I65" s="16"/>
      <c r="J65" s="270"/>
      <c r="K65" s="270"/>
    </row>
    <row r="66" spans="2:11" s="214" customFormat="1" ht="18.75">
      <c r="B66" s="301" t="s">
        <v>1289</v>
      </c>
      <c r="C66" s="147" t="s">
        <v>3866</v>
      </c>
      <c r="D66" s="31" t="s">
        <v>2808</v>
      </c>
      <c r="E66" s="147"/>
      <c r="F66" s="147"/>
      <c r="G66" s="31" t="s">
        <v>2783</v>
      </c>
      <c r="H66" s="314"/>
      <c r="I66" s="314"/>
      <c r="J66" s="270"/>
      <c r="K66" s="270"/>
    </row>
    <row r="67" spans="2:11" s="214" customFormat="1" ht="18.75">
      <c r="B67" s="301" t="s">
        <v>4466</v>
      </c>
      <c r="C67" s="147" t="s">
        <v>3149</v>
      </c>
      <c r="D67" s="31" t="s">
        <v>2808</v>
      </c>
      <c r="E67" s="147"/>
      <c r="F67" s="147"/>
      <c r="G67" s="31" t="s">
        <v>2783</v>
      </c>
      <c r="H67" s="314"/>
      <c r="I67" s="314"/>
      <c r="J67" s="270"/>
      <c r="K67" s="270"/>
    </row>
    <row r="68" spans="2:11" s="214" customFormat="1" ht="18.75">
      <c r="B68" s="211" t="s">
        <v>4670</v>
      </c>
      <c r="C68" s="31" t="s">
        <v>4318</v>
      </c>
      <c r="D68" s="31" t="s">
        <v>2808</v>
      </c>
      <c r="E68" s="31"/>
      <c r="F68" s="31"/>
      <c r="G68" s="31" t="s">
        <v>2783</v>
      </c>
      <c r="H68" s="16" t="s">
        <v>5559</v>
      </c>
      <c r="I68" s="16"/>
      <c r="J68" s="217"/>
      <c r="K68" s="217"/>
    </row>
    <row r="69" spans="2:11" s="214" customFormat="1" ht="18.75">
      <c r="B69" s="301" t="s">
        <v>4329</v>
      </c>
      <c r="C69" s="147" t="s">
        <v>3880</v>
      </c>
      <c r="D69" s="31" t="s">
        <v>2808</v>
      </c>
      <c r="E69" s="147"/>
      <c r="F69" s="147"/>
      <c r="G69" s="31" t="s">
        <v>2783</v>
      </c>
      <c r="H69" s="314"/>
      <c r="I69" s="314"/>
      <c r="J69" s="217"/>
      <c r="K69" s="217"/>
    </row>
    <row r="70" spans="2:11" s="214" customFormat="1" ht="18.75">
      <c r="B70" s="301" t="s">
        <v>2362</v>
      </c>
      <c r="C70" s="147" t="s">
        <v>2994</v>
      </c>
      <c r="D70" s="31" t="s">
        <v>2808</v>
      </c>
      <c r="E70" s="147"/>
      <c r="F70" s="147"/>
      <c r="G70" s="31" t="s">
        <v>2783</v>
      </c>
      <c r="H70" s="314"/>
      <c r="I70" s="314"/>
      <c r="J70" s="217"/>
      <c r="K70" s="217"/>
    </row>
    <row r="71" spans="2:11" s="214" customFormat="1" ht="18.75">
      <c r="B71" s="301" t="s">
        <v>1386</v>
      </c>
      <c r="C71" s="147" t="s">
        <v>2810</v>
      </c>
      <c r="D71" s="31" t="s">
        <v>2808</v>
      </c>
      <c r="E71" s="147"/>
      <c r="F71" s="147"/>
      <c r="G71" s="31" t="s">
        <v>2783</v>
      </c>
      <c r="H71" s="314"/>
      <c r="I71" s="314"/>
      <c r="J71" s="217"/>
      <c r="K71" s="217"/>
    </row>
    <row r="72" spans="2:11" s="214" customFormat="1" ht="18.75">
      <c r="B72" s="211" t="s">
        <v>4671</v>
      </c>
      <c r="C72" s="31" t="s">
        <v>4378</v>
      </c>
      <c r="D72" s="31" t="s">
        <v>2808</v>
      </c>
      <c r="E72" s="31"/>
      <c r="F72" s="31"/>
      <c r="G72" s="31" t="s">
        <v>2783</v>
      </c>
      <c r="H72" s="16" t="s">
        <v>5470</v>
      </c>
      <c r="I72" s="16"/>
      <c r="J72" s="217"/>
      <c r="K72" s="217"/>
    </row>
    <row r="73" spans="2:11" s="214" customFormat="1" ht="18.75">
      <c r="B73" s="211" t="s">
        <v>2695</v>
      </c>
      <c r="C73" s="31" t="s">
        <v>3937</v>
      </c>
      <c r="D73" s="31" t="s">
        <v>2808</v>
      </c>
      <c r="E73" s="31"/>
      <c r="F73" s="31"/>
      <c r="G73" s="31" t="s">
        <v>2783</v>
      </c>
      <c r="H73" s="16" t="s">
        <v>5469</v>
      </c>
      <c r="I73" s="16"/>
      <c r="J73" s="217"/>
      <c r="K73" s="217"/>
    </row>
    <row r="74" spans="2:11" s="214" customFormat="1" ht="18.75">
      <c r="B74" s="301" t="s">
        <v>1516</v>
      </c>
      <c r="C74" s="147" t="s">
        <v>2836</v>
      </c>
      <c r="D74" s="31" t="s">
        <v>2808</v>
      </c>
      <c r="E74" s="147"/>
      <c r="F74" s="147"/>
      <c r="G74" s="31" t="s">
        <v>2783</v>
      </c>
      <c r="H74" s="314"/>
      <c r="I74" s="314"/>
      <c r="J74" s="217"/>
      <c r="K74" s="217"/>
    </row>
    <row r="75" spans="2:11" s="214" customFormat="1" ht="18.75">
      <c r="B75" s="301" t="s">
        <v>4396</v>
      </c>
      <c r="C75" s="147" t="s">
        <v>3321</v>
      </c>
      <c r="D75" s="31" t="s">
        <v>2808</v>
      </c>
      <c r="E75" s="147"/>
      <c r="F75" s="147"/>
      <c r="G75" s="31" t="s">
        <v>2783</v>
      </c>
      <c r="H75" s="314"/>
      <c r="I75" s="314"/>
      <c r="J75" s="217"/>
      <c r="K75" s="217"/>
    </row>
    <row r="76" spans="2:11" s="214" customFormat="1" ht="18.75">
      <c r="B76" s="301" t="s">
        <v>2492</v>
      </c>
      <c r="C76" s="147" t="s">
        <v>3263</v>
      </c>
      <c r="D76" s="31" t="s">
        <v>2808</v>
      </c>
      <c r="E76" s="147"/>
      <c r="F76" s="147"/>
      <c r="G76" s="31" t="s">
        <v>2783</v>
      </c>
      <c r="H76" s="314"/>
      <c r="I76" s="314"/>
      <c r="J76" s="216"/>
      <c r="K76" s="216"/>
    </row>
    <row r="77" spans="2:11" s="214" customFormat="1" ht="18.75">
      <c r="B77" s="301" t="s">
        <v>2112</v>
      </c>
      <c r="C77" s="147" t="s">
        <v>2947</v>
      </c>
      <c r="D77" s="31" t="s">
        <v>2808</v>
      </c>
      <c r="E77" s="147"/>
      <c r="F77" s="147"/>
      <c r="G77" s="31" t="s">
        <v>2783</v>
      </c>
      <c r="H77" s="314"/>
      <c r="I77" s="314"/>
      <c r="J77" s="216"/>
      <c r="K77" s="216"/>
    </row>
    <row r="78" spans="2:11" s="214" customFormat="1" ht="18.75">
      <c r="B78" s="301" t="s">
        <v>1263</v>
      </c>
      <c r="C78" s="147" t="s">
        <v>3132</v>
      </c>
      <c r="D78" s="31" t="s">
        <v>2808</v>
      </c>
      <c r="E78" s="147"/>
      <c r="F78" s="147"/>
      <c r="G78" s="31" t="s">
        <v>2783</v>
      </c>
      <c r="H78" s="314"/>
      <c r="I78" s="314"/>
      <c r="J78" s="216"/>
      <c r="K78" s="216"/>
    </row>
    <row r="79" spans="2:11" s="214" customFormat="1" ht="18.75">
      <c r="B79" s="301" t="s">
        <v>1675</v>
      </c>
      <c r="C79" s="147" t="s">
        <v>2874</v>
      </c>
      <c r="D79" s="31" t="s">
        <v>2808</v>
      </c>
      <c r="E79" s="147"/>
      <c r="F79" s="147"/>
      <c r="G79" s="31" t="s">
        <v>2783</v>
      </c>
      <c r="H79" s="314"/>
      <c r="I79" s="314"/>
      <c r="J79" s="216"/>
      <c r="K79" s="216"/>
    </row>
    <row r="80" spans="2:11" s="214" customFormat="1" ht="18.75">
      <c r="B80" s="301" t="s">
        <v>2662</v>
      </c>
      <c r="C80" s="147" t="s">
        <v>3037</v>
      </c>
      <c r="D80" s="31" t="s">
        <v>2808</v>
      </c>
      <c r="E80" s="147"/>
      <c r="F80" s="147"/>
      <c r="G80" s="31" t="s">
        <v>2783</v>
      </c>
      <c r="H80" s="314"/>
      <c r="I80" s="314"/>
      <c r="J80" s="216"/>
      <c r="K80" s="216"/>
    </row>
    <row r="81" spans="2:11" s="214" customFormat="1" ht="18.75">
      <c r="B81" s="211" t="s">
        <v>4319</v>
      </c>
      <c r="C81" s="31" t="s">
        <v>4320</v>
      </c>
      <c r="D81" s="31" t="s">
        <v>2808</v>
      </c>
      <c r="E81" s="31"/>
      <c r="F81" s="31"/>
      <c r="G81" s="31" t="s">
        <v>2783</v>
      </c>
      <c r="H81" s="16" t="s">
        <v>4920</v>
      </c>
      <c r="I81" s="16"/>
      <c r="J81" s="216"/>
      <c r="K81" s="216"/>
    </row>
    <row r="82" spans="2:11" s="214" customFormat="1" ht="18.75">
      <c r="B82" s="211" t="s">
        <v>1864</v>
      </c>
      <c r="C82" s="31" t="s">
        <v>3938</v>
      </c>
      <c r="D82" s="31" t="s">
        <v>2808</v>
      </c>
      <c r="E82" s="31"/>
      <c r="F82" s="31"/>
      <c r="G82" s="31" t="s">
        <v>2783</v>
      </c>
      <c r="H82" s="16" t="s">
        <v>5511</v>
      </c>
      <c r="I82" s="16"/>
      <c r="J82" s="216"/>
      <c r="K82" s="216"/>
    </row>
    <row r="83" spans="2:11" s="214" customFormat="1" ht="18.75">
      <c r="B83" s="301" t="s">
        <v>2664</v>
      </c>
      <c r="C83" s="147" t="s">
        <v>3038</v>
      </c>
      <c r="D83" s="31" t="s">
        <v>2808</v>
      </c>
      <c r="E83" s="147"/>
      <c r="F83" s="147"/>
      <c r="G83" s="31" t="s">
        <v>2783</v>
      </c>
      <c r="H83" s="314"/>
      <c r="I83" s="314"/>
      <c r="J83" s="216"/>
      <c r="K83" s="216"/>
    </row>
    <row r="84" spans="2:11" s="214" customFormat="1" ht="18.75">
      <c r="B84" s="301" t="s">
        <v>2124</v>
      </c>
      <c r="C84" s="147" t="s">
        <v>2950</v>
      </c>
      <c r="D84" s="31" t="s">
        <v>2808</v>
      </c>
      <c r="E84" s="147"/>
      <c r="F84" s="147"/>
      <c r="G84" s="31" t="s">
        <v>2783</v>
      </c>
      <c r="H84" s="314"/>
      <c r="I84" s="314"/>
      <c r="J84" s="216"/>
      <c r="K84" s="216"/>
    </row>
    <row r="85" spans="2:11" s="214" customFormat="1" ht="18.75">
      <c r="B85" s="301" t="s">
        <v>2094</v>
      </c>
      <c r="C85" s="147" t="s">
        <v>3175</v>
      </c>
      <c r="D85" s="31" t="s">
        <v>2808</v>
      </c>
      <c r="E85" s="147"/>
      <c r="F85" s="147"/>
      <c r="G85" s="31" t="s">
        <v>2783</v>
      </c>
      <c r="H85" s="314"/>
      <c r="I85" s="314"/>
      <c r="J85" s="216"/>
      <c r="K85" s="216"/>
    </row>
    <row r="86" spans="2:11" s="214" customFormat="1" ht="18.75">
      <c r="B86" s="211" t="s">
        <v>2095</v>
      </c>
      <c r="C86" s="31" t="s">
        <v>3939</v>
      </c>
      <c r="D86" s="31" t="s">
        <v>2808</v>
      </c>
      <c r="E86" s="31"/>
      <c r="F86" s="31"/>
      <c r="G86" s="31" t="s">
        <v>2783</v>
      </c>
      <c r="H86" s="16" t="s">
        <v>5470</v>
      </c>
      <c r="I86" s="222"/>
      <c r="J86" s="216"/>
      <c r="K86" s="216"/>
    </row>
    <row r="87" spans="2:11" s="214" customFormat="1" ht="18.75">
      <c r="B87" s="211" t="s">
        <v>1927</v>
      </c>
      <c r="C87" s="31" t="s">
        <v>3940</v>
      </c>
      <c r="D87" s="31" t="s">
        <v>2808</v>
      </c>
      <c r="E87" s="31"/>
      <c r="F87" s="31"/>
      <c r="G87" s="31" t="s">
        <v>2783</v>
      </c>
      <c r="H87" s="16" t="s">
        <v>5476</v>
      </c>
      <c r="I87" s="16"/>
      <c r="J87" s="216"/>
      <c r="K87" s="216"/>
    </row>
    <row r="88" spans="2:11" s="214" customFormat="1" ht="18.75">
      <c r="B88" s="211" t="s">
        <v>1347</v>
      </c>
      <c r="C88" s="31" t="s">
        <v>3941</v>
      </c>
      <c r="D88" s="31" t="s">
        <v>2808</v>
      </c>
      <c r="E88" s="31"/>
      <c r="F88" s="31"/>
      <c r="G88" s="31" t="s">
        <v>2783</v>
      </c>
      <c r="H88" s="16" t="s">
        <v>5564</v>
      </c>
      <c r="I88" s="16"/>
      <c r="J88" s="216"/>
      <c r="K88" s="216"/>
    </row>
    <row r="89" spans="2:11" s="214" customFormat="1" ht="18.75">
      <c r="B89" s="301" t="s">
        <v>1644</v>
      </c>
      <c r="C89" s="147" t="s">
        <v>2862</v>
      </c>
      <c r="D89" s="31" t="s">
        <v>2808</v>
      </c>
      <c r="E89" s="147"/>
      <c r="F89" s="147"/>
      <c r="G89" s="31" t="s">
        <v>2783</v>
      </c>
      <c r="H89" s="314"/>
      <c r="I89" s="314"/>
      <c r="J89" s="216"/>
      <c r="K89" s="216"/>
    </row>
    <row r="90" spans="2:11" s="214" customFormat="1" ht="18.75">
      <c r="B90" s="211" t="s">
        <v>1645</v>
      </c>
      <c r="C90" s="31" t="s">
        <v>3942</v>
      </c>
      <c r="D90" s="31" t="s">
        <v>2808</v>
      </c>
      <c r="E90" s="31"/>
      <c r="F90" s="31"/>
      <c r="G90" s="31" t="s">
        <v>2783</v>
      </c>
      <c r="H90" s="16" t="s">
        <v>5476</v>
      </c>
      <c r="I90" s="16"/>
      <c r="J90" s="216"/>
      <c r="K90" s="216"/>
    </row>
    <row r="91" spans="2:11" s="214" customFormat="1" ht="18.75">
      <c r="B91" s="211" t="s">
        <v>2483</v>
      </c>
      <c r="C91" s="31" t="s">
        <v>3943</v>
      </c>
      <c r="D91" s="31" t="s">
        <v>2808</v>
      </c>
      <c r="E91" s="31"/>
      <c r="F91" s="31"/>
      <c r="G91" s="31" t="s">
        <v>2783</v>
      </c>
      <c r="H91" s="16" t="s">
        <v>5498</v>
      </c>
      <c r="I91" s="16"/>
      <c r="J91" s="216"/>
      <c r="K91" s="216"/>
    </row>
    <row r="92" spans="2:11" s="214" customFormat="1" ht="18.75">
      <c r="B92" s="301" t="s">
        <v>2120</v>
      </c>
      <c r="C92" s="147" t="s">
        <v>2949</v>
      </c>
      <c r="D92" s="31" t="s">
        <v>2808</v>
      </c>
      <c r="E92" s="147"/>
      <c r="F92" s="147"/>
      <c r="G92" s="31" t="s">
        <v>2783</v>
      </c>
      <c r="H92" s="314"/>
      <c r="I92" s="314"/>
      <c r="J92" s="216"/>
      <c r="K92" s="216"/>
    </row>
    <row r="93" spans="2:11" ht="18.75">
      <c r="B93" s="301" t="s">
        <v>1453</v>
      </c>
      <c r="C93" s="147" t="s">
        <v>3334</v>
      </c>
      <c r="D93" s="31" t="s">
        <v>2808</v>
      </c>
      <c r="E93" s="147"/>
      <c r="F93" s="147"/>
      <c r="G93" s="31" t="s">
        <v>2783</v>
      </c>
      <c r="H93" s="314"/>
      <c r="I93" s="314"/>
    </row>
    <row r="94" spans="2:11" ht="18.75">
      <c r="B94" s="301" t="s">
        <v>1469</v>
      </c>
      <c r="C94" s="147" t="s">
        <v>2825</v>
      </c>
      <c r="D94" s="31" t="s">
        <v>2808</v>
      </c>
      <c r="E94" s="147"/>
      <c r="F94" s="147"/>
      <c r="G94" s="31" t="s">
        <v>2783</v>
      </c>
      <c r="H94" s="314"/>
      <c r="I94" s="314"/>
    </row>
    <row r="95" spans="2:11" ht="18.75">
      <c r="B95" s="211" t="s">
        <v>1470</v>
      </c>
      <c r="C95" s="31" t="s">
        <v>3944</v>
      </c>
      <c r="D95" s="31" t="s">
        <v>2808</v>
      </c>
      <c r="E95" s="31"/>
      <c r="F95" s="31"/>
      <c r="G95" s="31" t="s">
        <v>2783</v>
      </c>
      <c r="H95" s="16" t="s">
        <v>5507</v>
      </c>
      <c r="I95" s="16"/>
    </row>
    <row r="96" spans="2:11" ht="18.75">
      <c r="B96" s="211" t="s">
        <v>2428</v>
      </c>
      <c r="C96" s="31" t="s">
        <v>3945</v>
      </c>
      <c r="D96" s="31" t="s">
        <v>2808</v>
      </c>
      <c r="E96" s="31"/>
      <c r="F96" s="31"/>
      <c r="G96" s="31" t="s">
        <v>2783</v>
      </c>
      <c r="H96" s="16" t="s">
        <v>5465</v>
      </c>
      <c r="I96" s="16"/>
    </row>
    <row r="97" spans="2:9" ht="18.75">
      <c r="B97" s="211" t="s">
        <v>1235</v>
      </c>
      <c r="C97" s="31" t="s">
        <v>3946</v>
      </c>
      <c r="D97" s="31" t="s">
        <v>2808</v>
      </c>
      <c r="E97" s="31"/>
      <c r="F97" s="31"/>
      <c r="G97" s="31" t="s">
        <v>2783</v>
      </c>
      <c r="H97" s="16" t="s">
        <v>5470</v>
      </c>
      <c r="I97" s="222"/>
    </row>
    <row r="98" spans="2:9" ht="18.75">
      <c r="B98" s="301" t="s">
        <v>1234</v>
      </c>
      <c r="C98" s="147" t="s">
        <v>3072</v>
      </c>
      <c r="D98" s="31" t="s">
        <v>2808</v>
      </c>
      <c r="E98" s="147"/>
      <c r="F98" s="147"/>
      <c r="G98" s="31" t="s">
        <v>2783</v>
      </c>
      <c r="H98" s="314"/>
      <c r="I98" s="314"/>
    </row>
    <row r="99" spans="2:9" ht="18.75">
      <c r="B99" s="301" t="s">
        <v>2288</v>
      </c>
      <c r="C99" s="147" t="s">
        <v>2985</v>
      </c>
      <c r="D99" s="31" t="s">
        <v>2808</v>
      </c>
      <c r="E99" s="147"/>
      <c r="F99" s="147"/>
      <c r="G99" s="31" t="s">
        <v>2783</v>
      </c>
      <c r="H99" s="314"/>
      <c r="I99" s="314"/>
    </row>
    <row r="100" spans="2:9" ht="18.75">
      <c r="B100" s="301" t="s">
        <v>2290</v>
      </c>
      <c r="C100" s="147" t="s">
        <v>2984</v>
      </c>
      <c r="D100" s="31" t="s">
        <v>2808</v>
      </c>
      <c r="E100" s="147"/>
      <c r="F100" s="147"/>
      <c r="G100" s="31" t="s">
        <v>2783</v>
      </c>
      <c r="H100" s="314"/>
      <c r="I100" s="314"/>
    </row>
    <row r="101" spans="2:9" ht="18.75">
      <c r="B101" s="211" t="s">
        <v>2289</v>
      </c>
      <c r="C101" s="31" t="s">
        <v>3947</v>
      </c>
      <c r="D101" s="31" t="s">
        <v>2808</v>
      </c>
      <c r="E101" s="31"/>
      <c r="F101" s="31"/>
      <c r="G101" s="31" t="s">
        <v>2783</v>
      </c>
      <c r="H101" s="16" t="s">
        <v>5511</v>
      </c>
      <c r="I101" s="16"/>
    </row>
    <row r="102" spans="2:9" ht="18.75">
      <c r="B102" s="301" t="s">
        <v>2426</v>
      </c>
      <c r="C102" s="147" t="s">
        <v>3234</v>
      </c>
      <c r="D102" s="31" t="s">
        <v>2808</v>
      </c>
      <c r="E102" s="147"/>
      <c r="F102" s="147"/>
      <c r="G102" s="31" t="s">
        <v>2783</v>
      </c>
      <c r="H102" s="314"/>
      <c r="I102" s="314"/>
    </row>
    <row r="103" spans="2:9" ht="18.75">
      <c r="B103" s="211" t="s">
        <v>4321</v>
      </c>
      <c r="C103" s="31" t="s">
        <v>4322</v>
      </c>
      <c r="D103" s="31" t="s">
        <v>2808</v>
      </c>
      <c r="E103" s="31"/>
      <c r="F103" s="31"/>
      <c r="G103" s="31" t="s">
        <v>2783</v>
      </c>
      <c r="H103" s="16" t="s">
        <v>5465</v>
      </c>
      <c r="I103" s="16"/>
    </row>
    <row r="104" spans="2:9" ht="18.75">
      <c r="B104" s="211" t="s">
        <v>1616</v>
      </c>
      <c r="C104" s="31" t="s">
        <v>4630</v>
      </c>
      <c r="D104" s="31" t="s">
        <v>2808</v>
      </c>
      <c r="E104" s="31"/>
      <c r="F104" s="31"/>
      <c r="G104" s="31" t="s">
        <v>2783</v>
      </c>
      <c r="H104" s="16" t="s">
        <v>5465</v>
      </c>
      <c r="I104" s="16"/>
    </row>
    <row r="105" spans="2:9" ht="18.75">
      <c r="B105" s="211" t="s">
        <v>2412</v>
      </c>
      <c r="C105" s="31" t="s">
        <v>4324</v>
      </c>
      <c r="D105" s="31" t="s">
        <v>2808</v>
      </c>
      <c r="E105" s="31"/>
      <c r="F105" s="31"/>
      <c r="G105" s="31" t="s">
        <v>2783</v>
      </c>
      <c r="H105" s="16" t="s">
        <v>5559</v>
      </c>
      <c r="I105" s="16"/>
    </row>
    <row r="106" spans="2:9" ht="18.75">
      <c r="B106" s="301" t="s">
        <v>2385</v>
      </c>
      <c r="C106" s="147" t="s">
        <v>3227</v>
      </c>
      <c r="D106" s="31" t="s">
        <v>2808</v>
      </c>
      <c r="E106" s="147"/>
      <c r="F106" s="147"/>
      <c r="G106" s="31" t="s">
        <v>2783</v>
      </c>
      <c r="H106" s="314"/>
      <c r="I106" s="314"/>
    </row>
    <row r="107" spans="2:9" ht="18.75">
      <c r="B107" s="211" t="s">
        <v>4672</v>
      </c>
      <c r="C107" s="31" t="s">
        <v>4379</v>
      </c>
      <c r="D107" s="31" t="s">
        <v>2808</v>
      </c>
      <c r="E107" s="31"/>
      <c r="F107" s="31"/>
      <c r="G107" s="31" t="s">
        <v>2783</v>
      </c>
      <c r="H107" s="16" t="s">
        <v>5559</v>
      </c>
      <c r="I107" s="16"/>
    </row>
    <row r="108" spans="2:9" ht="18.75">
      <c r="B108" s="211" t="s">
        <v>4366</v>
      </c>
      <c r="C108" s="31" t="s">
        <v>4323</v>
      </c>
      <c r="D108" s="31" t="s">
        <v>2808</v>
      </c>
      <c r="E108" s="31"/>
      <c r="F108" s="31"/>
      <c r="G108" s="31" t="s">
        <v>2783</v>
      </c>
      <c r="H108" s="16" t="s">
        <v>5559</v>
      </c>
      <c r="I108" s="16"/>
    </row>
    <row r="109" spans="2:9" ht="18.75">
      <c r="B109" s="301" t="s">
        <v>2062</v>
      </c>
      <c r="C109" s="147" t="s">
        <v>3178</v>
      </c>
      <c r="D109" s="31" t="s">
        <v>2808</v>
      </c>
      <c r="E109" s="147"/>
      <c r="F109" s="147"/>
      <c r="G109" s="31" t="s">
        <v>2783</v>
      </c>
      <c r="H109" s="314"/>
      <c r="I109" s="314"/>
    </row>
    <row r="110" spans="2:9" ht="18.75">
      <c r="B110" s="301" t="s">
        <v>1667</v>
      </c>
      <c r="C110" s="147" t="s">
        <v>2872</v>
      </c>
      <c r="D110" s="31" t="s">
        <v>2808</v>
      </c>
      <c r="E110" s="147"/>
      <c r="F110" s="147"/>
      <c r="G110" s="31" t="s">
        <v>2783</v>
      </c>
      <c r="H110" s="314"/>
      <c r="I110" s="314"/>
    </row>
    <row r="111" spans="2:9" ht="18.75">
      <c r="B111" s="211" t="s">
        <v>2063</v>
      </c>
      <c r="C111" s="31" t="s">
        <v>3948</v>
      </c>
      <c r="D111" s="31" t="s">
        <v>2808</v>
      </c>
      <c r="E111" s="31"/>
      <c r="F111" s="31"/>
      <c r="G111" s="31" t="s">
        <v>2783</v>
      </c>
      <c r="H111" s="16" t="s">
        <v>5513</v>
      </c>
      <c r="I111" s="16"/>
    </row>
    <row r="112" spans="2:9" ht="18.75">
      <c r="B112" s="211" t="s">
        <v>1518</v>
      </c>
      <c r="C112" s="31" t="s">
        <v>3949</v>
      </c>
      <c r="D112" s="31" t="s">
        <v>2808</v>
      </c>
      <c r="E112" s="31"/>
      <c r="F112" s="31"/>
      <c r="G112" s="31" t="s">
        <v>2783</v>
      </c>
      <c r="H112" s="16" t="s">
        <v>5498</v>
      </c>
      <c r="I112" s="16"/>
    </row>
    <row r="113" spans="2:9" ht="18.75">
      <c r="B113" s="301" t="s">
        <v>1711</v>
      </c>
      <c r="C113" s="147" t="s">
        <v>2880</v>
      </c>
      <c r="D113" s="31" t="s">
        <v>2808</v>
      </c>
      <c r="E113" s="147"/>
      <c r="F113" s="147"/>
      <c r="G113" s="31" t="s">
        <v>2783</v>
      </c>
      <c r="H113" s="314"/>
      <c r="I113" s="314"/>
    </row>
    <row r="114" spans="2:9" ht="18.75">
      <c r="B114" s="301" t="s">
        <v>2194</v>
      </c>
      <c r="C114" s="147" t="s">
        <v>3340</v>
      </c>
      <c r="D114" s="31" t="s">
        <v>2808</v>
      </c>
      <c r="E114" s="147"/>
      <c r="F114" s="147"/>
      <c r="G114" s="31" t="s">
        <v>2783</v>
      </c>
      <c r="H114" s="314"/>
      <c r="I114" s="314"/>
    </row>
    <row r="115" spans="2:9" ht="18.75">
      <c r="B115" s="211" t="s">
        <v>1634</v>
      </c>
      <c r="C115" s="31" t="s">
        <v>3950</v>
      </c>
      <c r="D115" s="31" t="s">
        <v>2808</v>
      </c>
      <c r="E115" s="31"/>
      <c r="F115" s="31"/>
      <c r="G115" s="31" t="s">
        <v>2783</v>
      </c>
      <c r="H115" s="16" t="s">
        <v>5476</v>
      </c>
      <c r="I115" s="16"/>
    </row>
    <row r="116" spans="2:9" ht="18.75">
      <c r="B116" s="301" t="s">
        <v>1446</v>
      </c>
      <c r="C116" s="147" t="s">
        <v>3079</v>
      </c>
      <c r="D116" s="31" t="s">
        <v>2808</v>
      </c>
      <c r="E116" s="147"/>
      <c r="F116" s="147"/>
      <c r="G116" s="31" t="s">
        <v>2783</v>
      </c>
      <c r="H116" s="314"/>
      <c r="I116" s="314"/>
    </row>
    <row r="117" spans="2:9" ht="18.75">
      <c r="B117" s="301" t="s">
        <v>2202</v>
      </c>
      <c r="C117" s="147" t="s">
        <v>3192</v>
      </c>
      <c r="D117" s="31" t="s">
        <v>2808</v>
      </c>
      <c r="E117" s="147"/>
      <c r="F117" s="147"/>
      <c r="G117" s="31" t="s">
        <v>2783</v>
      </c>
      <c r="H117" s="314"/>
      <c r="I117" s="314"/>
    </row>
    <row r="118" spans="2:9" ht="18.75">
      <c r="B118" s="301" t="s">
        <v>1394</v>
      </c>
      <c r="C118" s="147" t="s">
        <v>3064</v>
      </c>
      <c r="D118" s="31" t="s">
        <v>2808</v>
      </c>
      <c r="E118" s="147"/>
      <c r="F118" s="147"/>
      <c r="G118" s="31" t="s">
        <v>2783</v>
      </c>
      <c r="H118" s="314"/>
      <c r="I118" s="314"/>
    </row>
    <row r="119" spans="2:9" ht="18.75">
      <c r="B119" s="211" t="s">
        <v>1395</v>
      </c>
      <c r="C119" s="31" t="s">
        <v>3951</v>
      </c>
      <c r="D119" s="31" t="s">
        <v>2808</v>
      </c>
      <c r="E119" s="31"/>
      <c r="F119" s="31"/>
      <c r="G119" s="31" t="s">
        <v>2783</v>
      </c>
      <c r="H119" s="16" t="s">
        <v>4920</v>
      </c>
      <c r="I119" s="16"/>
    </row>
    <row r="120" spans="2:9" ht="18.75">
      <c r="B120" s="301" t="s">
        <v>1413</v>
      </c>
      <c r="C120" s="147" t="s">
        <v>2812</v>
      </c>
      <c r="D120" s="31" t="s">
        <v>2808</v>
      </c>
      <c r="E120" s="147"/>
      <c r="F120" s="147"/>
      <c r="G120" s="31" t="s">
        <v>2783</v>
      </c>
      <c r="H120" s="314"/>
      <c r="I120" s="314"/>
    </row>
    <row r="121" spans="2:9" ht="18.75">
      <c r="B121" s="301" t="s">
        <v>2121</v>
      </c>
      <c r="C121" s="147" t="s">
        <v>2948</v>
      </c>
      <c r="D121" s="31" t="s">
        <v>2808</v>
      </c>
      <c r="E121" s="147"/>
      <c r="F121" s="147"/>
      <c r="G121" s="31" t="s">
        <v>2783</v>
      </c>
      <c r="H121" s="314"/>
      <c r="I121" s="314"/>
    </row>
    <row r="122" spans="2:9" ht="18.75">
      <c r="B122" s="213" t="s">
        <v>1259</v>
      </c>
      <c r="C122" s="31" t="s">
        <v>3952</v>
      </c>
      <c r="D122" s="31" t="s">
        <v>2808</v>
      </c>
      <c r="E122" s="31"/>
      <c r="F122" s="31"/>
      <c r="G122" s="31" t="s">
        <v>2783</v>
      </c>
      <c r="H122" s="16" t="s">
        <v>5470</v>
      </c>
      <c r="I122" s="222"/>
    </row>
    <row r="123" spans="2:9" ht="18.75">
      <c r="B123" s="211" t="s">
        <v>1474</v>
      </c>
      <c r="C123" s="31" t="s">
        <v>3953</v>
      </c>
      <c r="D123" s="31" t="s">
        <v>2808</v>
      </c>
      <c r="E123" s="31"/>
      <c r="F123" s="31"/>
      <c r="G123" s="31" t="s">
        <v>2783</v>
      </c>
      <c r="H123" s="16" t="s">
        <v>5507</v>
      </c>
      <c r="I123" s="16"/>
    </row>
    <row r="124" spans="2:9" ht="18.75">
      <c r="B124" s="301" t="s">
        <v>1324</v>
      </c>
      <c r="C124" s="147" t="s">
        <v>3206</v>
      </c>
      <c r="D124" s="31" t="s">
        <v>2808</v>
      </c>
      <c r="E124" s="147"/>
      <c r="F124" s="147"/>
      <c r="G124" s="31" t="s">
        <v>2783</v>
      </c>
      <c r="H124" s="314"/>
      <c r="I124" s="314"/>
    </row>
    <row r="125" spans="2:9" ht="18.75">
      <c r="B125" s="301" t="s">
        <v>1396</v>
      </c>
      <c r="C125" s="147" t="s">
        <v>3062</v>
      </c>
      <c r="D125" s="31" t="s">
        <v>2808</v>
      </c>
      <c r="E125" s="147"/>
      <c r="F125" s="147"/>
      <c r="G125" s="31" t="s">
        <v>2783</v>
      </c>
      <c r="H125" s="314"/>
      <c r="I125" s="314"/>
    </row>
    <row r="126" spans="2:9" ht="18.75">
      <c r="B126" s="301" t="s">
        <v>2579</v>
      </c>
      <c r="C126" s="147" t="s">
        <v>3355</v>
      </c>
      <c r="D126" s="31" t="s">
        <v>2808</v>
      </c>
      <c r="E126" s="147"/>
      <c r="F126" s="147"/>
      <c r="G126" s="31" t="s">
        <v>2783</v>
      </c>
      <c r="H126" s="314"/>
      <c r="I126" s="314"/>
    </row>
    <row r="127" spans="2:9" ht="18.75">
      <c r="B127" s="211" t="s">
        <v>1540</v>
      </c>
      <c r="C127" s="31" t="s">
        <v>3954</v>
      </c>
      <c r="D127" s="31" t="s">
        <v>2808</v>
      </c>
      <c r="E127" s="31"/>
      <c r="F127" s="31"/>
      <c r="G127" s="31" t="s">
        <v>2783</v>
      </c>
      <c r="H127" s="16" t="s">
        <v>5559</v>
      </c>
      <c r="I127" s="16"/>
    </row>
    <row r="128" spans="2:9" ht="18.75">
      <c r="B128" s="301" t="s">
        <v>2494</v>
      </c>
      <c r="C128" s="147" t="s">
        <v>3268</v>
      </c>
      <c r="D128" s="31" t="s">
        <v>2808</v>
      </c>
      <c r="E128" s="147"/>
      <c r="F128" s="147"/>
      <c r="G128" s="31" t="s">
        <v>2783</v>
      </c>
      <c r="H128" s="314"/>
      <c r="I128" s="314"/>
    </row>
    <row r="129" spans="2:9" ht="18.75">
      <c r="B129" s="211" t="s">
        <v>1628</v>
      </c>
      <c r="C129" s="31" t="s">
        <v>3955</v>
      </c>
      <c r="D129" s="31" t="s">
        <v>2808</v>
      </c>
      <c r="E129" s="31"/>
      <c r="F129" s="31"/>
      <c r="G129" s="31" t="s">
        <v>2783</v>
      </c>
      <c r="H129" s="16" t="s">
        <v>5507</v>
      </c>
      <c r="I129" s="16"/>
    </row>
    <row r="130" spans="2:9" ht="18.75">
      <c r="B130" s="301" t="s">
        <v>1627</v>
      </c>
      <c r="C130" s="147" t="s">
        <v>3091</v>
      </c>
      <c r="D130" s="31" t="s">
        <v>2808</v>
      </c>
      <c r="E130" s="147"/>
      <c r="F130" s="147"/>
      <c r="G130" s="31" t="s">
        <v>2783</v>
      </c>
      <c r="H130" s="314"/>
      <c r="I130" s="314"/>
    </row>
    <row r="131" spans="2:9" ht="18.75">
      <c r="B131" s="301" t="s">
        <v>1929</v>
      </c>
      <c r="C131" s="147" t="s">
        <v>3143</v>
      </c>
      <c r="D131" s="31" t="s">
        <v>2808</v>
      </c>
      <c r="E131" s="147"/>
      <c r="F131" s="147"/>
      <c r="G131" s="31" t="s">
        <v>2783</v>
      </c>
      <c r="H131" s="314"/>
      <c r="I131" s="314"/>
    </row>
    <row r="132" spans="2:9" ht="18.75">
      <c r="B132" s="301" t="s">
        <v>1992</v>
      </c>
      <c r="C132" s="147" t="s">
        <v>3157</v>
      </c>
      <c r="D132" s="31" t="s">
        <v>2808</v>
      </c>
      <c r="E132" s="147"/>
      <c r="F132" s="147"/>
      <c r="G132" s="31" t="s">
        <v>2783</v>
      </c>
      <c r="H132" s="314"/>
      <c r="I132" s="314"/>
    </row>
    <row r="133" spans="2:9" ht="18.75">
      <c r="B133" s="301" t="s">
        <v>2304</v>
      </c>
      <c r="C133" s="147" t="s">
        <v>2987</v>
      </c>
      <c r="D133" s="31" t="s">
        <v>2808</v>
      </c>
      <c r="E133" s="147"/>
      <c r="F133" s="147"/>
      <c r="G133" s="31" t="s">
        <v>2783</v>
      </c>
      <c r="H133" s="314"/>
      <c r="I133" s="314"/>
    </row>
    <row r="134" spans="2:9" ht="18.75">
      <c r="B134" s="211" t="s">
        <v>4380</v>
      </c>
      <c r="C134" s="31" t="s">
        <v>4381</v>
      </c>
      <c r="D134" s="31" t="s">
        <v>2808</v>
      </c>
      <c r="E134" s="31"/>
      <c r="F134" s="31"/>
      <c r="G134" s="31" t="s">
        <v>2783</v>
      </c>
      <c r="H134" s="16" t="s">
        <v>5559</v>
      </c>
      <c r="I134" s="16"/>
    </row>
    <row r="135" spans="2:9" ht="18.75">
      <c r="B135" s="301" t="s">
        <v>2280</v>
      </c>
      <c r="C135" s="147" t="s">
        <v>3213</v>
      </c>
      <c r="D135" s="31" t="s">
        <v>2808</v>
      </c>
      <c r="E135" s="147"/>
      <c r="F135" s="147"/>
      <c r="G135" s="31" t="s">
        <v>2783</v>
      </c>
      <c r="H135" s="314"/>
      <c r="I135" s="314"/>
    </row>
    <row r="136" spans="2:9" ht="18.75">
      <c r="B136" s="211" t="s">
        <v>2281</v>
      </c>
      <c r="C136" s="31" t="s">
        <v>3956</v>
      </c>
      <c r="D136" s="31" t="s">
        <v>2808</v>
      </c>
      <c r="E136" s="31"/>
      <c r="F136" s="31"/>
      <c r="G136" s="31" t="s">
        <v>2783</v>
      </c>
      <c r="H136" s="16" t="s">
        <v>5511</v>
      </c>
      <c r="I136" s="16"/>
    </row>
    <row r="137" spans="2:9" ht="18.75">
      <c r="B137" s="211" t="s">
        <v>2614</v>
      </c>
      <c r="C137" s="31" t="s">
        <v>3957</v>
      </c>
      <c r="D137" s="31" t="s">
        <v>2808</v>
      </c>
      <c r="E137" s="31"/>
      <c r="F137" s="31"/>
      <c r="G137" s="31" t="s">
        <v>2783</v>
      </c>
      <c r="H137" s="16" t="s">
        <v>5474</v>
      </c>
      <c r="I137" s="16"/>
    </row>
    <row r="138" spans="2:9" ht="18.75">
      <c r="B138" s="301" t="s">
        <v>1610</v>
      </c>
      <c r="C138" s="147" t="s">
        <v>2859</v>
      </c>
      <c r="D138" s="31" t="s">
        <v>2808</v>
      </c>
      <c r="E138" s="147"/>
      <c r="F138" s="147"/>
      <c r="G138" s="31" t="s">
        <v>2783</v>
      </c>
      <c r="H138" s="314"/>
      <c r="I138" s="314"/>
    </row>
    <row r="139" spans="2:9" ht="18.75">
      <c r="B139" s="211" t="s">
        <v>1483</v>
      </c>
      <c r="C139" s="31" t="s">
        <v>3958</v>
      </c>
      <c r="D139" s="31" t="s">
        <v>2808</v>
      </c>
      <c r="E139" s="31"/>
      <c r="F139" s="31"/>
      <c r="G139" s="31" t="s">
        <v>2783</v>
      </c>
      <c r="H139" s="16" t="s">
        <v>5507</v>
      </c>
      <c r="I139" s="16"/>
    </row>
    <row r="140" spans="2:9" ht="18.75">
      <c r="B140" s="211" t="s">
        <v>2259</v>
      </c>
      <c r="C140" s="31" t="s">
        <v>3959</v>
      </c>
      <c r="D140" s="31" t="s">
        <v>2808</v>
      </c>
      <c r="E140" s="31"/>
      <c r="F140" s="31"/>
      <c r="G140" s="31" t="s">
        <v>2783</v>
      </c>
      <c r="H140" s="16" t="s">
        <v>5507</v>
      </c>
      <c r="I140" s="16"/>
    </row>
    <row r="141" spans="2:9" ht="18.75">
      <c r="B141" s="301" t="s">
        <v>2115</v>
      </c>
      <c r="C141" s="147" t="s">
        <v>2945</v>
      </c>
      <c r="D141" s="31" t="s">
        <v>2808</v>
      </c>
      <c r="E141" s="147"/>
      <c r="F141" s="147"/>
      <c r="G141" s="31" t="s">
        <v>2783</v>
      </c>
      <c r="H141" s="314"/>
      <c r="I141" s="314"/>
    </row>
    <row r="142" spans="2:9" ht="18.75">
      <c r="B142" s="211" t="s">
        <v>2116</v>
      </c>
      <c r="C142" s="31" t="s">
        <v>3960</v>
      </c>
      <c r="D142" s="31" t="s">
        <v>2808</v>
      </c>
      <c r="E142" s="31"/>
      <c r="F142" s="31"/>
      <c r="G142" s="31" t="s">
        <v>2783</v>
      </c>
      <c r="H142" s="16" t="s">
        <v>5476</v>
      </c>
      <c r="I142" s="16"/>
    </row>
    <row r="143" spans="2:9" ht="18.75">
      <c r="B143" s="301" t="s">
        <v>2542</v>
      </c>
      <c r="C143" s="147" t="s">
        <v>3021</v>
      </c>
      <c r="D143" s="31" t="s">
        <v>2808</v>
      </c>
      <c r="E143" s="147"/>
      <c r="F143" s="147"/>
      <c r="G143" s="31" t="s">
        <v>2783</v>
      </c>
      <c r="H143" s="314"/>
      <c r="I143" s="314"/>
    </row>
    <row r="144" spans="2:9" ht="18.75">
      <c r="B144" s="211" t="s">
        <v>2543</v>
      </c>
      <c r="C144" s="31" t="s">
        <v>3961</v>
      </c>
      <c r="D144" s="31" t="s">
        <v>2808</v>
      </c>
      <c r="E144" s="31"/>
      <c r="F144" s="31"/>
      <c r="G144" s="31" t="s">
        <v>2783</v>
      </c>
      <c r="H144" s="16" t="s">
        <v>4920</v>
      </c>
      <c r="I144" s="16"/>
    </row>
    <row r="145" spans="2:9" ht="18.75">
      <c r="B145" s="301" t="s">
        <v>4467</v>
      </c>
      <c r="C145" s="147" t="s">
        <v>3364</v>
      </c>
      <c r="D145" s="31" t="s">
        <v>2808</v>
      </c>
      <c r="E145" s="147"/>
      <c r="F145" s="147"/>
      <c r="G145" s="31" t="s">
        <v>2783</v>
      </c>
      <c r="H145" s="314"/>
      <c r="I145" s="314"/>
    </row>
    <row r="146" spans="2:9" ht="18.75">
      <c r="B146" s="301" t="s">
        <v>2126</v>
      </c>
      <c r="C146" s="147" t="s">
        <v>3179</v>
      </c>
      <c r="D146" s="31" t="s">
        <v>2808</v>
      </c>
      <c r="E146" s="147"/>
      <c r="F146" s="147"/>
      <c r="G146" s="31" t="s">
        <v>2783</v>
      </c>
      <c r="H146" s="314"/>
      <c r="I146" s="314"/>
    </row>
    <row r="147" spans="2:9" ht="18.75">
      <c r="B147" s="211" t="s">
        <v>2127</v>
      </c>
      <c r="C147" s="31" t="s">
        <v>3962</v>
      </c>
      <c r="D147" s="31" t="s">
        <v>2808</v>
      </c>
      <c r="E147" s="31"/>
      <c r="F147" s="31"/>
      <c r="G147" s="31" t="s">
        <v>2783</v>
      </c>
      <c r="H147" s="16" t="s">
        <v>5503</v>
      </c>
      <c r="I147" s="16"/>
    </row>
    <row r="148" spans="2:9" ht="18.75">
      <c r="B148" s="211" t="s">
        <v>1601</v>
      </c>
      <c r="C148" s="31" t="s">
        <v>3963</v>
      </c>
      <c r="D148" s="31" t="s">
        <v>2808</v>
      </c>
      <c r="E148" s="31"/>
      <c r="F148" s="31"/>
      <c r="G148" s="31" t="s">
        <v>2783</v>
      </c>
      <c r="H148" s="16" t="s">
        <v>5507</v>
      </c>
      <c r="I148" s="16"/>
    </row>
    <row r="149" spans="2:9" ht="18.75">
      <c r="B149" s="211" t="s">
        <v>1917</v>
      </c>
      <c r="C149" s="31" t="s">
        <v>3964</v>
      </c>
      <c r="D149" s="31" t="s">
        <v>2808</v>
      </c>
      <c r="E149" s="31"/>
      <c r="F149" s="31"/>
      <c r="G149" s="31" t="s">
        <v>2783</v>
      </c>
      <c r="H149" s="16" t="s">
        <v>5559</v>
      </c>
      <c r="I149" s="151" t="s">
        <v>5037</v>
      </c>
    </row>
    <row r="150" spans="2:9" ht="18.75">
      <c r="B150" s="211" t="s">
        <v>1604</v>
      </c>
      <c r="C150" s="31" t="s">
        <v>3965</v>
      </c>
      <c r="D150" s="31" t="s">
        <v>2808</v>
      </c>
      <c r="E150" s="31"/>
      <c r="F150" s="31"/>
      <c r="G150" s="31" t="s">
        <v>2783</v>
      </c>
      <c r="H150" s="151" t="s">
        <v>5509</v>
      </c>
      <c r="I150" s="16"/>
    </row>
    <row r="151" spans="2:9" ht="18.75">
      <c r="B151" s="211" t="s">
        <v>1503</v>
      </c>
      <c r="C151" s="31" t="s">
        <v>4494</v>
      </c>
      <c r="D151" s="31" t="s">
        <v>2808</v>
      </c>
      <c r="E151" s="31"/>
      <c r="F151" s="31"/>
      <c r="G151" s="31" t="s">
        <v>2783</v>
      </c>
      <c r="H151" s="16" t="s">
        <v>5559</v>
      </c>
      <c r="I151" s="16"/>
    </row>
    <row r="152" spans="2:9" ht="18.75">
      <c r="B152" s="211" t="s">
        <v>4382</v>
      </c>
      <c r="C152" s="31" t="s">
        <v>4383</v>
      </c>
      <c r="D152" s="31" t="s">
        <v>2808</v>
      </c>
      <c r="E152" s="31"/>
      <c r="F152" s="31"/>
      <c r="G152" s="31" t="s">
        <v>2783</v>
      </c>
      <c r="H152" s="16" t="s">
        <v>5559</v>
      </c>
      <c r="I152" s="16"/>
    </row>
    <row r="153" spans="2:9" ht="18.75">
      <c r="B153" s="211" t="s">
        <v>4749</v>
      </c>
      <c r="C153" s="31" t="s">
        <v>4384</v>
      </c>
      <c r="D153" s="31" t="s">
        <v>2808</v>
      </c>
      <c r="E153" s="31"/>
      <c r="F153" s="31"/>
      <c r="G153" s="31" t="s">
        <v>2783</v>
      </c>
      <c r="H153" s="16" t="s">
        <v>5515</v>
      </c>
      <c r="I153" s="16"/>
    </row>
    <row r="154" spans="2:9" ht="18.75">
      <c r="B154" s="301" t="s">
        <v>1573</v>
      </c>
      <c r="C154" s="147" t="s">
        <v>5560</v>
      </c>
      <c r="D154" s="31" t="s">
        <v>2808</v>
      </c>
      <c r="E154" s="147"/>
      <c r="F154" s="147"/>
      <c r="G154" s="31" t="s">
        <v>2783</v>
      </c>
      <c r="H154" s="314"/>
      <c r="I154" s="314"/>
    </row>
    <row r="155" spans="2:9" ht="18.75">
      <c r="B155" s="301" t="s">
        <v>2019</v>
      </c>
      <c r="C155" s="147" t="s">
        <v>3304</v>
      </c>
      <c r="D155" s="31" t="s">
        <v>2808</v>
      </c>
      <c r="E155" s="147"/>
      <c r="F155" s="147"/>
      <c r="G155" s="31" t="s">
        <v>2783</v>
      </c>
      <c r="H155" s="314"/>
      <c r="I155" s="314"/>
    </row>
    <row r="156" spans="2:9" ht="18.75">
      <c r="B156" s="211" t="s">
        <v>1788</v>
      </c>
      <c r="C156" s="31" t="s">
        <v>3966</v>
      </c>
      <c r="D156" s="31" t="s">
        <v>2808</v>
      </c>
      <c r="E156" s="31"/>
      <c r="F156" s="31"/>
      <c r="G156" s="31" t="s">
        <v>2783</v>
      </c>
      <c r="H156" s="16" t="s">
        <v>5469</v>
      </c>
      <c r="I156" s="16"/>
    </row>
    <row r="157" spans="2:9" ht="18.75">
      <c r="B157" s="211" t="s">
        <v>2404</v>
      </c>
      <c r="C157" s="31" t="s">
        <v>3967</v>
      </c>
      <c r="D157" s="31" t="s">
        <v>2808</v>
      </c>
      <c r="E157" s="31"/>
      <c r="F157" s="31"/>
      <c r="G157" s="31" t="s">
        <v>2783</v>
      </c>
      <c r="H157" s="16" t="s">
        <v>5465</v>
      </c>
      <c r="I157" s="16"/>
    </row>
    <row r="158" spans="2:9" ht="18.75">
      <c r="B158" s="211" t="s">
        <v>1895</v>
      </c>
      <c r="C158" s="31" t="s">
        <v>3968</v>
      </c>
      <c r="D158" s="31" t="s">
        <v>2808</v>
      </c>
      <c r="E158" s="31"/>
      <c r="F158" s="31"/>
      <c r="G158" s="31" t="s">
        <v>2783</v>
      </c>
      <c r="H158" s="16" t="s">
        <v>5470</v>
      </c>
      <c r="I158" s="222"/>
    </row>
    <row r="159" spans="2:9" ht="18.75">
      <c r="B159" s="301" t="s">
        <v>1894</v>
      </c>
      <c r="C159" s="147" t="s">
        <v>3136</v>
      </c>
      <c r="D159" s="31" t="s">
        <v>2808</v>
      </c>
      <c r="E159" s="147"/>
      <c r="F159" s="147"/>
      <c r="G159" s="31" t="s">
        <v>2783</v>
      </c>
      <c r="H159" s="314"/>
      <c r="I159" s="314"/>
    </row>
    <row r="160" spans="2:9" ht="18.75">
      <c r="B160" s="211" t="s">
        <v>1472</v>
      </c>
      <c r="C160" s="31" t="s">
        <v>3969</v>
      </c>
      <c r="D160" s="31" t="s">
        <v>2808</v>
      </c>
      <c r="E160" s="31"/>
      <c r="F160" s="31"/>
      <c r="G160" s="31" t="s">
        <v>2783</v>
      </c>
      <c r="H160" s="16" t="s">
        <v>5507</v>
      </c>
      <c r="I160" s="16"/>
    </row>
    <row r="161" spans="2:9" ht="18.75">
      <c r="B161" s="211" t="s">
        <v>2330</v>
      </c>
      <c r="C161" s="31" t="s">
        <v>3970</v>
      </c>
      <c r="D161" s="31" t="s">
        <v>2808</v>
      </c>
      <c r="E161" s="31"/>
      <c r="F161" s="31"/>
      <c r="G161" s="31" t="s">
        <v>2783</v>
      </c>
      <c r="H161" s="151" t="s">
        <v>5509</v>
      </c>
      <c r="I161" s="16"/>
    </row>
    <row r="162" spans="2:9" ht="18.75">
      <c r="B162" s="301" t="s">
        <v>2430</v>
      </c>
      <c r="C162" s="147" t="s">
        <v>3347</v>
      </c>
      <c r="D162" s="31" t="s">
        <v>2808</v>
      </c>
      <c r="E162" s="147"/>
      <c r="F162" s="147"/>
      <c r="G162" s="31" t="s">
        <v>2783</v>
      </c>
      <c r="H162" s="314"/>
      <c r="I162" s="314"/>
    </row>
    <row r="163" spans="2:9" ht="18.75">
      <c r="B163" s="301" t="s">
        <v>1249</v>
      </c>
      <c r="C163" s="147" t="s">
        <v>2854</v>
      </c>
      <c r="D163" s="31" t="s">
        <v>2808</v>
      </c>
      <c r="E163" s="147"/>
      <c r="F163" s="147"/>
      <c r="G163" s="31" t="s">
        <v>2783</v>
      </c>
      <c r="H163" s="314"/>
      <c r="I163" s="314"/>
    </row>
    <row r="164" spans="2:9" ht="18.75">
      <c r="B164" s="301" t="s">
        <v>1754</v>
      </c>
      <c r="C164" s="147" t="s">
        <v>3114</v>
      </c>
      <c r="D164" s="31" t="s">
        <v>2808</v>
      </c>
      <c r="E164" s="147"/>
      <c r="F164" s="147"/>
      <c r="G164" s="31" t="s">
        <v>2783</v>
      </c>
      <c r="H164" s="314"/>
      <c r="I164" s="314"/>
    </row>
    <row r="165" spans="2:9" ht="18.75">
      <c r="B165" s="211" t="s">
        <v>4674</v>
      </c>
      <c r="C165" s="31" t="s">
        <v>4385</v>
      </c>
      <c r="D165" s="31" t="s">
        <v>2808</v>
      </c>
      <c r="E165" s="31"/>
      <c r="F165" s="31"/>
      <c r="G165" s="31" t="s">
        <v>2783</v>
      </c>
      <c r="H165" s="16" t="s">
        <v>5559</v>
      </c>
      <c r="I165" s="16"/>
    </row>
    <row r="166" spans="2:9" ht="18.75">
      <c r="B166" s="301" t="s">
        <v>2085</v>
      </c>
      <c r="C166" s="147" t="s">
        <v>2938</v>
      </c>
      <c r="D166" s="31" t="s">
        <v>2808</v>
      </c>
      <c r="E166" s="147"/>
      <c r="F166" s="147"/>
      <c r="G166" s="31" t="s">
        <v>2783</v>
      </c>
      <c r="H166" s="314"/>
      <c r="I166" s="314"/>
    </row>
    <row r="167" spans="2:9" ht="18.75">
      <c r="B167" s="301" t="s">
        <v>1722</v>
      </c>
      <c r="C167" s="147" t="s">
        <v>3099</v>
      </c>
      <c r="D167" s="31" t="s">
        <v>2808</v>
      </c>
      <c r="E167" s="147"/>
      <c r="F167" s="147"/>
      <c r="G167" s="31" t="s">
        <v>2783</v>
      </c>
      <c r="H167" s="314"/>
      <c r="I167" s="314"/>
    </row>
    <row r="168" spans="2:9" ht="18.75">
      <c r="B168" s="211" t="s">
        <v>1630</v>
      </c>
      <c r="C168" s="31" t="s">
        <v>3971</v>
      </c>
      <c r="D168" s="31" t="s">
        <v>2808</v>
      </c>
      <c r="E168" s="31"/>
      <c r="F168" s="31"/>
      <c r="G168" s="31" t="s">
        <v>2783</v>
      </c>
      <c r="H168" s="16" t="s">
        <v>5507</v>
      </c>
      <c r="I168" s="16"/>
    </row>
    <row r="169" spans="2:9" ht="18.75">
      <c r="B169" s="211" t="s">
        <v>1966</v>
      </c>
      <c r="C169" s="31" t="s">
        <v>3972</v>
      </c>
      <c r="D169" s="31" t="s">
        <v>2808</v>
      </c>
      <c r="E169" s="31"/>
      <c r="F169" s="31"/>
      <c r="G169" s="31" t="s">
        <v>2783</v>
      </c>
      <c r="H169" s="16" t="s">
        <v>5501</v>
      </c>
      <c r="I169" s="16"/>
    </row>
    <row r="170" spans="2:9" ht="18.75">
      <c r="B170" s="301" t="s">
        <v>2222</v>
      </c>
      <c r="C170" s="147" t="s">
        <v>2972</v>
      </c>
      <c r="D170" s="31" t="s">
        <v>2808</v>
      </c>
      <c r="E170" s="147"/>
      <c r="F170" s="147"/>
      <c r="G170" s="31" t="s">
        <v>2783</v>
      </c>
      <c r="H170" s="314"/>
      <c r="I170" s="314"/>
    </row>
    <row r="171" spans="2:9" ht="18.75">
      <c r="B171" s="301" t="s">
        <v>1649</v>
      </c>
      <c r="C171" s="147" t="s">
        <v>3867</v>
      </c>
      <c r="D171" s="31" t="s">
        <v>2808</v>
      </c>
      <c r="E171" s="147"/>
      <c r="F171" s="147"/>
      <c r="G171" s="31" t="s">
        <v>2783</v>
      </c>
      <c r="H171" s="314"/>
      <c r="I171" s="314"/>
    </row>
    <row r="172" spans="2:9" ht="18.75">
      <c r="B172" s="301" t="s">
        <v>2495</v>
      </c>
      <c r="C172" s="147" t="s">
        <v>3265</v>
      </c>
      <c r="D172" s="31" t="s">
        <v>2808</v>
      </c>
      <c r="E172" s="147"/>
      <c r="F172" s="147"/>
      <c r="G172" s="31" t="s">
        <v>2783</v>
      </c>
      <c r="H172" s="314"/>
      <c r="I172" s="314"/>
    </row>
    <row r="173" spans="2:9" ht="18.75">
      <c r="B173" s="301" t="s">
        <v>1359</v>
      </c>
      <c r="C173" s="147" t="s">
        <v>3051</v>
      </c>
      <c r="D173" s="31" t="s">
        <v>2808</v>
      </c>
      <c r="E173" s="147"/>
      <c r="F173" s="147"/>
      <c r="G173" s="31" t="s">
        <v>2783</v>
      </c>
      <c r="H173" s="314"/>
      <c r="I173" s="314"/>
    </row>
    <row r="174" spans="2:9" ht="18.75">
      <c r="B174" s="211" t="s">
        <v>1819</v>
      </c>
      <c r="C174" s="31" t="s">
        <v>3973</v>
      </c>
      <c r="D174" s="31" t="s">
        <v>2808</v>
      </c>
      <c r="E174" s="31"/>
      <c r="F174" s="31"/>
      <c r="G174" s="31" t="s">
        <v>2783</v>
      </c>
      <c r="H174" s="16" t="s">
        <v>5499</v>
      </c>
      <c r="I174" s="16"/>
    </row>
    <row r="175" spans="2:9" ht="18.75">
      <c r="B175" s="301" t="s">
        <v>2449</v>
      </c>
      <c r="C175" s="147" t="s">
        <v>3348</v>
      </c>
      <c r="D175" s="31" t="s">
        <v>2808</v>
      </c>
      <c r="E175" s="147"/>
      <c r="F175" s="147"/>
      <c r="G175" s="31" t="s">
        <v>2783</v>
      </c>
      <c r="H175" s="314"/>
      <c r="I175" s="314"/>
    </row>
    <row r="176" spans="2:9" ht="18.75">
      <c r="B176" s="301" t="s">
        <v>2615</v>
      </c>
      <c r="C176" s="147" t="s">
        <v>3030</v>
      </c>
      <c r="D176" s="31" t="s">
        <v>2808</v>
      </c>
      <c r="E176" s="147"/>
      <c r="F176" s="147"/>
      <c r="G176" s="31" t="s">
        <v>2783</v>
      </c>
      <c r="H176" s="314"/>
      <c r="I176" s="314"/>
    </row>
    <row r="177" spans="2:9" ht="18.75">
      <c r="B177" s="211" t="s">
        <v>2616</v>
      </c>
      <c r="C177" s="31" t="s">
        <v>3974</v>
      </c>
      <c r="D177" s="31" t="s">
        <v>2808</v>
      </c>
      <c r="E177" s="31"/>
      <c r="F177" s="31"/>
      <c r="G177" s="31" t="s">
        <v>2783</v>
      </c>
      <c r="H177" s="16" t="s">
        <v>5474</v>
      </c>
      <c r="I177" s="16"/>
    </row>
    <row r="178" spans="2:9" ht="18.75">
      <c r="B178" s="301" t="s">
        <v>2128</v>
      </c>
      <c r="C178" s="147" t="s">
        <v>3180</v>
      </c>
      <c r="D178" s="31" t="s">
        <v>2808</v>
      </c>
      <c r="E178" s="147"/>
      <c r="F178" s="147"/>
      <c r="G178" s="31" t="s">
        <v>2783</v>
      </c>
      <c r="H178" s="314"/>
      <c r="I178" s="314"/>
    </row>
    <row r="179" spans="2:9" ht="18.75">
      <c r="B179" s="211" t="s">
        <v>4367</v>
      </c>
      <c r="C179" s="31" t="s">
        <v>4386</v>
      </c>
      <c r="D179" s="31" t="s">
        <v>2808</v>
      </c>
      <c r="E179" s="31"/>
      <c r="F179" s="31"/>
      <c r="G179" s="31" t="s">
        <v>2783</v>
      </c>
      <c r="H179" s="16" t="s">
        <v>5503</v>
      </c>
      <c r="I179" s="16"/>
    </row>
    <row r="180" spans="2:9" ht="18.75">
      <c r="B180" s="301" t="s">
        <v>2667</v>
      </c>
      <c r="C180" s="147" t="s">
        <v>3881</v>
      </c>
      <c r="D180" s="31" t="s">
        <v>2808</v>
      </c>
      <c r="E180" s="147"/>
      <c r="F180" s="147"/>
      <c r="G180" s="31" t="s">
        <v>2783</v>
      </c>
      <c r="H180" s="314"/>
      <c r="I180" s="314"/>
    </row>
    <row r="181" spans="2:9" ht="18.75">
      <c r="B181" s="211" t="s">
        <v>1931</v>
      </c>
      <c r="C181" s="31" t="s">
        <v>3975</v>
      </c>
      <c r="D181" s="31" t="s">
        <v>2808</v>
      </c>
      <c r="E181" s="31"/>
      <c r="F181" s="31"/>
      <c r="G181" s="31" t="s">
        <v>2783</v>
      </c>
      <c r="H181" s="16" t="s">
        <v>5476</v>
      </c>
      <c r="I181" s="16"/>
    </row>
    <row r="182" spans="2:9" ht="18.75">
      <c r="B182" s="211" t="s">
        <v>2267</v>
      </c>
      <c r="C182" s="31" t="s">
        <v>3976</v>
      </c>
      <c r="D182" s="31" t="s">
        <v>2808</v>
      </c>
      <c r="E182" s="31"/>
      <c r="F182" s="31"/>
      <c r="G182" s="31" t="s">
        <v>2783</v>
      </c>
      <c r="H182" s="16" t="s">
        <v>4920</v>
      </c>
      <c r="I182" s="16"/>
    </row>
    <row r="183" spans="2:9" ht="18.75">
      <c r="B183" s="211" t="s">
        <v>1734</v>
      </c>
      <c r="C183" s="31" t="s">
        <v>3977</v>
      </c>
      <c r="D183" s="31" t="s">
        <v>2808</v>
      </c>
      <c r="E183" s="31"/>
      <c r="F183" s="31"/>
      <c r="G183" s="31" t="s">
        <v>2783</v>
      </c>
      <c r="H183" s="16" t="s">
        <v>5465</v>
      </c>
      <c r="I183" s="16"/>
    </row>
    <row r="184" spans="2:9" ht="18.75">
      <c r="B184" s="301" t="s">
        <v>2223</v>
      </c>
      <c r="C184" s="147" t="s">
        <v>2971</v>
      </c>
      <c r="D184" s="31" t="s">
        <v>2808</v>
      </c>
      <c r="E184" s="147"/>
      <c r="F184" s="147"/>
      <c r="G184" s="31" t="s">
        <v>2783</v>
      </c>
      <c r="H184" s="314"/>
      <c r="I184" s="314"/>
    </row>
    <row r="185" spans="2:9" ht="18.75">
      <c r="B185" s="301" t="s">
        <v>2497</v>
      </c>
      <c r="C185" s="147" t="s">
        <v>3255</v>
      </c>
      <c r="D185" s="31" t="s">
        <v>2808</v>
      </c>
      <c r="E185" s="147"/>
      <c r="F185" s="147"/>
      <c r="G185" s="31" t="s">
        <v>2783</v>
      </c>
      <c r="H185" s="314"/>
      <c r="I185" s="314"/>
    </row>
    <row r="186" spans="2:9" ht="18.75">
      <c r="B186" s="301" t="s">
        <v>2001</v>
      </c>
      <c r="C186" s="147" t="s">
        <v>2928</v>
      </c>
      <c r="D186" s="31" t="s">
        <v>2808</v>
      </c>
      <c r="E186" s="147"/>
      <c r="F186" s="147"/>
      <c r="G186" s="31" t="s">
        <v>2783</v>
      </c>
      <c r="H186" s="314"/>
      <c r="I186" s="314"/>
    </row>
    <row r="187" spans="2:9" ht="18.75">
      <c r="B187" s="301" t="s">
        <v>2129</v>
      </c>
      <c r="C187" s="147" t="s">
        <v>3182</v>
      </c>
      <c r="D187" s="31" t="s">
        <v>2808</v>
      </c>
      <c r="E187" s="147"/>
      <c r="F187" s="147"/>
      <c r="G187" s="31" t="s">
        <v>2783</v>
      </c>
      <c r="H187" s="314"/>
      <c r="I187" s="314"/>
    </row>
    <row r="188" spans="2:9" ht="18.75">
      <c r="B188" s="301" t="s">
        <v>1375</v>
      </c>
      <c r="C188" s="147" t="s">
        <v>3060</v>
      </c>
      <c r="D188" s="31" t="s">
        <v>2808</v>
      </c>
      <c r="E188" s="147"/>
      <c r="F188" s="147"/>
      <c r="G188" s="31" t="s">
        <v>2783</v>
      </c>
      <c r="H188" s="314"/>
      <c r="I188" s="314"/>
    </row>
    <row r="189" spans="2:9" ht="18.75">
      <c r="B189" s="301" t="s">
        <v>1761</v>
      </c>
      <c r="C189" s="147" t="s">
        <v>2883</v>
      </c>
      <c r="D189" s="31" t="s">
        <v>2808</v>
      </c>
      <c r="E189" s="147"/>
      <c r="F189" s="147"/>
      <c r="G189" s="31" t="s">
        <v>2783</v>
      </c>
      <c r="H189" s="314"/>
      <c r="I189" s="314"/>
    </row>
    <row r="190" spans="2:9" ht="18.75">
      <c r="B190" s="301" t="s">
        <v>1762</v>
      </c>
      <c r="C190" s="147" t="s">
        <v>3116</v>
      </c>
      <c r="D190" s="31" t="s">
        <v>2808</v>
      </c>
      <c r="E190" s="147"/>
      <c r="F190" s="147"/>
      <c r="G190" s="31" t="s">
        <v>2783</v>
      </c>
      <c r="H190" s="314"/>
      <c r="I190" s="314"/>
    </row>
    <row r="191" spans="2:9" ht="18.75">
      <c r="B191" s="211" t="s">
        <v>3432</v>
      </c>
      <c r="C191" s="31" t="s">
        <v>3978</v>
      </c>
      <c r="D191" s="31" t="s">
        <v>2808</v>
      </c>
      <c r="E191" s="31"/>
      <c r="F191" s="31"/>
      <c r="G191" s="31" t="s">
        <v>2783</v>
      </c>
      <c r="H191" s="16" t="s">
        <v>5470</v>
      </c>
      <c r="I191" s="222"/>
    </row>
    <row r="192" spans="2:9" ht="18.75">
      <c r="B192" s="211" t="s">
        <v>1595</v>
      </c>
      <c r="C192" s="31" t="s">
        <v>4632</v>
      </c>
      <c r="D192" s="31" t="s">
        <v>2808</v>
      </c>
      <c r="E192" s="31"/>
      <c r="F192" s="31"/>
      <c r="G192" s="31" t="s">
        <v>2783</v>
      </c>
      <c r="H192" s="16" t="s">
        <v>5498</v>
      </c>
      <c r="I192" s="222"/>
    </row>
    <row r="193" spans="2:9" ht="18.75">
      <c r="B193" s="211" t="s">
        <v>1622</v>
      </c>
      <c r="C193" s="31" t="s">
        <v>3979</v>
      </c>
      <c r="D193" s="31" t="s">
        <v>2808</v>
      </c>
      <c r="E193" s="31"/>
      <c r="F193" s="31"/>
      <c r="G193" s="31" t="s">
        <v>2783</v>
      </c>
      <c r="H193" s="16" t="s">
        <v>5476</v>
      </c>
      <c r="I193" s="16"/>
    </row>
    <row r="194" spans="2:9" ht="18.75">
      <c r="B194" s="211" t="s">
        <v>1704</v>
      </c>
      <c r="C194" s="31" t="s">
        <v>3980</v>
      </c>
      <c r="D194" s="31" t="s">
        <v>2808</v>
      </c>
      <c r="E194" s="31"/>
      <c r="F194" s="31"/>
      <c r="G194" s="31" t="s">
        <v>2783</v>
      </c>
      <c r="H194" s="16" t="s">
        <v>5476</v>
      </c>
      <c r="I194" s="16"/>
    </row>
    <row r="195" spans="2:9" ht="18.75">
      <c r="B195" s="211" t="s">
        <v>1582</v>
      </c>
      <c r="C195" s="31" t="s">
        <v>3981</v>
      </c>
      <c r="D195" s="31" t="s">
        <v>2808</v>
      </c>
      <c r="E195" s="31"/>
      <c r="F195" s="31"/>
      <c r="G195" s="31" t="s">
        <v>2783</v>
      </c>
      <c r="H195" s="16" t="s">
        <v>5506</v>
      </c>
      <c r="I195" s="16"/>
    </row>
    <row r="196" spans="2:9" ht="18.75">
      <c r="B196" s="211" t="s">
        <v>2203</v>
      </c>
      <c r="C196" s="31" t="s">
        <v>3982</v>
      </c>
      <c r="D196" s="31" t="s">
        <v>2808</v>
      </c>
      <c r="E196" s="31"/>
      <c r="F196" s="31"/>
      <c r="G196" s="31" t="s">
        <v>2783</v>
      </c>
      <c r="H196" s="16" t="s">
        <v>5515</v>
      </c>
      <c r="I196" s="16"/>
    </row>
    <row r="197" spans="2:9" ht="18.75">
      <c r="B197" s="301" t="s">
        <v>1713</v>
      </c>
      <c r="C197" s="147" t="s">
        <v>3097</v>
      </c>
      <c r="D197" s="31" t="s">
        <v>2808</v>
      </c>
      <c r="E197" s="147"/>
      <c r="F197" s="147"/>
      <c r="G197" s="31" t="s">
        <v>2783</v>
      </c>
      <c r="H197" s="314"/>
      <c r="I197" s="314"/>
    </row>
    <row r="198" spans="2:9" ht="18.75">
      <c r="B198" s="301" t="s">
        <v>1714</v>
      </c>
      <c r="C198" s="134" t="s">
        <v>3983</v>
      </c>
      <c r="D198" s="31" t="s">
        <v>2808</v>
      </c>
      <c r="E198" s="134"/>
      <c r="F198" s="134"/>
      <c r="G198" s="31" t="s">
        <v>2783</v>
      </c>
      <c r="H198" s="16" t="s">
        <v>4920</v>
      </c>
      <c r="I198" s="151"/>
    </row>
    <row r="199" spans="2:9" ht="18.75">
      <c r="B199" s="301" t="s">
        <v>4673</v>
      </c>
      <c r="C199" s="134" t="s">
        <v>4387</v>
      </c>
      <c r="D199" s="31" t="s">
        <v>2808</v>
      </c>
      <c r="E199" s="134"/>
      <c r="F199" s="134"/>
      <c r="G199" s="31" t="s">
        <v>2783</v>
      </c>
      <c r="H199" s="151" t="s">
        <v>5502</v>
      </c>
      <c r="I199" s="151"/>
    </row>
    <row r="200" spans="2:9" ht="18.75">
      <c r="B200" s="301" t="s">
        <v>2653</v>
      </c>
      <c r="C200" s="134" t="s">
        <v>3984</v>
      </c>
      <c r="D200" s="31" t="s">
        <v>2808</v>
      </c>
      <c r="E200" s="134"/>
      <c r="F200" s="134"/>
      <c r="G200" s="31" t="s">
        <v>2783</v>
      </c>
      <c r="H200" s="16" t="s">
        <v>5564</v>
      </c>
      <c r="I200" s="151"/>
    </row>
    <row r="201" spans="2:9" ht="18.75">
      <c r="B201" s="301" t="s">
        <v>2652</v>
      </c>
      <c r="C201" s="147" t="s">
        <v>3301</v>
      </c>
      <c r="D201" s="31" t="s">
        <v>2808</v>
      </c>
      <c r="E201" s="147"/>
      <c r="F201" s="147"/>
      <c r="G201" s="31" t="s">
        <v>2783</v>
      </c>
      <c r="H201" s="314"/>
      <c r="I201" s="314"/>
    </row>
    <row r="202" spans="2:9" ht="18.75">
      <c r="B202" s="301" t="s">
        <v>3434</v>
      </c>
      <c r="C202" s="134" t="s">
        <v>3985</v>
      </c>
      <c r="D202" s="31" t="s">
        <v>2808</v>
      </c>
      <c r="E202" s="134"/>
      <c r="F202" s="134"/>
      <c r="G202" s="31" t="s">
        <v>2783</v>
      </c>
      <c r="H202" s="16" t="s">
        <v>5564</v>
      </c>
      <c r="I202" s="151"/>
    </row>
    <row r="203" spans="2:9" ht="18.75">
      <c r="B203" s="301" t="s">
        <v>2113</v>
      </c>
      <c r="C203" s="134" t="s">
        <v>3986</v>
      </c>
      <c r="D203" s="31" t="s">
        <v>2808</v>
      </c>
      <c r="E203" s="134"/>
      <c r="F203" s="134"/>
      <c r="G203" s="31" t="s">
        <v>2783</v>
      </c>
      <c r="H203" s="16" t="s">
        <v>5476</v>
      </c>
      <c r="I203" s="151"/>
    </row>
    <row r="204" spans="2:9" ht="18.75">
      <c r="B204" s="301" t="s">
        <v>4388</v>
      </c>
      <c r="C204" s="134" t="s">
        <v>4389</v>
      </c>
      <c r="D204" s="31" t="s">
        <v>2808</v>
      </c>
      <c r="E204" s="134"/>
      <c r="F204" s="134"/>
      <c r="G204" s="31" t="s">
        <v>2783</v>
      </c>
      <c r="H204" s="16" t="s">
        <v>5468</v>
      </c>
      <c r="I204" s="151"/>
    </row>
    <row r="205" spans="2:9" ht="18.75">
      <c r="B205" s="301" t="s">
        <v>4397</v>
      </c>
      <c r="C205" s="134" t="s">
        <v>4430</v>
      </c>
      <c r="D205" s="31" t="s">
        <v>2808</v>
      </c>
      <c r="E205" s="134"/>
      <c r="F205" s="134"/>
      <c r="G205" s="31" t="s">
        <v>2783</v>
      </c>
      <c r="H205" s="16" t="s">
        <v>4920</v>
      </c>
      <c r="I205" s="151"/>
    </row>
    <row r="206" spans="2:9" ht="18.75">
      <c r="B206" s="301" t="s">
        <v>2725</v>
      </c>
      <c r="C206" s="147" t="s">
        <v>3329</v>
      </c>
      <c r="D206" s="31" t="s">
        <v>2808</v>
      </c>
      <c r="E206" s="147"/>
      <c r="F206" s="147"/>
      <c r="G206" s="31" t="s">
        <v>2783</v>
      </c>
      <c r="H206" s="314"/>
      <c r="I206" s="314"/>
    </row>
    <row r="207" spans="2:9" ht="18.75">
      <c r="B207" s="301" t="s">
        <v>2706</v>
      </c>
      <c r="C207" s="134" t="s">
        <v>4633</v>
      </c>
      <c r="D207" s="31" t="s">
        <v>2808</v>
      </c>
      <c r="E207" s="134"/>
      <c r="F207" s="134"/>
      <c r="G207" s="31" t="s">
        <v>2783</v>
      </c>
      <c r="H207" s="151" t="s">
        <v>5502</v>
      </c>
      <c r="I207" s="151"/>
    </row>
    <row r="208" spans="2:9" ht="18.75">
      <c r="B208" s="301" t="s">
        <v>2431</v>
      </c>
      <c r="C208" s="147" t="s">
        <v>3239</v>
      </c>
      <c r="D208" s="31" t="s">
        <v>2808</v>
      </c>
      <c r="E208" s="147"/>
      <c r="F208" s="147"/>
      <c r="G208" s="31" t="s">
        <v>2783</v>
      </c>
      <c r="H208" s="314"/>
      <c r="I208" s="314"/>
    </row>
    <row r="209" spans="2:9" ht="18.75">
      <c r="B209" s="301" t="s">
        <v>1517</v>
      </c>
      <c r="C209" s="134" t="s">
        <v>3987</v>
      </c>
      <c r="D209" s="31" t="s">
        <v>2808</v>
      </c>
      <c r="E209" s="134"/>
      <c r="F209" s="134"/>
      <c r="G209" s="31" t="s">
        <v>2783</v>
      </c>
      <c r="H209" s="151" t="s">
        <v>5475</v>
      </c>
      <c r="I209" s="151"/>
    </row>
    <row r="210" spans="2:9" ht="18.75">
      <c r="B210" s="301" t="s">
        <v>2173</v>
      </c>
      <c r="C210" s="147" t="s">
        <v>5525</v>
      </c>
      <c r="D210" s="31" t="s">
        <v>2808</v>
      </c>
      <c r="E210" s="147"/>
      <c r="F210" s="147"/>
      <c r="G210" s="31" t="s">
        <v>2783</v>
      </c>
      <c r="H210" s="314"/>
      <c r="I210" s="314"/>
    </row>
    <row r="211" spans="2:9" ht="18.75">
      <c r="B211" s="301" t="s">
        <v>2176</v>
      </c>
      <c r="C211" s="147" t="s">
        <v>5526</v>
      </c>
      <c r="D211" s="31" t="s">
        <v>2808</v>
      </c>
      <c r="E211" s="147"/>
      <c r="F211" s="147"/>
      <c r="G211" s="31" t="s">
        <v>2783</v>
      </c>
      <c r="H211" s="314"/>
      <c r="I211" s="314"/>
    </row>
    <row r="212" spans="2:9" ht="18.75">
      <c r="B212" s="301" t="s">
        <v>2174</v>
      </c>
      <c r="C212" s="134" t="s">
        <v>3988</v>
      </c>
      <c r="D212" s="31" t="s">
        <v>2808</v>
      </c>
      <c r="E212" s="134"/>
      <c r="F212" s="134"/>
      <c r="G212" s="31" t="s">
        <v>2783</v>
      </c>
      <c r="H212" s="16" t="s">
        <v>5503</v>
      </c>
      <c r="I212" s="151"/>
    </row>
    <row r="213" spans="2:9" ht="18.75">
      <c r="B213" s="301" t="s">
        <v>1872</v>
      </c>
      <c r="C213" s="134" t="s">
        <v>4495</v>
      </c>
      <c r="D213" s="31" t="s">
        <v>2808</v>
      </c>
      <c r="E213" s="134"/>
      <c r="F213" s="134"/>
      <c r="G213" s="31" t="s">
        <v>2783</v>
      </c>
      <c r="H213" s="16" t="s">
        <v>5513</v>
      </c>
      <c r="I213" s="151"/>
    </row>
    <row r="214" spans="2:9" ht="18.75">
      <c r="B214" s="301" t="s">
        <v>2758</v>
      </c>
      <c r="C214" s="147" t="s">
        <v>3015</v>
      </c>
      <c r="D214" s="31" t="s">
        <v>2808</v>
      </c>
      <c r="E214" s="147"/>
      <c r="F214" s="147"/>
      <c r="G214" s="31" t="s">
        <v>2783</v>
      </c>
      <c r="H214" s="314"/>
      <c r="I214" s="314"/>
    </row>
    <row r="215" spans="2:9" ht="18.75">
      <c r="B215" s="301" t="s">
        <v>2472</v>
      </c>
      <c r="C215" s="134" t="s">
        <v>4496</v>
      </c>
      <c r="D215" s="31" t="s">
        <v>2808</v>
      </c>
      <c r="E215" s="134"/>
      <c r="F215" s="134"/>
      <c r="G215" s="31" t="s">
        <v>2783</v>
      </c>
      <c r="H215" s="16" t="s">
        <v>5474</v>
      </c>
      <c r="I215" s="151"/>
    </row>
    <row r="216" spans="2:9" ht="18.75">
      <c r="B216" s="301" t="s">
        <v>1884</v>
      </c>
      <c r="C216" s="147" t="s">
        <v>3133</v>
      </c>
      <c r="D216" s="31" t="s">
        <v>2808</v>
      </c>
      <c r="E216" s="147"/>
      <c r="F216" s="147"/>
      <c r="G216" s="31" t="s">
        <v>2783</v>
      </c>
      <c r="H216" s="314"/>
      <c r="I216" s="314"/>
    </row>
    <row r="217" spans="2:9" ht="18.75">
      <c r="B217" s="301" t="s">
        <v>1571</v>
      </c>
      <c r="C217" s="134" t="s">
        <v>4431</v>
      </c>
      <c r="D217" s="31" t="s">
        <v>2808</v>
      </c>
      <c r="E217" s="311">
        <v>43.763887577460402</v>
      </c>
      <c r="F217" s="311">
        <v>-79.614855187683204</v>
      </c>
      <c r="G217" s="31" t="s">
        <v>2783</v>
      </c>
      <c r="H217" s="16" t="s">
        <v>5476</v>
      </c>
      <c r="I217" s="151"/>
    </row>
    <row r="218" spans="2:9" ht="18.75">
      <c r="B218" s="301" t="s">
        <v>2486</v>
      </c>
      <c r="C218" s="147" t="s">
        <v>3016</v>
      </c>
      <c r="D218" s="31" t="s">
        <v>2808</v>
      </c>
      <c r="E218" s="147"/>
      <c r="F218" s="147"/>
      <c r="G218" s="31" t="s">
        <v>2783</v>
      </c>
      <c r="H218" s="314"/>
      <c r="I218" s="314"/>
    </row>
    <row r="219" spans="2:9" ht="18.75">
      <c r="B219" s="301" t="s">
        <v>2487</v>
      </c>
      <c r="C219" s="134" t="s">
        <v>3989</v>
      </c>
      <c r="D219" s="31" t="s">
        <v>2808</v>
      </c>
      <c r="E219" s="134"/>
      <c r="F219" s="134"/>
      <c r="G219" s="31" t="s">
        <v>2783</v>
      </c>
      <c r="H219" s="16" t="s">
        <v>5512</v>
      </c>
      <c r="I219" s="151"/>
    </row>
    <row r="220" spans="2:9" ht="18.75">
      <c r="B220" s="301" t="s">
        <v>1377</v>
      </c>
      <c r="C220" s="134" t="s">
        <v>3990</v>
      </c>
      <c r="D220" s="31" t="s">
        <v>2808</v>
      </c>
      <c r="E220" s="134"/>
      <c r="F220" s="134"/>
      <c r="G220" s="31" t="s">
        <v>2783</v>
      </c>
      <c r="H220" s="16" t="s">
        <v>4920</v>
      </c>
      <c r="I220" s="151"/>
    </row>
    <row r="221" spans="2:9" ht="18.75">
      <c r="B221" s="301" t="s">
        <v>1568</v>
      </c>
      <c r="C221" s="147" t="s">
        <v>3324</v>
      </c>
      <c r="D221" s="31" t="s">
        <v>2808</v>
      </c>
      <c r="E221" s="147"/>
      <c r="F221" s="147"/>
      <c r="G221" s="31" t="s">
        <v>2783</v>
      </c>
      <c r="H221" s="314"/>
      <c r="I221" s="314"/>
    </row>
    <row r="222" spans="2:9" ht="18.75">
      <c r="B222" s="301" t="s">
        <v>1569</v>
      </c>
      <c r="C222" s="134" t="s">
        <v>4627</v>
      </c>
      <c r="D222" s="31" t="s">
        <v>2808</v>
      </c>
      <c r="E222" s="134"/>
      <c r="F222" s="134"/>
      <c r="G222" s="31" t="s">
        <v>2783</v>
      </c>
      <c r="H222" s="151" t="s">
        <v>5475</v>
      </c>
      <c r="I222" s="151"/>
    </row>
    <row r="223" spans="2:9" ht="18.75">
      <c r="B223" s="301" t="s">
        <v>2657</v>
      </c>
      <c r="C223" s="134" t="s">
        <v>3991</v>
      </c>
      <c r="D223" s="31" t="s">
        <v>2808</v>
      </c>
      <c r="E223" s="134"/>
      <c r="F223" s="134"/>
      <c r="G223" s="31" t="s">
        <v>2783</v>
      </c>
      <c r="H223" s="16" t="s">
        <v>5469</v>
      </c>
      <c r="I223" s="151"/>
    </row>
    <row r="224" spans="2:9" ht="18.75">
      <c r="B224" s="301" t="s">
        <v>2558</v>
      </c>
      <c r="C224" s="134" t="s">
        <v>3992</v>
      </c>
      <c r="D224" s="31" t="s">
        <v>2808</v>
      </c>
      <c r="E224" s="134"/>
      <c r="F224" s="134"/>
      <c r="G224" s="31" t="s">
        <v>2783</v>
      </c>
      <c r="H224" s="16" t="s">
        <v>5470</v>
      </c>
      <c r="I224" s="222"/>
    </row>
    <row r="225" spans="2:9" ht="18.75">
      <c r="B225" s="301" t="s">
        <v>1338</v>
      </c>
      <c r="C225" s="134" t="s">
        <v>3993</v>
      </c>
      <c r="D225" s="31" t="s">
        <v>2808</v>
      </c>
      <c r="E225" s="134"/>
      <c r="F225" s="134"/>
      <c r="G225" s="31" t="s">
        <v>2783</v>
      </c>
      <c r="H225" s="16" t="s">
        <v>5564</v>
      </c>
      <c r="I225" s="151"/>
    </row>
    <row r="226" spans="2:9" ht="18.75">
      <c r="B226" s="301" t="s">
        <v>2565</v>
      </c>
      <c r="C226" s="147" t="s">
        <v>3288</v>
      </c>
      <c r="D226" s="31" t="s">
        <v>2808</v>
      </c>
      <c r="E226" s="147"/>
      <c r="F226" s="147"/>
      <c r="G226" s="31" t="s">
        <v>2783</v>
      </c>
      <c r="H226" s="314"/>
      <c r="I226" s="314"/>
    </row>
    <row r="227" spans="2:9" ht="18.75">
      <c r="B227" s="301" t="s">
        <v>2726</v>
      </c>
      <c r="C227" s="134" t="s">
        <v>3994</v>
      </c>
      <c r="D227" s="31" t="s">
        <v>2808</v>
      </c>
      <c r="E227" s="134"/>
      <c r="F227" s="134"/>
      <c r="G227" s="31" t="s">
        <v>2783</v>
      </c>
      <c r="H227" s="151" t="s">
        <v>5502</v>
      </c>
      <c r="I227" s="151"/>
    </row>
    <row r="228" spans="2:9" ht="18.75">
      <c r="B228" s="301" t="s">
        <v>2742</v>
      </c>
      <c r="C228" s="147" t="s">
        <v>3318</v>
      </c>
      <c r="D228" s="31" t="s">
        <v>2808</v>
      </c>
      <c r="E228" s="147"/>
      <c r="F228" s="147"/>
      <c r="G228" s="31" t="s">
        <v>2783</v>
      </c>
      <c r="H228" s="314"/>
      <c r="I228" s="314"/>
    </row>
    <row r="229" spans="2:9" ht="18.75">
      <c r="B229" s="301" t="s">
        <v>1426</v>
      </c>
      <c r="C229" s="134" t="s">
        <v>4643</v>
      </c>
      <c r="D229" s="31" t="s">
        <v>2808</v>
      </c>
      <c r="E229" s="134"/>
      <c r="F229" s="134"/>
      <c r="G229" s="31" t="s">
        <v>2783</v>
      </c>
      <c r="H229" s="16" t="s">
        <v>5501</v>
      </c>
      <c r="I229" s="151"/>
    </row>
    <row r="230" spans="2:9" ht="18.75">
      <c r="B230" s="301" t="s">
        <v>1425</v>
      </c>
      <c r="C230" s="147" t="s">
        <v>4644</v>
      </c>
      <c r="D230" s="31" t="s">
        <v>2808</v>
      </c>
      <c r="E230" s="147"/>
      <c r="F230" s="147"/>
      <c r="G230" s="31" t="s">
        <v>2783</v>
      </c>
      <c r="H230" s="314"/>
      <c r="I230" s="314"/>
    </row>
    <row r="231" spans="2:9" ht="18.75">
      <c r="B231" s="301" t="s">
        <v>2750</v>
      </c>
      <c r="C231" s="134" t="s">
        <v>3995</v>
      </c>
      <c r="D231" s="31" t="s">
        <v>2808</v>
      </c>
      <c r="E231" s="134"/>
      <c r="F231" s="134"/>
      <c r="G231" s="31" t="s">
        <v>2783</v>
      </c>
      <c r="H231" s="16" t="s">
        <v>5501</v>
      </c>
      <c r="I231" s="151"/>
    </row>
    <row r="232" spans="2:9" ht="18.75">
      <c r="B232" s="301" t="s">
        <v>1945</v>
      </c>
      <c r="C232" s="147" t="s">
        <v>2916</v>
      </c>
      <c r="D232" s="31" t="s">
        <v>2808</v>
      </c>
      <c r="E232" s="147"/>
      <c r="F232" s="147"/>
      <c r="G232" s="31" t="s">
        <v>2783</v>
      </c>
      <c r="H232" s="314"/>
      <c r="I232" s="314"/>
    </row>
    <row r="233" spans="2:9" ht="18.75">
      <c r="B233" s="301" t="s">
        <v>4498</v>
      </c>
      <c r="C233" s="134" t="s">
        <v>4497</v>
      </c>
      <c r="D233" s="31" t="s">
        <v>2808</v>
      </c>
      <c r="E233" s="134"/>
      <c r="F233" s="134"/>
      <c r="G233" s="31" t="s">
        <v>2783</v>
      </c>
      <c r="H233" s="16" t="s">
        <v>5559</v>
      </c>
      <c r="I233" s="151"/>
    </row>
    <row r="234" spans="2:9" ht="18.75">
      <c r="B234" s="301" t="s">
        <v>1668</v>
      </c>
      <c r="C234" s="147" t="s">
        <v>2869</v>
      </c>
      <c r="D234" s="31" t="s">
        <v>2808</v>
      </c>
      <c r="E234" s="147"/>
      <c r="F234" s="147"/>
      <c r="G234" s="31" t="s">
        <v>2783</v>
      </c>
      <c r="H234" s="314"/>
      <c r="I234" s="314"/>
    </row>
    <row r="235" spans="2:9" ht="18.75">
      <c r="B235" s="301" t="s">
        <v>2198</v>
      </c>
      <c r="C235" s="147" t="s">
        <v>2965</v>
      </c>
      <c r="D235" s="31" t="s">
        <v>2808</v>
      </c>
      <c r="E235" s="147"/>
      <c r="F235" s="147"/>
      <c r="G235" s="31" t="s">
        <v>2783</v>
      </c>
      <c r="H235" s="314"/>
      <c r="I235" s="314"/>
    </row>
    <row r="236" spans="2:9" ht="18.75">
      <c r="B236" s="301" t="s">
        <v>1612</v>
      </c>
      <c r="C236" s="147" t="s">
        <v>2860</v>
      </c>
      <c r="D236" s="31" t="s">
        <v>2808</v>
      </c>
      <c r="E236" s="147"/>
      <c r="F236" s="147"/>
      <c r="G236" s="31" t="s">
        <v>2783</v>
      </c>
      <c r="H236" s="314"/>
      <c r="I236" s="314"/>
    </row>
    <row r="237" spans="2:9" ht="18.75">
      <c r="B237" s="301" t="s">
        <v>1613</v>
      </c>
      <c r="C237" s="134" t="s">
        <v>3996</v>
      </c>
      <c r="D237" s="31" t="s">
        <v>2808</v>
      </c>
      <c r="E237" s="134"/>
      <c r="F237" s="134"/>
      <c r="G237" s="31" t="s">
        <v>2783</v>
      </c>
      <c r="H237" s="16" t="s">
        <v>5469</v>
      </c>
      <c r="I237" s="151"/>
    </row>
    <row r="238" spans="2:9" ht="18.75">
      <c r="B238" s="301" t="s">
        <v>2306</v>
      </c>
      <c r="C238" s="147" t="s">
        <v>3217</v>
      </c>
      <c r="D238" s="31" t="s">
        <v>2808</v>
      </c>
      <c r="E238" s="147"/>
      <c r="F238" s="147"/>
      <c r="G238" s="31" t="s">
        <v>2783</v>
      </c>
      <c r="H238" s="314"/>
      <c r="I238" s="314"/>
    </row>
    <row r="239" spans="2:9" ht="18.75">
      <c r="B239" s="301" t="s">
        <v>2134</v>
      </c>
      <c r="C239" s="134" t="s">
        <v>3997</v>
      </c>
      <c r="D239" s="31" t="s">
        <v>2808</v>
      </c>
      <c r="E239" s="134"/>
      <c r="F239" s="134"/>
      <c r="G239" s="31" t="s">
        <v>2783</v>
      </c>
      <c r="H239" s="16" t="s">
        <v>5512</v>
      </c>
      <c r="I239" s="151"/>
    </row>
    <row r="240" spans="2:9" ht="18.75">
      <c r="B240" s="301" t="s">
        <v>1292</v>
      </c>
      <c r="C240" s="147" t="s">
        <v>3251</v>
      </c>
      <c r="D240" s="31" t="s">
        <v>2808</v>
      </c>
      <c r="E240" s="147"/>
      <c r="F240" s="147"/>
      <c r="G240" s="31" t="s">
        <v>2783</v>
      </c>
      <c r="H240" s="314"/>
      <c r="I240" s="314"/>
    </row>
    <row r="241" spans="2:11" ht="18.75">
      <c r="B241" s="301" t="s">
        <v>1371</v>
      </c>
      <c r="C241" s="134" t="s">
        <v>3998</v>
      </c>
      <c r="D241" s="31" t="s">
        <v>2808</v>
      </c>
      <c r="E241" s="134"/>
      <c r="F241" s="134"/>
      <c r="G241" s="31" t="s">
        <v>2783</v>
      </c>
      <c r="H241" s="16" t="s">
        <v>5515</v>
      </c>
      <c r="I241" s="151"/>
    </row>
    <row r="242" spans="2:11" ht="18.75">
      <c r="B242" s="301" t="s">
        <v>1487</v>
      </c>
      <c r="C242" s="134" t="s">
        <v>3999</v>
      </c>
      <c r="D242" s="31" t="s">
        <v>2808</v>
      </c>
      <c r="E242" s="134"/>
      <c r="F242" s="134"/>
      <c r="G242" s="31" t="s">
        <v>2783</v>
      </c>
      <c r="H242" s="16" t="s">
        <v>5474</v>
      </c>
      <c r="I242" s="151"/>
    </row>
    <row r="243" spans="2:11" ht="18.75">
      <c r="B243" s="301" t="s">
        <v>2283</v>
      </c>
      <c r="C243" s="147" t="s">
        <v>2983</v>
      </c>
      <c r="D243" s="31" t="s">
        <v>2808</v>
      </c>
      <c r="E243" s="147"/>
      <c r="F243" s="147"/>
      <c r="G243" s="31" t="s">
        <v>2783</v>
      </c>
      <c r="H243" s="314"/>
      <c r="I243" s="314"/>
    </row>
    <row r="244" spans="2:11" ht="18.75">
      <c r="B244" s="301" t="s">
        <v>3393</v>
      </c>
      <c r="C244" s="134" t="s">
        <v>4000</v>
      </c>
      <c r="D244" s="31" t="s">
        <v>2808</v>
      </c>
      <c r="E244" s="134"/>
      <c r="F244" s="134"/>
      <c r="G244" s="31" t="s">
        <v>2783</v>
      </c>
      <c r="H244" s="16" t="s">
        <v>5476</v>
      </c>
      <c r="I244" s="151"/>
    </row>
    <row r="245" spans="2:11" ht="18.75">
      <c r="B245" s="301" t="s">
        <v>2498</v>
      </c>
      <c r="C245" s="147" t="s">
        <v>3258</v>
      </c>
      <c r="D245" s="31" t="s">
        <v>2808</v>
      </c>
      <c r="E245" s="147"/>
      <c r="F245" s="147"/>
      <c r="G245" s="31" t="s">
        <v>2783</v>
      </c>
      <c r="H245" s="314"/>
      <c r="I245" s="314"/>
    </row>
    <row r="246" spans="2:11" ht="18.75">
      <c r="B246" s="301" t="s">
        <v>2674</v>
      </c>
      <c r="C246" s="147" t="s">
        <v>3039</v>
      </c>
      <c r="D246" s="31" t="s">
        <v>2808</v>
      </c>
      <c r="E246" s="147"/>
      <c r="F246" s="147"/>
      <c r="G246" s="31" t="s">
        <v>2783</v>
      </c>
      <c r="H246" s="314"/>
      <c r="I246" s="314"/>
    </row>
    <row r="247" spans="2:11" ht="18.75">
      <c r="B247" s="301" t="s">
        <v>1804</v>
      </c>
      <c r="C247" s="134" t="s">
        <v>4001</v>
      </c>
      <c r="D247" s="31" t="s">
        <v>2808</v>
      </c>
      <c r="E247" s="134"/>
      <c r="F247" s="134"/>
      <c r="G247" s="31" t="s">
        <v>2783</v>
      </c>
      <c r="H247" s="151" t="s">
        <v>5502</v>
      </c>
      <c r="I247" s="151"/>
    </row>
    <row r="248" spans="2:11" ht="18.75">
      <c r="B248" s="301" t="s">
        <v>1803</v>
      </c>
      <c r="C248" s="147" t="s">
        <v>3122</v>
      </c>
      <c r="D248" s="31" t="s">
        <v>2808</v>
      </c>
      <c r="E248" s="147"/>
      <c r="F248" s="147"/>
      <c r="G248" s="31" t="s">
        <v>2783</v>
      </c>
      <c r="H248" s="314"/>
      <c r="I248" s="314"/>
    </row>
    <row r="249" spans="2:11" ht="18.75">
      <c r="B249" s="301" t="s">
        <v>2563</v>
      </c>
      <c r="C249" s="147" t="s">
        <v>3308</v>
      </c>
      <c r="D249" s="31" t="s">
        <v>2808</v>
      </c>
      <c r="E249" s="147"/>
      <c r="F249" s="147"/>
      <c r="G249" s="31" t="s">
        <v>2783</v>
      </c>
      <c r="H249" s="314"/>
      <c r="I249" s="314"/>
    </row>
    <row r="250" spans="2:11" ht="18.75">
      <c r="B250" s="301" t="s">
        <v>2026</v>
      </c>
      <c r="C250" s="147" t="s">
        <v>2931</v>
      </c>
      <c r="D250" s="31" t="s">
        <v>2808</v>
      </c>
      <c r="E250" s="147"/>
      <c r="F250" s="147"/>
      <c r="G250" s="31" t="s">
        <v>2783</v>
      </c>
      <c r="H250" s="314"/>
      <c r="I250" s="314"/>
    </row>
    <row r="251" spans="2:11" ht="18.75">
      <c r="B251" s="301" t="s">
        <v>2027</v>
      </c>
      <c r="C251" s="134" t="s">
        <v>4002</v>
      </c>
      <c r="D251" s="31" t="s">
        <v>2808</v>
      </c>
      <c r="E251" s="134"/>
      <c r="F251" s="134"/>
      <c r="G251" s="31" t="s">
        <v>2783</v>
      </c>
      <c r="H251" s="16" t="s">
        <v>5513</v>
      </c>
      <c r="I251" s="151"/>
    </row>
    <row r="252" spans="2:11" ht="18.75">
      <c r="B252" s="301" t="s">
        <v>2499</v>
      </c>
      <c r="C252" s="147" t="s">
        <v>3267</v>
      </c>
      <c r="D252" s="31" t="s">
        <v>2808</v>
      </c>
      <c r="E252" s="147"/>
      <c r="F252" s="147"/>
      <c r="G252" s="31" t="s">
        <v>2783</v>
      </c>
      <c r="H252" s="314"/>
      <c r="I252" s="314"/>
      <c r="K252" s="214"/>
    </row>
    <row r="253" spans="2:11" ht="18.75">
      <c r="B253" s="301" t="s">
        <v>2143</v>
      </c>
      <c r="C253" s="147" t="s">
        <v>2955</v>
      </c>
      <c r="D253" s="31" t="s">
        <v>2808</v>
      </c>
      <c r="E253" s="147"/>
      <c r="F253" s="147"/>
      <c r="G253" s="31" t="s">
        <v>2783</v>
      </c>
      <c r="H253" s="314"/>
      <c r="I253" s="314"/>
      <c r="K253" s="214"/>
    </row>
    <row r="254" spans="2:11" ht="18.75">
      <c r="B254" s="301" t="s">
        <v>2144</v>
      </c>
      <c r="C254" s="134" t="s">
        <v>4003</v>
      </c>
      <c r="D254" s="31" t="s">
        <v>2808</v>
      </c>
      <c r="E254" s="134"/>
      <c r="F254" s="134"/>
      <c r="G254" s="31" t="s">
        <v>2783</v>
      </c>
      <c r="H254" s="16" t="s">
        <v>5503</v>
      </c>
      <c r="I254" s="151"/>
      <c r="K254" s="214"/>
    </row>
    <row r="255" spans="2:11" ht="18.75">
      <c r="B255" s="301" t="s">
        <v>2423</v>
      </c>
      <c r="C255" s="147" t="s">
        <v>3233</v>
      </c>
      <c r="D255" s="31" t="s">
        <v>2808</v>
      </c>
      <c r="E255" s="147"/>
      <c r="F255" s="147"/>
      <c r="G255" s="31" t="s">
        <v>2783</v>
      </c>
      <c r="H255" s="314"/>
      <c r="I255" s="314"/>
      <c r="K255" s="214"/>
    </row>
    <row r="256" spans="2:11" ht="18.75">
      <c r="B256" s="301" t="s">
        <v>1843</v>
      </c>
      <c r="C256" s="134" t="s">
        <v>4004</v>
      </c>
      <c r="D256" s="31" t="s">
        <v>2808</v>
      </c>
      <c r="E256" s="134"/>
      <c r="F256" s="134"/>
      <c r="G256" s="31" t="s">
        <v>2783</v>
      </c>
      <c r="H256" s="16" t="s">
        <v>5470</v>
      </c>
      <c r="I256" s="222"/>
      <c r="K256" s="214"/>
    </row>
    <row r="257" spans="2:11" ht="18.75">
      <c r="B257" s="301" t="s">
        <v>1389</v>
      </c>
      <c r="C257" s="147" t="s">
        <v>3330</v>
      </c>
      <c r="D257" s="31" t="s">
        <v>2808</v>
      </c>
      <c r="E257" s="147"/>
      <c r="F257" s="147"/>
      <c r="G257" s="31" t="s">
        <v>2783</v>
      </c>
      <c r="H257" s="314"/>
      <c r="I257" s="314"/>
      <c r="K257" s="214"/>
    </row>
    <row r="258" spans="2:11" ht="18.75">
      <c r="B258" s="301" t="s">
        <v>1447</v>
      </c>
      <c r="C258" s="134" t="s">
        <v>4005</v>
      </c>
      <c r="D258" s="31" t="s">
        <v>2808</v>
      </c>
      <c r="E258" s="134"/>
      <c r="F258" s="134"/>
      <c r="G258" s="31" t="s">
        <v>2783</v>
      </c>
      <c r="H258" s="16" t="s">
        <v>5465</v>
      </c>
      <c r="I258" s="151"/>
      <c r="K258" s="214"/>
    </row>
    <row r="259" spans="2:11" ht="18.75">
      <c r="B259" s="301" t="s">
        <v>4390</v>
      </c>
      <c r="C259" s="134" t="s">
        <v>4391</v>
      </c>
      <c r="D259" s="31" t="s">
        <v>2808</v>
      </c>
      <c r="E259" s="134"/>
      <c r="F259" s="134"/>
      <c r="G259" s="31" t="s">
        <v>2783</v>
      </c>
      <c r="H259" s="16" t="s">
        <v>5501</v>
      </c>
      <c r="I259" s="151"/>
      <c r="K259" s="214"/>
    </row>
    <row r="260" spans="2:11" ht="18.75">
      <c r="B260" s="301" t="s">
        <v>1943</v>
      </c>
      <c r="C260" s="134" t="s">
        <v>4006</v>
      </c>
      <c r="D260" s="31" t="s">
        <v>2808</v>
      </c>
      <c r="E260" s="134"/>
      <c r="F260" s="134"/>
      <c r="G260" s="31" t="s">
        <v>2783</v>
      </c>
      <c r="H260" s="16" t="s">
        <v>5501</v>
      </c>
      <c r="I260" s="151"/>
      <c r="K260" s="214"/>
    </row>
    <row r="261" spans="2:11" ht="18.75">
      <c r="B261" s="301" t="s">
        <v>1996</v>
      </c>
      <c r="C261" s="134" t="s">
        <v>4007</v>
      </c>
      <c r="D261" s="31" t="s">
        <v>2808</v>
      </c>
      <c r="E261" s="134"/>
      <c r="F261" s="134"/>
      <c r="G261" s="31" t="s">
        <v>2783</v>
      </c>
      <c r="H261" s="16" t="s">
        <v>4920</v>
      </c>
      <c r="I261" s="151"/>
      <c r="K261" s="214"/>
    </row>
    <row r="262" spans="2:11" ht="18.75">
      <c r="B262" s="301" t="s">
        <v>1995</v>
      </c>
      <c r="C262" s="147" t="s">
        <v>3155</v>
      </c>
      <c r="D262" s="31" t="s">
        <v>2808</v>
      </c>
      <c r="E262" s="147"/>
      <c r="F262" s="147"/>
      <c r="G262" s="31" t="s">
        <v>2783</v>
      </c>
      <c r="H262" s="314"/>
      <c r="I262" s="314"/>
      <c r="K262" s="214"/>
    </row>
    <row r="263" spans="2:11" ht="18.75">
      <c r="B263" s="301" t="s">
        <v>1793</v>
      </c>
      <c r="C263" s="147" t="s">
        <v>3156</v>
      </c>
      <c r="D263" s="31" t="s">
        <v>2808</v>
      </c>
      <c r="E263" s="147"/>
      <c r="F263" s="147"/>
      <c r="G263" s="31" t="s">
        <v>2783</v>
      </c>
      <c r="H263" s="314"/>
      <c r="I263" s="314"/>
      <c r="K263" s="214"/>
    </row>
    <row r="264" spans="2:11" ht="18.75">
      <c r="B264" s="301" t="s">
        <v>1550</v>
      </c>
      <c r="C264" s="134" t="s">
        <v>4008</v>
      </c>
      <c r="D264" s="31" t="s">
        <v>2808</v>
      </c>
      <c r="E264" s="134"/>
      <c r="F264" s="134"/>
      <c r="G264" s="31" t="s">
        <v>2783</v>
      </c>
      <c r="H264" s="16" t="s">
        <v>5507</v>
      </c>
      <c r="I264" s="151"/>
      <c r="K264" s="214"/>
    </row>
    <row r="265" spans="2:11" ht="18.75">
      <c r="B265" s="301" t="s">
        <v>2502</v>
      </c>
      <c r="C265" s="147" t="s">
        <v>3264</v>
      </c>
      <c r="D265" s="31" t="s">
        <v>2808</v>
      </c>
      <c r="E265" s="147"/>
      <c r="F265" s="147"/>
      <c r="G265" s="31" t="s">
        <v>2783</v>
      </c>
      <c r="H265" s="314"/>
      <c r="I265" s="314"/>
      <c r="K265" s="214"/>
    </row>
    <row r="266" spans="2:11" ht="18.75">
      <c r="B266" s="301" t="s">
        <v>1398</v>
      </c>
      <c r="C266" s="147" t="s">
        <v>3061</v>
      </c>
      <c r="D266" s="31" t="s">
        <v>2808</v>
      </c>
      <c r="E266" s="147"/>
      <c r="F266" s="147"/>
      <c r="G266" s="31" t="s">
        <v>2783</v>
      </c>
      <c r="H266" s="314"/>
      <c r="I266" s="314"/>
      <c r="K266" s="214"/>
    </row>
    <row r="267" spans="2:11" ht="18.75">
      <c r="B267" s="301" t="s">
        <v>1400</v>
      </c>
      <c r="C267" s="134" t="s">
        <v>4009</v>
      </c>
      <c r="D267" s="31" t="s">
        <v>2808</v>
      </c>
      <c r="E267" s="134"/>
      <c r="F267" s="134"/>
      <c r="G267" s="31" t="s">
        <v>2783</v>
      </c>
      <c r="H267" s="16" t="s">
        <v>4920</v>
      </c>
      <c r="I267" s="151"/>
      <c r="K267" s="214"/>
    </row>
    <row r="268" spans="2:11" ht="18.75">
      <c r="B268" s="301" t="s">
        <v>1397</v>
      </c>
      <c r="C268" s="147" t="s">
        <v>3063</v>
      </c>
      <c r="D268" s="31" t="s">
        <v>2808</v>
      </c>
      <c r="E268" s="147"/>
      <c r="F268" s="147"/>
      <c r="G268" s="31" t="s">
        <v>2783</v>
      </c>
      <c r="H268" s="314"/>
      <c r="I268" s="314"/>
      <c r="K268" s="214"/>
    </row>
    <row r="269" spans="2:11" ht="18.75">
      <c r="B269" s="301" t="s">
        <v>4675</v>
      </c>
      <c r="C269" s="134" t="s">
        <v>4392</v>
      </c>
      <c r="D269" s="31" t="s">
        <v>2808</v>
      </c>
      <c r="E269" s="134"/>
      <c r="F269" s="134"/>
      <c r="G269" s="31" t="s">
        <v>2783</v>
      </c>
      <c r="H269" s="16" t="s">
        <v>5559</v>
      </c>
      <c r="I269" s="151"/>
      <c r="K269" s="214"/>
    </row>
    <row r="270" spans="2:11" ht="18.75">
      <c r="B270" s="301" t="s">
        <v>1765</v>
      </c>
      <c r="C270" s="147" t="s">
        <v>2887</v>
      </c>
      <c r="D270" s="31" t="s">
        <v>2808</v>
      </c>
      <c r="E270" s="147"/>
      <c r="F270" s="147"/>
      <c r="G270" s="31" t="s">
        <v>2783</v>
      </c>
      <c r="H270" s="314"/>
      <c r="I270" s="314"/>
      <c r="K270" s="214"/>
    </row>
    <row r="271" spans="2:11" ht="18.75">
      <c r="B271" s="301" t="s">
        <v>1346</v>
      </c>
      <c r="C271" s="134" t="s">
        <v>4010</v>
      </c>
      <c r="D271" s="31" t="s">
        <v>2808</v>
      </c>
      <c r="E271" s="134"/>
      <c r="F271" s="134"/>
      <c r="G271" s="31" t="s">
        <v>2783</v>
      </c>
      <c r="H271" s="16" t="s">
        <v>5564</v>
      </c>
      <c r="I271" s="151"/>
      <c r="K271" s="214"/>
    </row>
    <row r="272" spans="2:11" ht="18.75">
      <c r="B272" s="301" t="s">
        <v>2371</v>
      </c>
      <c r="C272" s="147" t="s">
        <v>2995</v>
      </c>
      <c r="D272" s="31" t="s">
        <v>2808</v>
      </c>
      <c r="E272" s="147"/>
      <c r="F272" s="147"/>
      <c r="G272" s="31" t="s">
        <v>2783</v>
      </c>
      <c r="H272" s="314"/>
      <c r="I272" s="314"/>
      <c r="K272" s="214"/>
    </row>
    <row r="273" spans="2:9" ht="18.75">
      <c r="B273" s="301" t="s">
        <v>1779</v>
      </c>
      <c r="C273" s="147" t="s">
        <v>2890</v>
      </c>
      <c r="D273" s="31" t="s">
        <v>2808</v>
      </c>
      <c r="E273" s="147"/>
      <c r="F273" s="147"/>
      <c r="G273" s="31" t="s">
        <v>2783</v>
      </c>
      <c r="H273" s="314"/>
      <c r="I273" s="314"/>
    </row>
    <row r="274" spans="2:9" ht="18.75">
      <c r="B274" s="301" t="s">
        <v>4393</v>
      </c>
      <c r="C274" s="134" t="s">
        <v>4394</v>
      </c>
      <c r="D274" s="31" t="s">
        <v>2808</v>
      </c>
      <c r="E274" s="134"/>
      <c r="F274" s="134"/>
      <c r="G274" s="31" t="s">
        <v>2783</v>
      </c>
      <c r="H274" s="16" t="s">
        <v>5465</v>
      </c>
      <c r="I274" s="151"/>
    </row>
    <row r="275" spans="2:9" ht="18.75">
      <c r="B275" s="301" t="s">
        <v>1806</v>
      </c>
      <c r="C275" s="134" t="s">
        <v>4011</v>
      </c>
      <c r="D275" s="31" t="s">
        <v>2808</v>
      </c>
      <c r="E275" s="134"/>
      <c r="F275" s="134"/>
      <c r="G275" s="31" t="s">
        <v>2783</v>
      </c>
      <c r="H275" s="151" t="s">
        <v>5502</v>
      </c>
      <c r="I275" s="151"/>
    </row>
    <row r="276" spans="2:9" ht="18.75">
      <c r="B276" s="301" t="s">
        <v>4678</v>
      </c>
      <c r="C276" s="134" t="s">
        <v>4432</v>
      </c>
      <c r="D276" s="31" t="s">
        <v>2808</v>
      </c>
      <c r="E276" s="134"/>
      <c r="F276" s="134"/>
      <c r="G276" s="31" t="s">
        <v>2783</v>
      </c>
      <c r="H276" s="16" t="s">
        <v>5559</v>
      </c>
      <c r="I276" s="151"/>
    </row>
    <row r="277" spans="2:9" ht="18.75">
      <c r="B277" s="301" t="s">
        <v>1808</v>
      </c>
      <c r="C277" s="134" t="s">
        <v>4012</v>
      </c>
      <c r="D277" s="31" t="s">
        <v>2808</v>
      </c>
      <c r="E277" s="134"/>
      <c r="F277" s="134"/>
      <c r="G277" s="31" t="s">
        <v>2783</v>
      </c>
      <c r="H277" s="151" t="s">
        <v>5502</v>
      </c>
      <c r="I277" s="151"/>
    </row>
    <row r="278" spans="2:9" ht="18.75">
      <c r="B278" s="301" t="s">
        <v>1807</v>
      </c>
      <c r="C278" s="147" t="s">
        <v>3121</v>
      </c>
      <c r="D278" s="31" t="s">
        <v>2808</v>
      </c>
      <c r="E278" s="147"/>
      <c r="F278" s="147"/>
      <c r="G278" s="31" t="s">
        <v>2783</v>
      </c>
      <c r="H278" s="314"/>
      <c r="I278" s="314"/>
    </row>
    <row r="279" spans="2:9" ht="18.75">
      <c r="B279" s="301" t="s">
        <v>1745</v>
      </c>
      <c r="C279" s="134" t="s">
        <v>4433</v>
      </c>
      <c r="D279" s="31" t="s">
        <v>2808</v>
      </c>
      <c r="E279" s="134"/>
      <c r="F279" s="134"/>
      <c r="G279" s="31" t="s">
        <v>2783</v>
      </c>
      <c r="H279" s="151" t="s">
        <v>5502</v>
      </c>
      <c r="I279" s="151"/>
    </row>
    <row r="280" spans="2:9" ht="18.75">
      <c r="B280" s="301" t="s">
        <v>1748</v>
      </c>
      <c r="C280" s="147" t="s">
        <v>2899</v>
      </c>
      <c r="D280" s="31" t="s">
        <v>2808</v>
      </c>
      <c r="E280" s="147"/>
      <c r="F280" s="147"/>
      <c r="G280" s="31" t="s">
        <v>2783</v>
      </c>
      <c r="H280" s="314"/>
      <c r="I280" s="314"/>
    </row>
    <row r="281" spans="2:9" ht="18.75">
      <c r="B281" s="301" t="s">
        <v>1512</v>
      </c>
      <c r="C281" s="134" t="s">
        <v>4634</v>
      </c>
      <c r="D281" s="31" t="s">
        <v>2808</v>
      </c>
      <c r="E281" s="134"/>
      <c r="F281" s="134"/>
      <c r="G281" s="31" t="s">
        <v>2783</v>
      </c>
      <c r="H281" s="16" t="s">
        <v>5506</v>
      </c>
      <c r="I281" s="151"/>
    </row>
    <row r="282" spans="2:9" ht="18.75">
      <c r="B282" s="301" t="s">
        <v>2205</v>
      </c>
      <c r="C282" s="147" t="s">
        <v>3195</v>
      </c>
      <c r="D282" s="31" t="s">
        <v>2808</v>
      </c>
      <c r="E282" s="147"/>
      <c r="F282" s="147"/>
      <c r="G282" s="31" t="s">
        <v>2783</v>
      </c>
      <c r="H282" s="314"/>
      <c r="I282" s="314"/>
    </row>
    <row r="283" spans="2:9" ht="18.75">
      <c r="B283" s="301" t="s">
        <v>1860</v>
      </c>
      <c r="C283" s="147" t="s">
        <v>2906</v>
      </c>
      <c r="D283" s="31" t="s">
        <v>2808</v>
      </c>
      <c r="E283" s="147"/>
      <c r="F283" s="147"/>
      <c r="G283" s="31" t="s">
        <v>2783</v>
      </c>
      <c r="H283" s="314"/>
      <c r="I283" s="314"/>
    </row>
    <row r="284" spans="2:9" ht="18.75">
      <c r="B284" s="301" t="s">
        <v>4330</v>
      </c>
      <c r="C284" s="147" t="s">
        <v>3882</v>
      </c>
      <c r="D284" s="31" t="s">
        <v>2808</v>
      </c>
      <c r="E284" s="147"/>
      <c r="F284" s="147"/>
      <c r="G284" s="31" t="s">
        <v>2783</v>
      </c>
      <c r="H284" s="314"/>
      <c r="I284" s="314"/>
    </row>
    <row r="285" spans="2:9" ht="18.75">
      <c r="B285" s="301" t="s">
        <v>4331</v>
      </c>
      <c r="C285" s="147" t="s">
        <v>2871</v>
      </c>
      <c r="D285" s="31" t="s">
        <v>2808</v>
      </c>
      <c r="E285" s="147"/>
      <c r="F285" s="147"/>
      <c r="G285" s="31" t="s">
        <v>2783</v>
      </c>
      <c r="H285" s="314"/>
      <c r="I285" s="314"/>
    </row>
    <row r="286" spans="2:9" ht="18.75">
      <c r="B286" s="301" t="s">
        <v>2378</v>
      </c>
      <c r="C286" s="134" t="s">
        <v>4641</v>
      </c>
      <c r="D286" s="31" t="s">
        <v>2808</v>
      </c>
      <c r="E286" s="134"/>
      <c r="F286" s="134"/>
      <c r="G286" s="31" t="s">
        <v>2783</v>
      </c>
      <c r="H286" s="16" t="s">
        <v>5498</v>
      </c>
      <c r="I286" s="151"/>
    </row>
    <row r="287" spans="2:9" ht="18.75">
      <c r="B287" s="301" t="s">
        <v>1676</v>
      </c>
      <c r="C287" s="134" t="s">
        <v>4013</v>
      </c>
      <c r="D287" s="31" t="s">
        <v>2808</v>
      </c>
      <c r="E287" s="134"/>
      <c r="F287" s="134"/>
      <c r="G287" s="31" t="s">
        <v>2783</v>
      </c>
      <c r="H287" s="16" t="s">
        <v>5498</v>
      </c>
      <c r="I287" s="151"/>
    </row>
    <row r="288" spans="2:9" ht="18.75">
      <c r="B288" s="301" t="s">
        <v>4676</v>
      </c>
      <c r="C288" s="134" t="s">
        <v>4468</v>
      </c>
      <c r="D288" s="31" t="s">
        <v>2808</v>
      </c>
      <c r="E288" s="134"/>
      <c r="F288" s="134"/>
      <c r="G288" s="31" t="s">
        <v>2783</v>
      </c>
      <c r="H288" s="16" t="s">
        <v>5559</v>
      </c>
      <c r="I288" s="151"/>
    </row>
    <row r="289" spans="2:9" ht="18.75">
      <c r="B289" s="301" t="s">
        <v>4677</v>
      </c>
      <c r="C289" s="134" t="s">
        <v>4469</v>
      </c>
      <c r="D289" s="31" t="s">
        <v>2808</v>
      </c>
      <c r="E289" s="134"/>
      <c r="F289" s="134"/>
      <c r="G289" s="31" t="s">
        <v>2783</v>
      </c>
      <c r="H289" s="16" t="s">
        <v>5559</v>
      </c>
      <c r="I289" s="151"/>
    </row>
    <row r="290" spans="2:9" ht="18.75">
      <c r="B290" s="301" t="s">
        <v>2386</v>
      </c>
      <c r="C290" s="147" t="s">
        <v>3225</v>
      </c>
      <c r="D290" s="31" t="s">
        <v>2808</v>
      </c>
      <c r="E290" s="147"/>
      <c r="F290" s="147"/>
      <c r="G290" s="31" t="s">
        <v>2783</v>
      </c>
      <c r="H290" s="314"/>
      <c r="I290" s="314"/>
    </row>
    <row r="291" spans="2:9" ht="18.75">
      <c r="B291" s="301" t="s">
        <v>1912</v>
      </c>
      <c r="C291" s="134" t="s">
        <v>4014</v>
      </c>
      <c r="D291" s="31" t="s">
        <v>2808</v>
      </c>
      <c r="E291" s="134"/>
      <c r="F291" s="134"/>
      <c r="G291" s="31" t="s">
        <v>2783</v>
      </c>
      <c r="H291" s="16" t="s">
        <v>5559</v>
      </c>
      <c r="I291" s="151"/>
    </row>
    <row r="292" spans="2:9" ht="18.75">
      <c r="B292" s="301" t="s">
        <v>4679</v>
      </c>
      <c r="C292" s="134" t="s">
        <v>4434</v>
      </c>
      <c r="D292" s="31" t="s">
        <v>2808</v>
      </c>
      <c r="E292" s="134"/>
      <c r="F292" s="134"/>
      <c r="G292" s="31" t="s">
        <v>2783</v>
      </c>
      <c r="H292" s="16" t="s">
        <v>5559</v>
      </c>
      <c r="I292" s="151"/>
    </row>
    <row r="293" spans="2:9" ht="18.75">
      <c r="B293" s="301" t="s">
        <v>1914</v>
      </c>
      <c r="C293" s="147" t="s">
        <v>3139</v>
      </c>
      <c r="D293" s="31" t="s">
        <v>2808</v>
      </c>
      <c r="E293" s="147"/>
      <c r="F293" s="147"/>
      <c r="G293" s="31" t="s">
        <v>2783</v>
      </c>
      <c r="H293" s="314"/>
      <c r="I293" s="314"/>
    </row>
    <row r="294" spans="2:9" ht="18.75">
      <c r="B294" s="301" t="s">
        <v>2533</v>
      </c>
      <c r="C294" s="147" t="s">
        <v>3276</v>
      </c>
      <c r="D294" s="31" t="s">
        <v>2808</v>
      </c>
      <c r="E294" s="147"/>
      <c r="F294" s="147"/>
      <c r="G294" s="31" t="s">
        <v>2783</v>
      </c>
      <c r="H294" s="314"/>
      <c r="I294" s="314"/>
    </row>
    <row r="295" spans="2:9" ht="18.75">
      <c r="B295" s="301" t="s">
        <v>1504</v>
      </c>
      <c r="C295" s="134" t="s">
        <v>4015</v>
      </c>
      <c r="D295" s="31" t="s">
        <v>2808</v>
      </c>
      <c r="E295" s="134"/>
      <c r="F295" s="134"/>
      <c r="G295" s="31" t="s">
        <v>2783</v>
      </c>
      <c r="H295" s="16" t="s">
        <v>5515</v>
      </c>
      <c r="I295" s="151"/>
    </row>
    <row r="296" spans="2:9" ht="18.75">
      <c r="B296" s="301" t="s">
        <v>2410</v>
      </c>
      <c r="C296" s="147" t="s">
        <v>3242</v>
      </c>
      <c r="D296" s="31" t="s">
        <v>2808</v>
      </c>
      <c r="E296" s="147"/>
      <c r="F296" s="147"/>
      <c r="G296" s="31" t="s">
        <v>2783</v>
      </c>
      <c r="H296" s="314"/>
      <c r="I296" s="314"/>
    </row>
    <row r="297" spans="2:9" ht="18.75">
      <c r="B297" s="301" t="s">
        <v>2347</v>
      </c>
      <c r="C297" s="147" t="s">
        <v>3385</v>
      </c>
      <c r="D297" s="31" t="s">
        <v>2808</v>
      </c>
      <c r="E297" s="147"/>
      <c r="F297" s="147"/>
      <c r="G297" s="31" t="s">
        <v>2783</v>
      </c>
      <c r="H297" s="314"/>
      <c r="I297" s="314"/>
    </row>
    <row r="298" spans="2:9" ht="18.75">
      <c r="B298" s="301" t="s">
        <v>1797</v>
      </c>
      <c r="C298" s="147" t="s">
        <v>3119</v>
      </c>
      <c r="D298" s="31" t="s">
        <v>2808</v>
      </c>
      <c r="E298" s="147"/>
      <c r="F298" s="147"/>
      <c r="G298" s="31" t="s">
        <v>2783</v>
      </c>
      <c r="H298" s="314"/>
      <c r="I298" s="314"/>
    </row>
    <row r="299" spans="2:9" ht="18.75">
      <c r="B299" s="301" t="s">
        <v>1269</v>
      </c>
      <c r="C299" s="134" t="s">
        <v>4635</v>
      </c>
      <c r="D299" s="31" t="s">
        <v>2808</v>
      </c>
      <c r="E299" s="134"/>
      <c r="F299" s="134"/>
      <c r="G299" s="31" t="s">
        <v>2783</v>
      </c>
      <c r="H299" s="16" t="s">
        <v>5470</v>
      </c>
      <c r="I299" s="222"/>
    </row>
    <row r="300" spans="2:9" ht="18.75">
      <c r="B300" s="301" t="s">
        <v>2676</v>
      </c>
      <c r="C300" s="147" t="s">
        <v>3040</v>
      </c>
      <c r="D300" s="31" t="s">
        <v>2808</v>
      </c>
      <c r="E300" s="147"/>
      <c r="F300" s="147"/>
      <c r="G300" s="31" t="s">
        <v>2783</v>
      </c>
      <c r="H300" s="314"/>
      <c r="I300" s="314"/>
    </row>
    <row r="301" spans="2:9" ht="18.75">
      <c r="B301" s="301" t="s">
        <v>2677</v>
      </c>
      <c r="C301" s="134" t="s">
        <v>4016</v>
      </c>
      <c r="D301" s="31" t="s">
        <v>2808</v>
      </c>
      <c r="E301" s="134"/>
      <c r="F301" s="134"/>
      <c r="G301" s="31" t="s">
        <v>2783</v>
      </c>
      <c r="H301" s="16" t="s">
        <v>5468</v>
      </c>
      <c r="I301" s="222"/>
    </row>
    <row r="302" spans="2:9" ht="18.75">
      <c r="B302" s="301" t="s">
        <v>2117</v>
      </c>
      <c r="C302" s="147" t="s">
        <v>2946</v>
      </c>
      <c r="D302" s="31" t="s">
        <v>2808</v>
      </c>
      <c r="E302" s="147"/>
      <c r="F302" s="147"/>
      <c r="G302" s="31" t="s">
        <v>2783</v>
      </c>
      <c r="H302" s="314"/>
      <c r="I302" s="314"/>
    </row>
    <row r="303" spans="2:9" ht="18.75">
      <c r="B303" s="301" t="s">
        <v>2118</v>
      </c>
      <c r="C303" s="134" t="s">
        <v>4017</v>
      </c>
      <c r="D303" s="31" t="s">
        <v>2808</v>
      </c>
      <c r="E303" s="134"/>
      <c r="F303" s="134"/>
      <c r="G303" s="31" t="s">
        <v>2783</v>
      </c>
      <c r="H303" s="16" t="s">
        <v>5476</v>
      </c>
      <c r="I303" s="151"/>
    </row>
    <row r="304" spans="2:9" ht="18.75">
      <c r="B304" s="301" t="s">
        <v>1624</v>
      </c>
      <c r="C304" s="147" t="s">
        <v>3090</v>
      </c>
      <c r="D304" s="31" t="s">
        <v>2808</v>
      </c>
      <c r="E304" s="147"/>
      <c r="F304" s="147"/>
      <c r="G304" s="31" t="s">
        <v>2783</v>
      </c>
      <c r="H304" s="314"/>
      <c r="I304" s="314"/>
    </row>
    <row r="305" spans="2:9" ht="18.75">
      <c r="B305" s="301" t="s">
        <v>1480</v>
      </c>
      <c r="C305" s="147" t="s">
        <v>2822</v>
      </c>
      <c r="D305" s="31" t="s">
        <v>2808</v>
      </c>
      <c r="E305" s="147"/>
      <c r="F305" s="147"/>
      <c r="G305" s="31" t="s">
        <v>2783</v>
      </c>
      <c r="H305" s="314"/>
      <c r="I305" s="314"/>
    </row>
    <row r="306" spans="2:9" ht="18.75">
      <c r="B306" s="301" t="s">
        <v>3516</v>
      </c>
      <c r="C306" s="134" t="s">
        <v>4018</v>
      </c>
      <c r="D306" s="31" t="s">
        <v>2808</v>
      </c>
      <c r="E306" s="134"/>
      <c r="F306" s="134"/>
      <c r="G306" s="31" t="s">
        <v>2783</v>
      </c>
      <c r="H306" s="16" t="s">
        <v>5507</v>
      </c>
      <c r="I306" s="151"/>
    </row>
    <row r="307" spans="2:9" ht="18.75">
      <c r="B307" s="301" t="s">
        <v>1532</v>
      </c>
      <c r="C307" s="147" t="s">
        <v>3085</v>
      </c>
      <c r="D307" s="31" t="s">
        <v>2808</v>
      </c>
      <c r="E307" s="147"/>
      <c r="F307" s="147"/>
      <c r="G307" s="31" t="s">
        <v>2783</v>
      </c>
      <c r="H307" s="314"/>
      <c r="I307" s="314"/>
    </row>
    <row r="308" spans="2:9" ht="18.75">
      <c r="B308" s="301" t="s">
        <v>2660</v>
      </c>
      <c r="C308" s="147" t="s">
        <v>3303</v>
      </c>
      <c r="D308" s="31" t="s">
        <v>2808</v>
      </c>
      <c r="E308" s="147"/>
      <c r="F308" s="147"/>
      <c r="G308" s="31" t="s">
        <v>2783</v>
      </c>
      <c r="H308" s="314"/>
      <c r="I308" s="314"/>
    </row>
    <row r="309" spans="2:9" ht="18.75">
      <c r="B309" s="301" t="s">
        <v>1533</v>
      </c>
      <c r="C309" s="134" t="s">
        <v>4019</v>
      </c>
      <c r="D309" s="31" t="s">
        <v>2808</v>
      </c>
      <c r="E309" s="134"/>
      <c r="F309" s="134"/>
      <c r="G309" s="31" t="s">
        <v>2783</v>
      </c>
      <c r="H309" s="16" t="s">
        <v>5507</v>
      </c>
      <c r="I309" s="151"/>
    </row>
    <row r="310" spans="2:9" ht="18.75">
      <c r="B310" s="301" t="s">
        <v>2435</v>
      </c>
      <c r="C310" s="134" t="s">
        <v>4020</v>
      </c>
      <c r="D310" s="31" t="s">
        <v>2808</v>
      </c>
      <c r="E310" s="134"/>
      <c r="F310" s="134"/>
      <c r="G310" s="31" t="s">
        <v>2783</v>
      </c>
      <c r="H310" s="16" t="s">
        <v>5465</v>
      </c>
      <c r="I310" s="151"/>
    </row>
    <row r="311" spans="2:9" ht="18.75">
      <c r="B311" s="301" t="s">
        <v>1828</v>
      </c>
      <c r="C311" s="134" t="s">
        <v>4021</v>
      </c>
      <c r="D311" s="31" t="s">
        <v>2808</v>
      </c>
      <c r="E311" s="134"/>
      <c r="F311" s="134"/>
      <c r="G311" s="31" t="s">
        <v>2783</v>
      </c>
      <c r="H311" s="16" t="s">
        <v>5476</v>
      </c>
      <c r="I311" s="151"/>
    </row>
    <row r="312" spans="2:9" ht="18.75">
      <c r="B312" s="301" t="s">
        <v>2157</v>
      </c>
      <c r="C312" s="147" t="s">
        <v>3185</v>
      </c>
      <c r="D312" s="31" t="s">
        <v>2808</v>
      </c>
      <c r="E312" s="147"/>
      <c r="F312" s="147"/>
      <c r="G312" s="31" t="s">
        <v>2783</v>
      </c>
      <c r="H312" s="314"/>
      <c r="I312" s="314"/>
    </row>
    <row r="313" spans="2:9" ht="18.75">
      <c r="B313" s="301" t="s">
        <v>1766</v>
      </c>
      <c r="C313" s="134" t="s">
        <v>4022</v>
      </c>
      <c r="D313" s="31" t="s">
        <v>2808</v>
      </c>
      <c r="E313" s="134"/>
      <c r="F313" s="134"/>
      <c r="G313" s="31" t="s">
        <v>2783</v>
      </c>
      <c r="H313" s="16" t="s">
        <v>5501</v>
      </c>
      <c r="I313" s="151"/>
    </row>
    <row r="314" spans="2:9" ht="18.75">
      <c r="B314" s="301" t="s">
        <v>4680</v>
      </c>
      <c r="C314" s="134" t="s">
        <v>4436</v>
      </c>
      <c r="D314" s="31" t="s">
        <v>2808</v>
      </c>
      <c r="E314" s="134"/>
      <c r="F314" s="134"/>
      <c r="G314" s="31" t="s">
        <v>2783</v>
      </c>
      <c r="H314" s="16" t="s">
        <v>5503</v>
      </c>
      <c r="I314" s="151"/>
    </row>
    <row r="315" spans="2:9" ht="18.75">
      <c r="B315" s="301" t="s">
        <v>4470</v>
      </c>
      <c r="C315" s="147" t="s">
        <v>3261</v>
      </c>
      <c r="D315" s="31" t="s">
        <v>2808</v>
      </c>
      <c r="E315" s="147"/>
      <c r="F315" s="147"/>
      <c r="G315" s="31" t="s">
        <v>2783</v>
      </c>
      <c r="H315" s="314"/>
      <c r="I315" s="314"/>
    </row>
    <row r="316" spans="2:9" ht="18.75">
      <c r="B316" s="301" t="s">
        <v>4681</v>
      </c>
      <c r="C316" s="134" t="s">
        <v>4437</v>
      </c>
      <c r="D316" s="31" t="s">
        <v>2808</v>
      </c>
      <c r="E316" s="134"/>
      <c r="F316" s="134"/>
      <c r="G316" s="31" t="s">
        <v>2783</v>
      </c>
      <c r="H316" s="16" t="s">
        <v>5512</v>
      </c>
      <c r="I316" s="151"/>
    </row>
    <row r="317" spans="2:9" ht="18.75">
      <c r="B317" s="301" t="s">
        <v>1265</v>
      </c>
      <c r="C317" s="134" t="s">
        <v>4023</v>
      </c>
      <c r="D317" s="31" t="s">
        <v>2808</v>
      </c>
      <c r="E317" s="134"/>
      <c r="F317" s="134"/>
      <c r="G317" s="31" t="s">
        <v>2783</v>
      </c>
      <c r="H317" s="16" t="s">
        <v>5470</v>
      </c>
      <c r="I317" s="222"/>
    </row>
    <row r="318" spans="2:9" ht="18.75">
      <c r="B318" s="301" t="s">
        <v>4662</v>
      </c>
      <c r="C318" s="147" t="s">
        <v>3883</v>
      </c>
      <c r="D318" s="31" t="s">
        <v>2808</v>
      </c>
      <c r="E318" s="147"/>
      <c r="F318" s="147"/>
      <c r="G318" s="31" t="s">
        <v>2783</v>
      </c>
      <c r="H318" s="314"/>
      <c r="I318" s="314"/>
    </row>
    <row r="319" spans="2:9" ht="18.75">
      <c r="B319" s="301" t="s">
        <v>4663</v>
      </c>
      <c r="C319" s="147" t="s">
        <v>2964</v>
      </c>
      <c r="D319" s="31" t="s">
        <v>2808</v>
      </c>
      <c r="E319" s="147"/>
      <c r="F319" s="147"/>
      <c r="G319" s="31" t="s">
        <v>2783</v>
      </c>
      <c r="H319" s="314"/>
      <c r="I319" s="314"/>
    </row>
    <row r="320" spans="2:9" ht="18.75">
      <c r="B320" s="301" t="s">
        <v>4332</v>
      </c>
      <c r="C320" s="147" t="s">
        <v>3884</v>
      </c>
      <c r="D320" s="31" t="s">
        <v>2808</v>
      </c>
      <c r="E320" s="147"/>
      <c r="F320" s="147"/>
      <c r="G320" s="31" t="s">
        <v>2783</v>
      </c>
      <c r="H320" s="314"/>
      <c r="I320" s="314"/>
    </row>
    <row r="321" spans="2:9" ht="18.75">
      <c r="B321" s="301" t="s">
        <v>2145</v>
      </c>
      <c r="C321" s="147" t="s">
        <v>2956</v>
      </c>
      <c r="D321" s="31" t="s">
        <v>2808</v>
      </c>
      <c r="E321" s="147"/>
      <c r="F321" s="147"/>
      <c r="G321" s="31" t="s">
        <v>2783</v>
      </c>
      <c r="H321" s="314"/>
      <c r="I321" s="314"/>
    </row>
    <row r="322" spans="2:9" ht="18.75">
      <c r="B322" s="301" t="s">
        <v>2147</v>
      </c>
      <c r="C322" s="147" t="s">
        <v>2957</v>
      </c>
      <c r="D322" s="31" t="s">
        <v>2808</v>
      </c>
      <c r="E322" s="147"/>
      <c r="F322" s="147"/>
      <c r="G322" s="31" t="s">
        <v>2783</v>
      </c>
      <c r="H322" s="314"/>
      <c r="I322" s="314"/>
    </row>
    <row r="323" spans="2:9" ht="18.75">
      <c r="B323" s="301" t="s">
        <v>4471</v>
      </c>
      <c r="C323" s="147" t="s">
        <v>3381</v>
      </c>
      <c r="D323" s="31" t="s">
        <v>2808</v>
      </c>
      <c r="E323" s="147"/>
      <c r="F323" s="147"/>
      <c r="G323" s="31" t="s">
        <v>2783</v>
      </c>
      <c r="H323" s="314"/>
      <c r="I323" s="314"/>
    </row>
    <row r="324" spans="2:9" ht="18.75">
      <c r="B324" s="301" t="s">
        <v>3435</v>
      </c>
      <c r="C324" s="134" t="s">
        <v>4024</v>
      </c>
      <c r="D324" s="31" t="s">
        <v>2808</v>
      </c>
      <c r="E324" s="134"/>
      <c r="F324" s="134"/>
      <c r="G324" s="31" t="s">
        <v>2783</v>
      </c>
      <c r="H324" s="16" t="s">
        <v>5564</v>
      </c>
      <c r="I324" s="151"/>
    </row>
    <row r="325" spans="2:9" ht="18.75">
      <c r="B325" s="301" t="s">
        <v>1351</v>
      </c>
      <c r="C325" s="147" t="s">
        <v>3359</v>
      </c>
      <c r="D325" s="31" t="s">
        <v>2808</v>
      </c>
      <c r="E325" s="147"/>
      <c r="F325" s="147"/>
      <c r="G325" s="31" t="s">
        <v>2783</v>
      </c>
      <c r="H325" s="314"/>
      <c r="I325" s="314"/>
    </row>
    <row r="326" spans="2:9" ht="18.75">
      <c r="B326" s="301" t="s">
        <v>2387</v>
      </c>
      <c r="C326" s="147" t="s">
        <v>3344</v>
      </c>
      <c r="D326" s="31" t="s">
        <v>2808</v>
      </c>
      <c r="E326" s="147"/>
      <c r="F326" s="147"/>
      <c r="G326" s="31" t="s">
        <v>2783</v>
      </c>
      <c r="H326" s="314"/>
      <c r="I326" s="314"/>
    </row>
    <row r="327" spans="2:9" ht="18.75">
      <c r="B327" s="301" t="s">
        <v>2245</v>
      </c>
      <c r="C327" s="147" t="s">
        <v>5527</v>
      </c>
      <c r="D327" s="31" t="s">
        <v>2808</v>
      </c>
      <c r="E327" s="147"/>
      <c r="F327" s="147"/>
      <c r="G327" s="31" t="s">
        <v>2783</v>
      </c>
      <c r="H327" s="314"/>
      <c r="I327" s="314"/>
    </row>
    <row r="328" spans="2:9" ht="18.75">
      <c r="B328" s="301" t="s">
        <v>2505</v>
      </c>
      <c r="C328" s="147" t="s">
        <v>5528</v>
      </c>
      <c r="D328" s="31" t="s">
        <v>2808</v>
      </c>
      <c r="E328" s="147"/>
      <c r="F328" s="147"/>
      <c r="G328" s="31" t="s">
        <v>2783</v>
      </c>
      <c r="H328" s="314"/>
      <c r="I328" s="314"/>
    </row>
    <row r="329" spans="2:9" ht="18.75">
      <c r="B329" s="301" t="s">
        <v>2691</v>
      </c>
      <c r="C329" s="147" t="s">
        <v>3306</v>
      </c>
      <c r="D329" s="31" t="s">
        <v>2808</v>
      </c>
      <c r="E329" s="147"/>
      <c r="F329" s="147"/>
      <c r="G329" s="31" t="s">
        <v>2783</v>
      </c>
      <c r="H329" s="314"/>
      <c r="I329" s="314"/>
    </row>
    <row r="330" spans="2:9" ht="18.75">
      <c r="B330" s="301" t="s">
        <v>2675</v>
      </c>
      <c r="C330" s="134" t="s">
        <v>4025</v>
      </c>
      <c r="D330" s="31" t="s">
        <v>2808</v>
      </c>
      <c r="E330" s="134"/>
      <c r="F330" s="134"/>
      <c r="G330" s="31" t="s">
        <v>2783</v>
      </c>
      <c r="H330" s="16" t="s">
        <v>5469</v>
      </c>
      <c r="I330" s="151"/>
    </row>
    <row r="331" spans="2:9" ht="18.75">
      <c r="B331" s="301" t="s">
        <v>4360</v>
      </c>
      <c r="C331" s="134" t="s">
        <v>4603</v>
      </c>
      <c r="D331" s="31" t="s">
        <v>2808</v>
      </c>
      <c r="E331" s="134"/>
      <c r="F331" s="134"/>
      <c r="G331" s="31" t="s">
        <v>2783</v>
      </c>
      <c r="H331" s="16" t="s">
        <v>5559</v>
      </c>
      <c r="I331" s="151"/>
    </row>
    <row r="332" spans="2:9" ht="18.75">
      <c r="B332" s="301" t="s">
        <v>2339</v>
      </c>
      <c r="C332" s="147" t="s">
        <v>3384</v>
      </c>
      <c r="D332" s="31" t="s">
        <v>2808</v>
      </c>
      <c r="E332" s="147"/>
      <c r="F332" s="147"/>
      <c r="G332" s="31" t="s">
        <v>2783</v>
      </c>
      <c r="H332" s="314"/>
      <c r="I332" s="314"/>
    </row>
    <row r="333" spans="2:9" ht="18.75">
      <c r="B333" s="301" t="s">
        <v>2014</v>
      </c>
      <c r="C333" s="134" t="s">
        <v>4026</v>
      </c>
      <c r="D333" s="31" t="s">
        <v>2808</v>
      </c>
      <c r="E333" s="134"/>
      <c r="F333" s="134"/>
      <c r="G333" s="31" t="s">
        <v>2783</v>
      </c>
      <c r="H333" s="16" t="s">
        <v>5507</v>
      </c>
      <c r="I333" s="151"/>
    </row>
    <row r="334" spans="2:9" ht="18.75">
      <c r="B334" s="301" t="s">
        <v>2081</v>
      </c>
      <c r="C334" s="147" t="s">
        <v>3380</v>
      </c>
      <c r="D334" s="31" t="s">
        <v>2808</v>
      </c>
      <c r="E334" s="147"/>
      <c r="F334" s="147"/>
      <c r="G334" s="31" t="s">
        <v>2783</v>
      </c>
      <c r="H334" s="314"/>
      <c r="I334" s="314"/>
    </row>
    <row r="335" spans="2:9" ht="18.75">
      <c r="B335" s="301" t="s">
        <v>1682</v>
      </c>
      <c r="C335" s="147" t="s">
        <v>2875</v>
      </c>
      <c r="D335" s="31" t="s">
        <v>2808</v>
      </c>
      <c r="E335" s="147"/>
      <c r="F335" s="147"/>
      <c r="G335" s="31" t="s">
        <v>2783</v>
      </c>
      <c r="H335" s="314"/>
      <c r="I335" s="314"/>
    </row>
    <row r="336" spans="2:9" ht="18.75">
      <c r="B336" s="301" t="s">
        <v>1681</v>
      </c>
      <c r="C336" s="134" t="s">
        <v>4027</v>
      </c>
      <c r="D336" s="31" t="s">
        <v>2808</v>
      </c>
      <c r="E336" s="134"/>
      <c r="F336" s="134"/>
      <c r="G336" s="31" t="s">
        <v>2783</v>
      </c>
      <c r="H336" s="16" t="s">
        <v>5476</v>
      </c>
      <c r="I336" s="151"/>
    </row>
    <row r="337" spans="2:9" ht="18.75">
      <c r="B337" s="301" t="s">
        <v>1541</v>
      </c>
      <c r="C337" s="147" t="s">
        <v>3087</v>
      </c>
      <c r="D337" s="31" t="s">
        <v>2808</v>
      </c>
      <c r="E337" s="147"/>
      <c r="F337" s="147"/>
      <c r="G337" s="31" t="s">
        <v>2783</v>
      </c>
      <c r="H337" s="314"/>
      <c r="I337" s="314"/>
    </row>
    <row r="338" spans="2:9" ht="18.75">
      <c r="B338" s="301" t="s">
        <v>1542</v>
      </c>
      <c r="C338" s="134" t="s">
        <v>4028</v>
      </c>
      <c r="D338" s="31" t="s">
        <v>2808</v>
      </c>
      <c r="E338" s="134"/>
      <c r="F338" s="134"/>
      <c r="G338" s="31" t="s">
        <v>2783</v>
      </c>
      <c r="H338" s="16" t="s">
        <v>5512</v>
      </c>
      <c r="I338" s="151"/>
    </row>
    <row r="339" spans="2:9" ht="18.75">
      <c r="B339" s="301" t="s">
        <v>1415</v>
      </c>
      <c r="C339" s="147" t="s">
        <v>5529</v>
      </c>
      <c r="D339" s="31" t="s">
        <v>2808</v>
      </c>
      <c r="E339" s="147"/>
      <c r="F339" s="147"/>
      <c r="G339" s="31" t="s">
        <v>2783</v>
      </c>
      <c r="H339" s="314"/>
      <c r="I339" s="314"/>
    </row>
    <row r="340" spans="2:9" ht="18.75">
      <c r="B340" s="301" t="s">
        <v>2243</v>
      </c>
      <c r="C340" s="134" t="s">
        <v>4029</v>
      </c>
      <c r="D340" s="31" t="s">
        <v>2808</v>
      </c>
      <c r="E340" s="134"/>
      <c r="F340" s="134"/>
      <c r="G340" s="31" t="s">
        <v>2783</v>
      </c>
      <c r="H340" s="16" t="s">
        <v>4920</v>
      </c>
      <c r="I340" s="151"/>
    </row>
    <row r="341" spans="2:9" ht="18.75">
      <c r="B341" s="301" t="s">
        <v>2242</v>
      </c>
      <c r="C341" s="147" t="s">
        <v>2811</v>
      </c>
      <c r="D341" s="31" t="s">
        <v>2808</v>
      </c>
      <c r="E341" s="147"/>
      <c r="F341" s="147"/>
      <c r="G341" s="31" t="s">
        <v>2783</v>
      </c>
      <c r="H341" s="314"/>
      <c r="I341" s="314"/>
    </row>
    <row r="342" spans="2:9" ht="18.75">
      <c r="B342" s="301" t="s">
        <v>1728</v>
      </c>
      <c r="C342" s="134" t="s">
        <v>4030</v>
      </c>
      <c r="D342" s="31" t="s">
        <v>2808</v>
      </c>
      <c r="E342" s="134"/>
      <c r="F342" s="134"/>
      <c r="G342" s="31" t="s">
        <v>2783</v>
      </c>
      <c r="H342" s="16" t="s">
        <v>5506</v>
      </c>
      <c r="I342" s="151"/>
    </row>
    <row r="343" spans="2:9" ht="18.75">
      <c r="B343" s="301" t="s">
        <v>4682</v>
      </c>
      <c r="C343" s="134" t="s">
        <v>4438</v>
      </c>
      <c r="D343" s="31" t="s">
        <v>2808</v>
      </c>
      <c r="E343" s="134"/>
      <c r="F343" s="134"/>
      <c r="G343" s="31" t="s">
        <v>2783</v>
      </c>
      <c r="H343" s="16" t="s">
        <v>5505</v>
      </c>
      <c r="I343" s="151"/>
    </row>
    <row r="344" spans="2:9" ht="18.75">
      <c r="B344" s="301" t="s">
        <v>4684</v>
      </c>
      <c r="C344" s="134" t="s">
        <v>4439</v>
      </c>
      <c r="D344" s="31" t="s">
        <v>2808</v>
      </c>
      <c r="E344" s="134"/>
      <c r="F344" s="134"/>
      <c r="G344" s="31" t="s">
        <v>2783</v>
      </c>
      <c r="H344" s="16" t="s">
        <v>5469</v>
      </c>
      <c r="I344" s="151"/>
    </row>
    <row r="345" spans="2:9" ht="18.75">
      <c r="B345" s="301" t="s">
        <v>4683</v>
      </c>
      <c r="C345" s="134" t="s">
        <v>4442</v>
      </c>
      <c r="D345" s="31" t="s">
        <v>2808</v>
      </c>
      <c r="E345" s="134"/>
      <c r="F345" s="134"/>
      <c r="G345" s="31" t="s">
        <v>2783</v>
      </c>
      <c r="H345" s="16" t="s">
        <v>5503</v>
      </c>
      <c r="I345" s="151"/>
    </row>
    <row r="346" spans="2:9" ht="18.75">
      <c r="B346" s="301" t="s">
        <v>4685</v>
      </c>
      <c r="C346" s="134" t="s">
        <v>4499</v>
      </c>
      <c r="D346" s="31" t="s">
        <v>2808</v>
      </c>
      <c r="E346" s="134"/>
      <c r="F346" s="134"/>
      <c r="G346" s="31" t="s">
        <v>2783</v>
      </c>
      <c r="H346" s="16" t="s">
        <v>5498</v>
      </c>
      <c r="I346" s="151"/>
    </row>
    <row r="347" spans="2:9" ht="18.75">
      <c r="B347" s="301" t="s">
        <v>4686</v>
      </c>
      <c r="C347" s="134" t="s">
        <v>4440</v>
      </c>
      <c r="D347" s="31" t="s">
        <v>2808</v>
      </c>
      <c r="E347" s="134"/>
      <c r="F347" s="134"/>
      <c r="G347" s="31" t="s">
        <v>2783</v>
      </c>
      <c r="H347" s="16" t="s">
        <v>5506</v>
      </c>
      <c r="I347" s="151"/>
    </row>
    <row r="348" spans="2:9" ht="18.75">
      <c r="B348" s="301" t="s">
        <v>4687</v>
      </c>
      <c r="C348" s="134" t="s">
        <v>4441</v>
      </c>
      <c r="D348" s="31" t="s">
        <v>2808</v>
      </c>
      <c r="E348" s="134"/>
      <c r="F348" s="134"/>
      <c r="G348" s="31" t="s">
        <v>2783</v>
      </c>
      <c r="H348" s="16" t="s">
        <v>5506</v>
      </c>
      <c r="I348" s="151"/>
    </row>
    <row r="349" spans="2:9" ht="18.75">
      <c r="B349" s="301" t="s">
        <v>2764</v>
      </c>
      <c r="C349" s="134" t="s">
        <v>4031</v>
      </c>
      <c r="D349" s="31" t="s">
        <v>2808</v>
      </c>
      <c r="E349" s="134"/>
      <c r="F349" s="134"/>
      <c r="G349" s="31" t="s">
        <v>2783</v>
      </c>
      <c r="H349" s="16" t="s">
        <v>5506</v>
      </c>
      <c r="I349" s="151"/>
    </row>
    <row r="350" spans="2:9" ht="18.75">
      <c r="B350" s="301" t="s">
        <v>3436</v>
      </c>
      <c r="C350" s="134" t="s">
        <v>4032</v>
      </c>
      <c r="D350" s="31" t="s">
        <v>2808</v>
      </c>
      <c r="E350" s="134"/>
      <c r="F350" s="134"/>
      <c r="G350" s="31" t="s">
        <v>2783</v>
      </c>
      <c r="H350" s="151" t="s">
        <v>5475</v>
      </c>
      <c r="I350" s="151" t="s">
        <v>3449</v>
      </c>
    </row>
    <row r="351" spans="2:9" ht="18.75">
      <c r="B351" s="301" t="s">
        <v>2516</v>
      </c>
      <c r="C351" s="147" t="s">
        <v>3271</v>
      </c>
      <c r="D351" s="31" t="s">
        <v>2808</v>
      </c>
      <c r="E351" s="147"/>
      <c r="F351" s="147"/>
      <c r="G351" s="31" t="s">
        <v>2783</v>
      </c>
      <c r="H351" s="314"/>
      <c r="I351" s="314"/>
    </row>
    <row r="352" spans="2:9" ht="18.75">
      <c r="B352" s="301" t="s">
        <v>1301</v>
      </c>
      <c r="C352" s="147" t="s">
        <v>3349</v>
      </c>
      <c r="D352" s="31" t="s">
        <v>2808</v>
      </c>
      <c r="E352" s="147"/>
      <c r="F352" s="147"/>
      <c r="G352" s="31" t="s">
        <v>2783</v>
      </c>
      <c r="H352" s="314"/>
      <c r="I352" s="314"/>
    </row>
    <row r="353" spans="2:9" ht="18.75">
      <c r="B353" s="301" t="s">
        <v>5561</v>
      </c>
      <c r="C353" s="134" t="s">
        <v>3000</v>
      </c>
      <c r="D353" s="31" t="s">
        <v>2808</v>
      </c>
      <c r="E353" s="134"/>
      <c r="F353" s="134"/>
      <c r="G353" s="31" t="s">
        <v>2783</v>
      </c>
      <c r="H353" s="16"/>
      <c r="I353" s="151"/>
    </row>
    <row r="354" spans="2:9" ht="18.75">
      <c r="B354" s="301" t="s">
        <v>4688</v>
      </c>
      <c r="C354" s="134" t="s">
        <v>4472</v>
      </c>
      <c r="D354" s="31" t="s">
        <v>2808</v>
      </c>
      <c r="E354" s="134"/>
      <c r="F354" s="134"/>
      <c r="G354" s="31" t="s">
        <v>2783</v>
      </c>
      <c r="H354" s="16" t="s">
        <v>5559</v>
      </c>
      <c r="I354" s="151"/>
    </row>
    <row r="355" spans="2:9" ht="18.75">
      <c r="B355" s="301" t="s">
        <v>4333</v>
      </c>
      <c r="C355" s="147" t="s">
        <v>3885</v>
      </c>
      <c r="D355" s="31" t="s">
        <v>2808</v>
      </c>
      <c r="E355" s="147"/>
      <c r="F355" s="147"/>
      <c r="G355" s="31" t="s">
        <v>2783</v>
      </c>
      <c r="H355" s="314"/>
      <c r="I355" s="314"/>
    </row>
    <row r="356" spans="2:9" ht="18.75">
      <c r="B356" s="301" t="s">
        <v>2530</v>
      </c>
      <c r="C356" s="147" t="s">
        <v>3018</v>
      </c>
      <c r="D356" s="31" t="s">
        <v>2808</v>
      </c>
      <c r="E356" s="147"/>
      <c r="F356" s="147"/>
      <c r="G356" s="31" t="s">
        <v>2783</v>
      </c>
      <c r="H356" s="314"/>
      <c r="I356" s="314"/>
    </row>
    <row r="357" spans="2:9" ht="18.75">
      <c r="B357" s="301" t="s">
        <v>2465</v>
      </c>
      <c r="C357" s="147" t="s">
        <v>3013</v>
      </c>
      <c r="D357" s="31" t="s">
        <v>2808</v>
      </c>
      <c r="E357" s="147"/>
      <c r="F357" s="147"/>
      <c r="G357" s="31" t="s">
        <v>2783</v>
      </c>
      <c r="H357" s="314"/>
      <c r="I357" s="314"/>
    </row>
    <row r="358" spans="2:9" ht="18.75">
      <c r="B358" s="301" t="s">
        <v>2466</v>
      </c>
      <c r="C358" s="134" t="s">
        <v>4033</v>
      </c>
      <c r="D358" s="31" t="s">
        <v>2808</v>
      </c>
      <c r="E358" s="134"/>
      <c r="F358" s="134"/>
      <c r="G358" s="31" t="s">
        <v>2783</v>
      </c>
      <c r="H358" s="16" t="s">
        <v>5474</v>
      </c>
      <c r="I358" s="151"/>
    </row>
    <row r="359" spans="2:9" ht="18.75">
      <c r="B359" s="301" t="s">
        <v>2246</v>
      </c>
      <c r="C359" s="147" t="s">
        <v>5530</v>
      </c>
      <c r="D359" s="31" t="s">
        <v>2808</v>
      </c>
      <c r="E359" s="147"/>
      <c r="F359" s="147"/>
      <c r="G359" s="31" t="s">
        <v>2783</v>
      </c>
      <c r="H359" s="314"/>
      <c r="I359" s="314"/>
    </row>
    <row r="360" spans="2:9" ht="18.75">
      <c r="B360" s="301" t="s">
        <v>4435</v>
      </c>
      <c r="C360" s="147" t="s">
        <v>4750</v>
      </c>
      <c r="D360" s="31" t="s">
        <v>2808</v>
      </c>
      <c r="E360" s="147"/>
      <c r="F360" s="147"/>
      <c r="G360" s="31" t="s">
        <v>2783</v>
      </c>
      <c r="H360" s="314"/>
      <c r="I360" s="314"/>
    </row>
    <row r="361" spans="2:9" ht="18.75">
      <c r="B361" s="301" t="s">
        <v>2504</v>
      </c>
      <c r="C361" s="147" t="s">
        <v>3210</v>
      </c>
      <c r="D361" s="31" t="s">
        <v>2808</v>
      </c>
      <c r="E361" s="147"/>
      <c r="F361" s="147"/>
      <c r="G361" s="31" t="s">
        <v>2783</v>
      </c>
      <c r="H361" s="314"/>
      <c r="I361" s="314"/>
    </row>
    <row r="362" spans="2:9" ht="18.75">
      <c r="B362" s="301" t="s">
        <v>2247</v>
      </c>
      <c r="C362" s="134" t="s">
        <v>4034</v>
      </c>
      <c r="D362" s="31" t="s">
        <v>2808</v>
      </c>
      <c r="E362" s="134"/>
      <c r="F362" s="134"/>
      <c r="G362" s="31" t="s">
        <v>2783</v>
      </c>
      <c r="H362" s="16" t="s">
        <v>5512</v>
      </c>
      <c r="I362" s="151"/>
    </row>
    <row r="363" spans="2:9" ht="18.75">
      <c r="B363" s="301" t="s">
        <v>1706</v>
      </c>
      <c r="C363" s="134" t="s">
        <v>4035</v>
      </c>
      <c r="D363" s="31" t="s">
        <v>2808</v>
      </c>
      <c r="E363" s="134"/>
      <c r="F363" s="134"/>
      <c r="G363" s="31" t="s">
        <v>2783</v>
      </c>
      <c r="H363" s="16" t="s">
        <v>5476</v>
      </c>
      <c r="I363" s="151"/>
    </row>
    <row r="364" spans="2:9" ht="18.75">
      <c r="B364" s="301" t="s">
        <v>1845</v>
      </c>
      <c r="C364" s="134" t="s">
        <v>4615</v>
      </c>
      <c r="D364" s="31" t="s">
        <v>2808</v>
      </c>
      <c r="E364" s="134"/>
      <c r="F364" s="134"/>
      <c r="G364" s="31" t="s">
        <v>2783</v>
      </c>
      <c r="H364" s="16" t="s">
        <v>5511</v>
      </c>
      <c r="I364" s="151"/>
    </row>
    <row r="365" spans="2:9" ht="18.75">
      <c r="B365" s="301" t="s">
        <v>1873</v>
      </c>
      <c r="C365" s="134" t="s">
        <v>4036</v>
      </c>
      <c r="D365" s="31" t="s">
        <v>2808</v>
      </c>
      <c r="E365" s="134"/>
      <c r="F365" s="134"/>
      <c r="G365" s="31" t="s">
        <v>2783</v>
      </c>
      <c r="H365" s="16" t="s">
        <v>5513</v>
      </c>
      <c r="I365" s="151"/>
    </row>
    <row r="366" spans="2:9" ht="18.75">
      <c r="B366" s="301" t="s">
        <v>4368</v>
      </c>
      <c r="C366" s="134" t="s">
        <v>4500</v>
      </c>
      <c r="D366" s="31" t="s">
        <v>2808</v>
      </c>
      <c r="E366" s="134"/>
      <c r="F366" s="134"/>
      <c r="G366" s="31" t="s">
        <v>2783</v>
      </c>
      <c r="H366" s="151" t="s">
        <v>5510</v>
      </c>
      <c r="I366" s="151"/>
    </row>
    <row r="367" spans="2:9" ht="18.75">
      <c r="B367" s="301" t="s">
        <v>2697</v>
      </c>
      <c r="C367" s="147" t="s">
        <v>3309</v>
      </c>
      <c r="D367" s="31" t="s">
        <v>2808</v>
      </c>
      <c r="E367" s="147"/>
      <c r="F367" s="147"/>
      <c r="G367" s="31" t="s">
        <v>2783</v>
      </c>
      <c r="H367" s="314"/>
      <c r="I367" s="314"/>
    </row>
    <row r="368" spans="2:9" ht="18.75">
      <c r="B368" s="301" t="s">
        <v>2506</v>
      </c>
      <c r="C368" s="147" t="s">
        <v>3266</v>
      </c>
      <c r="D368" s="31" t="s">
        <v>2808</v>
      </c>
      <c r="E368" s="147"/>
      <c r="F368" s="147"/>
      <c r="G368" s="31" t="s">
        <v>2783</v>
      </c>
      <c r="H368" s="314"/>
      <c r="I368" s="314"/>
    </row>
    <row r="369" spans="2:9" ht="18.75">
      <c r="B369" s="301" t="s">
        <v>2073</v>
      </c>
      <c r="C369" s="134" t="s">
        <v>4037</v>
      </c>
      <c r="D369" s="31" t="s">
        <v>2808</v>
      </c>
      <c r="E369" s="134"/>
      <c r="F369" s="134"/>
      <c r="G369" s="31" t="s">
        <v>2783</v>
      </c>
      <c r="H369" s="16" t="s">
        <v>5470</v>
      </c>
      <c r="I369" s="222"/>
    </row>
    <row r="370" spans="2:9" ht="18.75">
      <c r="B370" s="301" t="s">
        <v>2072</v>
      </c>
      <c r="C370" s="147" t="s">
        <v>2937</v>
      </c>
      <c r="D370" s="31" t="s">
        <v>2808</v>
      </c>
      <c r="E370" s="147"/>
      <c r="F370" s="147"/>
      <c r="G370" s="31" t="s">
        <v>2783</v>
      </c>
      <c r="H370" s="314"/>
      <c r="I370" s="314"/>
    </row>
    <row r="371" spans="2:9" ht="18.75">
      <c r="B371" s="301" t="s">
        <v>4689</v>
      </c>
      <c r="C371" s="134" t="s">
        <v>4600</v>
      </c>
      <c r="D371" s="31" t="s">
        <v>2808</v>
      </c>
      <c r="E371" s="134"/>
      <c r="F371" s="134"/>
      <c r="G371" s="31" t="s">
        <v>2783</v>
      </c>
      <c r="H371" s="16" t="s">
        <v>5559</v>
      </c>
      <c r="I371" s="222"/>
    </row>
    <row r="372" spans="2:9" ht="18.75">
      <c r="B372" s="301" t="s">
        <v>1842</v>
      </c>
      <c r="C372" s="147" t="s">
        <v>2905</v>
      </c>
      <c r="D372" s="31" t="s">
        <v>2808</v>
      </c>
      <c r="E372" s="147"/>
      <c r="F372" s="147"/>
      <c r="G372" s="31" t="s">
        <v>2783</v>
      </c>
      <c r="H372" s="314"/>
      <c r="I372" s="314"/>
    </row>
    <row r="373" spans="2:9" ht="18.75">
      <c r="B373" s="301" t="s">
        <v>1879</v>
      </c>
      <c r="C373" s="147" t="s">
        <v>2910</v>
      </c>
      <c r="D373" s="31" t="s">
        <v>2808</v>
      </c>
      <c r="E373" s="147"/>
      <c r="F373" s="147"/>
      <c r="G373" s="31" t="s">
        <v>2783</v>
      </c>
      <c r="H373" s="314"/>
      <c r="I373" s="314"/>
    </row>
    <row r="374" spans="2:9" ht="18.75">
      <c r="B374" s="301" t="s">
        <v>1880</v>
      </c>
      <c r="C374" s="134" t="s">
        <v>4038</v>
      </c>
      <c r="D374" s="31" t="s">
        <v>2808</v>
      </c>
      <c r="E374" s="134"/>
      <c r="F374" s="134"/>
      <c r="G374" s="31" t="s">
        <v>2783</v>
      </c>
      <c r="H374" s="16" t="s">
        <v>5511</v>
      </c>
      <c r="I374" s="151"/>
    </row>
    <row r="375" spans="2:9" ht="18.75">
      <c r="B375" s="301" t="s">
        <v>4398</v>
      </c>
      <c r="C375" s="134" t="s">
        <v>4443</v>
      </c>
      <c r="D375" s="31" t="s">
        <v>2808</v>
      </c>
      <c r="E375" s="134"/>
      <c r="F375" s="134"/>
      <c r="G375" s="31" t="s">
        <v>2783</v>
      </c>
      <c r="H375" s="16" t="s">
        <v>5505</v>
      </c>
      <c r="I375" s="151"/>
    </row>
    <row r="376" spans="2:9" ht="18.75">
      <c r="B376" s="301" t="s">
        <v>2080</v>
      </c>
      <c r="C376" s="147" t="s">
        <v>3338</v>
      </c>
      <c r="D376" s="31" t="s">
        <v>2808</v>
      </c>
      <c r="E376" s="147"/>
      <c r="F376" s="147"/>
      <c r="G376" s="31" t="s">
        <v>2783</v>
      </c>
      <c r="H376" s="314"/>
      <c r="I376" s="314"/>
    </row>
    <row r="377" spans="2:9" ht="18.75">
      <c r="B377" s="301" t="s">
        <v>2044</v>
      </c>
      <c r="C377" s="134" t="s">
        <v>4039</v>
      </c>
      <c r="D377" s="31" t="s">
        <v>2808</v>
      </c>
      <c r="E377" s="134"/>
      <c r="F377" s="134"/>
      <c r="G377" s="31" t="s">
        <v>2783</v>
      </c>
      <c r="H377" s="16" t="s">
        <v>5476</v>
      </c>
      <c r="I377" s="151"/>
    </row>
    <row r="378" spans="2:9" ht="18.75">
      <c r="B378" s="301" t="s">
        <v>1647</v>
      </c>
      <c r="C378" s="134" t="s">
        <v>4040</v>
      </c>
      <c r="D378" s="31" t="s">
        <v>2808</v>
      </c>
      <c r="E378" s="134"/>
      <c r="F378" s="134"/>
      <c r="G378" s="31" t="s">
        <v>2783</v>
      </c>
      <c r="H378" s="16" t="s">
        <v>5476</v>
      </c>
      <c r="I378" s="151"/>
    </row>
    <row r="379" spans="2:9" ht="18.75">
      <c r="B379" s="301" t="s">
        <v>2539</v>
      </c>
      <c r="C379" s="147" t="s">
        <v>4606</v>
      </c>
      <c r="D379" s="31" t="s">
        <v>2808</v>
      </c>
      <c r="E379" s="147"/>
      <c r="F379" s="147"/>
      <c r="G379" s="31" t="s">
        <v>2783</v>
      </c>
      <c r="H379" s="314"/>
      <c r="I379" s="314"/>
    </row>
    <row r="380" spans="2:9" ht="18.75">
      <c r="B380" s="301" t="s">
        <v>2538</v>
      </c>
      <c r="C380" s="147" t="s">
        <v>3280</v>
      </c>
      <c r="D380" s="31" t="s">
        <v>2808</v>
      </c>
      <c r="E380" s="147"/>
      <c r="F380" s="147"/>
      <c r="G380" s="31" t="s">
        <v>2783</v>
      </c>
      <c r="H380" s="314"/>
      <c r="I380" s="314"/>
    </row>
    <row r="381" spans="2:9" ht="18.75">
      <c r="B381" s="301" t="s">
        <v>4693</v>
      </c>
      <c r="C381" s="134" t="s">
        <v>4444</v>
      </c>
      <c r="D381" s="31" t="s">
        <v>2808</v>
      </c>
      <c r="E381" s="134"/>
      <c r="F381" s="134"/>
      <c r="G381" s="31" t="s">
        <v>2783</v>
      </c>
      <c r="H381" s="151" t="s">
        <v>5504</v>
      </c>
      <c r="I381" s="151"/>
    </row>
    <row r="382" spans="2:9" ht="18.75">
      <c r="B382" s="301" t="s">
        <v>2545</v>
      </c>
      <c r="C382" s="147" t="s">
        <v>3282</v>
      </c>
      <c r="D382" s="31" t="s">
        <v>2808</v>
      </c>
      <c r="E382" s="147"/>
      <c r="F382" s="147"/>
      <c r="G382" s="31" t="s">
        <v>2783</v>
      </c>
      <c r="H382" s="314"/>
      <c r="I382" s="314"/>
    </row>
    <row r="383" spans="2:9" ht="18.75">
      <c r="B383" s="301" t="s">
        <v>2546</v>
      </c>
      <c r="C383" s="134" t="s">
        <v>4041</v>
      </c>
      <c r="D383" s="31" t="s">
        <v>2808</v>
      </c>
      <c r="E383" s="134"/>
      <c r="F383" s="134"/>
      <c r="G383" s="31" t="s">
        <v>2783</v>
      </c>
      <c r="H383" s="16" t="s">
        <v>4920</v>
      </c>
      <c r="I383" s="151"/>
    </row>
    <row r="384" spans="2:9" ht="18.75">
      <c r="B384" s="301" t="s">
        <v>2004</v>
      </c>
      <c r="C384" s="134" t="s">
        <v>4042</v>
      </c>
      <c r="D384" s="31" t="s">
        <v>2808</v>
      </c>
      <c r="E384" s="134"/>
      <c r="F384" s="134"/>
      <c r="G384" s="31" t="s">
        <v>2783</v>
      </c>
      <c r="H384" s="16" t="s">
        <v>5501</v>
      </c>
      <c r="I384" s="151"/>
    </row>
    <row r="385" spans="2:9" ht="18.75">
      <c r="B385" s="301" t="s">
        <v>2003</v>
      </c>
      <c r="C385" s="147" t="s">
        <v>2925</v>
      </c>
      <c r="D385" s="31" t="s">
        <v>2808</v>
      </c>
      <c r="E385" s="147"/>
      <c r="F385" s="147"/>
      <c r="G385" s="31" t="s">
        <v>2783</v>
      </c>
      <c r="H385" s="314"/>
      <c r="I385" s="314"/>
    </row>
    <row r="386" spans="2:9" ht="18.75">
      <c r="B386" s="301" t="s">
        <v>1821</v>
      </c>
      <c r="C386" s="147" t="s">
        <v>2898</v>
      </c>
      <c r="D386" s="31" t="s">
        <v>2808</v>
      </c>
      <c r="E386" s="147"/>
      <c r="F386" s="147"/>
      <c r="G386" s="31" t="s">
        <v>2783</v>
      </c>
      <c r="H386" s="314"/>
      <c r="I386" s="314"/>
    </row>
    <row r="387" spans="2:9" ht="18.75">
      <c r="B387" s="301" t="s">
        <v>1822</v>
      </c>
      <c r="C387" s="134" t="s">
        <v>4043</v>
      </c>
      <c r="D387" s="31" t="s">
        <v>2808</v>
      </c>
      <c r="E387" s="134"/>
      <c r="F387" s="134"/>
      <c r="G387" s="31" t="s">
        <v>2783</v>
      </c>
      <c r="H387" s="16" t="s">
        <v>5506</v>
      </c>
      <c r="I387" s="151"/>
    </row>
    <row r="388" spans="2:9" ht="18.75">
      <c r="B388" s="301" t="s">
        <v>1510</v>
      </c>
      <c r="C388" s="134" t="s">
        <v>4044</v>
      </c>
      <c r="D388" s="31" t="s">
        <v>2808</v>
      </c>
      <c r="E388" s="134"/>
      <c r="F388" s="134"/>
      <c r="G388" s="31" t="s">
        <v>2783</v>
      </c>
      <c r="H388" s="16" t="s">
        <v>5515</v>
      </c>
      <c r="I388" s="151"/>
    </row>
    <row r="389" spans="2:9" ht="18.75">
      <c r="B389" s="301" t="s">
        <v>1509</v>
      </c>
      <c r="C389" s="147" t="s">
        <v>2829</v>
      </c>
      <c r="D389" s="31" t="s">
        <v>2808</v>
      </c>
      <c r="E389" s="147"/>
      <c r="F389" s="147"/>
      <c r="G389" s="31" t="s">
        <v>2783</v>
      </c>
      <c r="H389" s="314"/>
      <c r="I389" s="314"/>
    </row>
    <row r="390" spans="2:9" ht="18.75">
      <c r="B390" s="301" t="s">
        <v>1740</v>
      </c>
      <c r="C390" s="147" t="s">
        <v>3108</v>
      </c>
      <c r="D390" s="31" t="s">
        <v>2808</v>
      </c>
      <c r="E390" s="147"/>
      <c r="F390" s="147"/>
      <c r="G390" s="31" t="s">
        <v>2783</v>
      </c>
      <c r="H390" s="314"/>
      <c r="I390" s="314"/>
    </row>
    <row r="391" spans="2:9" ht="18.75">
      <c r="B391" s="301" t="s">
        <v>1656</v>
      </c>
      <c r="C391" s="147" t="s">
        <v>2865</v>
      </c>
      <c r="D391" s="31" t="s">
        <v>2808</v>
      </c>
      <c r="E391" s="147"/>
      <c r="F391" s="147"/>
      <c r="G391" s="31" t="s">
        <v>2783</v>
      </c>
      <c r="H391" s="314"/>
      <c r="I391" s="314"/>
    </row>
    <row r="392" spans="2:9" ht="18.75">
      <c r="B392" s="301" t="s">
        <v>1657</v>
      </c>
      <c r="C392" s="134" t="s">
        <v>4045</v>
      </c>
      <c r="D392" s="31" t="s">
        <v>2808</v>
      </c>
      <c r="E392" s="134"/>
      <c r="F392" s="134"/>
      <c r="G392" s="31" t="s">
        <v>2783</v>
      </c>
      <c r="H392" s="16" t="s">
        <v>5476</v>
      </c>
      <c r="I392" s="151"/>
    </row>
    <row r="393" spans="2:9" ht="18.75">
      <c r="B393" s="301" t="s">
        <v>1716</v>
      </c>
      <c r="C393" s="147" t="s">
        <v>2878</v>
      </c>
      <c r="D393" s="31" t="s">
        <v>2808</v>
      </c>
      <c r="E393" s="147"/>
      <c r="F393" s="147"/>
      <c r="G393" s="31" t="s">
        <v>2783</v>
      </c>
      <c r="H393" s="314"/>
      <c r="I393" s="314"/>
    </row>
    <row r="394" spans="2:9" ht="18.75">
      <c r="B394" s="301" t="s">
        <v>4692</v>
      </c>
      <c r="C394" s="134" t="s">
        <v>4445</v>
      </c>
      <c r="D394" s="31" t="s">
        <v>2808</v>
      </c>
      <c r="E394" s="134"/>
      <c r="F394" s="134"/>
      <c r="G394" s="31" t="s">
        <v>2783</v>
      </c>
      <c r="H394" s="16" t="s">
        <v>5564</v>
      </c>
      <c r="I394" s="151"/>
    </row>
    <row r="395" spans="2:9" ht="18.75">
      <c r="B395" s="301" t="s">
        <v>1874</v>
      </c>
      <c r="C395" s="134" t="s">
        <v>4452</v>
      </c>
      <c r="D395" s="31" t="s">
        <v>2808</v>
      </c>
      <c r="E395" s="134"/>
      <c r="F395" s="134"/>
      <c r="G395" s="31" t="s">
        <v>2783</v>
      </c>
      <c r="H395" s="16" t="s">
        <v>5513</v>
      </c>
      <c r="I395" s="151"/>
    </row>
    <row r="396" spans="2:9" ht="18.75">
      <c r="B396" s="301" t="s">
        <v>2746</v>
      </c>
      <c r="C396" s="147" t="s">
        <v>3370</v>
      </c>
      <c r="D396" s="31" t="s">
        <v>2808</v>
      </c>
      <c r="E396" s="147"/>
      <c r="F396" s="147"/>
      <c r="G396" s="31" t="s">
        <v>2783</v>
      </c>
      <c r="H396" s="314"/>
      <c r="I396" s="314"/>
    </row>
    <row r="397" spans="2:9" ht="18.75">
      <c r="B397" s="301" t="s">
        <v>4690</v>
      </c>
      <c r="C397" s="134" t="s">
        <v>4446</v>
      </c>
      <c r="D397" s="31" t="s">
        <v>2808</v>
      </c>
      <c r="E397" s="134"/>
      <c r="F397" s="134"/>
      <c r="G397" s="31" t="s">
        <v>2783</v>
      </c>
      <c r="H397" s="16" t="s">
        <v>5513</v>
      </c>
      <c r="I397" s="151"/>
    </row>
    <row r="398" spans="2:9" ht="18.75">
      <c r="B398" s="301" t="s">
        <v>1489</v>
      </c>
      <c r="C398" s="147" t="s">
        <v>3082</v>
      </c>
      <c r="D398" s="31" t="s">
        <v>2808</v>
      </c>
      <c r="E398" s="147"/>
      <c r="F398" s="147"/>
      <c r="G398" s="31" t="s">
        <v>2783</v>
      </c>
      <c r="H398" s="314"/>
      <c r="I398" s="314"/>
    </row>
    <row r="399" spans="2:9" ht="18.75">
      <c r="B399" s="301" t="s">
        <v>4691</v>
      </c>
      <c r="C399" s="134" t="s">
        <v>4447</v>
      </c>
      <c r="D399" s="31" t="s">
        <v>2808</v>
      </c>
      <c r="E399" s="134"/>
      <c r="F399" s="134"/>
      <c r="G399" s="31" t="s">
        <v>2783</v>
      </c>
      <c r="H399" s="16" t="s">
        <v>5501</v>
      </c>
      <c r="I399" s="151"/>
    </row>
    <row r="400" spans="2:9" ht="18.75">
      <c r="B400" s="301" t="s">
        <v>1875</v>
      </c>
      <c r="C400" s="134" t="s">
        <v>4451</v>
      </c>
      <c r="D400" s="31" t="s">
        <v>2808</v>
      </c>
      <c r="E400" s="134"/>
      <c r="F400" s="134"/>
      <c r="G400" s="31" t="s">
        <v>2783</v>
      </c>
      <c r="H400" s="16" t="s">
        <v>5513</v>
      </c>
      <c r="I400" s="151"/>
    </row>
    <row r="401" spans="2:9" ht="18.75">
      <c r="B401" s="301" t="s">
        <v>2517</v>
      </c>
      <c r="C401" s="134" t="s">
        <v>4046</v>
      </c>
      <c r="D401" s="31" t="s">
        <v>2808</v>
      </c>
      <c r="E401" s="134"/>
      <c r="F401" s="134"/>
      <c r="G401" s="31" t="s">
        <v>2783</v>
      </c>
      <c r="H401" s="16" t="s">
        <v>5468</v>
      </c>
      <c r="I401" s="222"/>
    </row>
    <row r="402" spans="2:9" ht="18.75">
      <c r="B402" s="301" t="s">
        <v>1811</v>
      </c>
      <c r="C402" s="134" t="s">
        <v>4047</v>
      </c>
      <c r="D402" s="31" t="s">
        <v>2808</v>
      </c>
      <c r="E402" s="134"/>
      <c r="F402" s="134"/>
      <c r="G402" s="31" t="s">
        <v>2783</v>
      </c>
      <c r="H402" s="151" t="s">
        <v>5502</v>
      </c>
      <c r="I402" s="151"/>
    </row>
    <row r="403" spans="2:9" ht="18.75">
      <c r="B403" s="301" t="s">
        <v>1810</v>
      </c>
      <c r="C403" s="147" t="s">
        <v>3124</v>
      </c>
      <c r="D403" s="31" t="s">
        <v>2808</v>
      </c>
      <c r="E403" s="147"/>
      <c r="F403" s="147"/>
      <c r="G403" s="31" t="s">
        <v>2783</v>
      </c>
      <c r="H403" s="314"/>
      <c r="I403" s="314"/>
    </row>
    <row r="404" spans="2:9" ht="18.75">
      <c r="B404" s="301" t="s">
        <v>2557</v>
      </c>
      <c r="C404" s="147" t="s">
        <v>3285</v>
      </c>
      <c r="D404" s="31" t="s">
        <v>2808</v>
      </c>
      <c r="E404" s="147"/>
      <c r="F404" s="147"/>
      <c r="G404" s="31" t="s">
        <v>2783</v>
      </c>
      <c r="H404" s="314"/>
      <c r="I404" s="314"/>
    </row>
    <row r="405" spans="2:9" ht="18.75">
      <c r="B405" s="301" t="s">
        <v>1897</v>
      </c>
      <c r="C405" s="147" t="s">
        <v>2940</v>
      </c>
      <c r="D405" s="31" t="s">
        <v>2808</v>
      </c>
      <c r="E405" s="147"/>
      <c r="F405" s="147"/>
      <c r="G405" s="31" t="s">
        <v>2783</v>
      </c>
      <c r="H405" s="314"/>
      <c r="I405" s="314"/>
    </row>
    <row r="406" spans="2:9" ht="18.75">
      <c r="B406" s="301" t="s">
        <v>3437</v>
      </c>
      <c r="C406" s="134" t="s">
        <v>4048</v>
      </c>
      <c r="D406" s="31" t="s">
        <v>2808</v>
      </c>
      <c r="E406" s="134"/>
      <c r="F406" s="134"/>
      <c r="G406" s="31" t="s">
        <v>2783</v>
      </c>
      <c r="H406" s="16" t="s">
        <v>5470</v>
      </c>
      <c r="I406" s="222"/>
    </row>
    <row r="407" spans="2:9" ht="18.75">
      <c r="B407" s="301" t="s">
        <v>1898</v>
      </c>
      <c r="C407" s="134" t="s">
        <v>4501</v>
      </c>
      <c r="D407" s="31" t="s">
        <v>2808</v>
      </c>
      <c r="E407" s="134"/>
      <c r="F407" s="134"/>
      <c r="G407" s="31" t="s">
        <v>2783</v>
      </c>
      <c r="H407" s="16" t="s">
        <v>5470</v>
      </c>
      <c r="I407" s="222"/>
    </row>
    <row r="408" spans="2:9" ht="18.75">
      <c r="B408" s="301" t="s">
        <v>1299</v>
      </c>
      <c r="C408" s="134" t="s">
        <v>4049</v>
      </c>
      <c r="D408" s="31" t="s">
        <v>2808</v>
      </c>
      <c r="E408" s="134"/>
      <c r="F408" s="134"/>
      <c r="G408" s="31" t="s">
        <v>2783</v>
      </c>
      <c r="H408" s="16" t="s">
        <v>5470</v>
      </c>
      <c r="I408" s="222"/>
    </row>
    <row r="409" spans="2:9" ht="18.75">
      <c r="B409" s="301" t="s">
        <v>1424</v>
      </c>
      <c r="C409" s="147" t="s">
        <v>2813</v>
      </c>
      <c r="D409" s="31" t="s">
        <v>2808</v>
      </c>
      <c r="E409" s="147"/>
      <c r="F409" s="147"/>
      <c r="G409" s="31" t="s">
        <v>2783</v>
      </c>
      <c r="H409" s="314"/>
      <c r="I409" s="314"/>
    </row>
    <row r="410" spans="2:9" ht="18.75">
      <c r="B410" s="301" t="s">
        <v>4399</v>
      </c>
      <c r="C410" s="134" t="s">
        <v>4448</v>
      </c>
      <c r="D410" s="31" t="s">
        <v>2808</v>
      </c>
      <c r="E410" s="134"/>
      <c r="F410" s="134"/>
      <c r="G410" s="31" t="s">
        <v>2783</v>
      </c>
      <c r="H410" s="16" t="s">
        <v>5506</v>
      </c>
      <c r="I410" s="222"/>
    </row>
    <row r="411" spans="2:9" ht="18.75">
      <c r="B411" s="301" t="s">
        <v>1596</v>
      </c>
      <c r="C411" s="134" t="s">
        <v>4050</v>
      </c>
      <c r="D411" s="31" t="s">
        <v>2808</v>
      </c>
      <c r="E411" s="134"/>
      <c r="F411" s="134"/>
      <c r="G411" s="31" t="s">
        <v>2783</v>
      </c>
      <c r="H411" s="16" t="s">
        <v>5498</v>
      </c>
      <c r="I411" s="151"/>
    </row>
    <row r="412" spans="2:9" ht="18.75">
      <c r="B412" s="301" t="s">
        <v>4695</v>
      </c>
      <c r="C412" s="134" t="s">
        <v>4449</v>
      </c>
      <c r="D412" s="31" t="s">
        <v>2808</v>
      </c>
      <c r="E412" s="134"/>
      <c r="F412" s="134"/>
      <c r="G412" s="31" t="s">
        <v>2783</v>
      </c>
      <c r="H412" s="16" t="s">
        <v>5559</v>
      </c>
      <c r="I412" s="151"/>
    </row>
    <row r="413" spans="2:9" ht="18.75">
      <c r="B413" s="301" t="s">
        <v>4664</v>
      </c>
      <c r="C413" s="134" t="s">
        <v>4450</v>
      </c>
      <c r="D413" s="31" t="s">
        <v>2808</v>
      </c>
      <c r="E413" s="134"/>
      <c r="F413" s="134"/>
      <c r="G413" s="31" t="s">
        <v>2783</v>
      </c>
      <c r="H413" s="16" t="s">
        <v>5513</v>
      </c>
      <c r="I413" s="151"/>
    </row>
    <row r="414" spans="2:9" ht="18.75">
      <c r="B414" s="301" t="s">
        <v>1473</v>
      </c>
      <c r="C414" s="147" t="s">
        <v>3081</v>
      </c>
      <c r="D414" s="31" t="s">
        <v>2808</v>
      </c>
      <c r="E414" s="147"/>
      <c r="F414" s="147"/>
      <c r="G414" s="31" t="s">
        <v>2783</v>
      </c>
      <c r="H414" s="314"/>
      <c r="I414" s="314"/>
    </row>
    <row r="415" spans="2:9" ht="18.75">
      <c r="B415" s="301" t="s">
        <v>1454</v>
      </c>
      <c r="C415" s="134" t="s">
        <v>4051</v>
      </c>
      <c r="D415" s="31" t="s">
        <v>2808</v>
      </c>
      <c r="E415" s="134"/>
      <c r="F415" s="134"/>
      <c r="G415" s="31" t="s">
        <v>2783</v>
      </c>
      <c r="H415" s="16" t="s">
        <v>5507</v>
      </c>
      <c r="I415" s="151"/>
    </row>
    <row r="416" spans="2:9" ht="18.75">
      <c r="B416" s="301" t="s">
        <v>1677</v>
      </c>
      <c r="C416" s="147" t="s">
        <v>2873</v>
      </c>
      <c r="D416" s="31" t="s">
        <v>2808</v>
      </c>
      <c r="E416" s="147"/>
      <c r="F416" s="147"/>
      <c r="G416" s="31" t="s">
        <v>2783</v>
      </c>
      <c r="H416" s="314"/>
      <c r="I416" s="314"/>
    </row>
    <row r="417" spans="2:9" ht="18.75">
      <c r="B417" s="301" t="s">
        <v>2225</v>
      </c>
      <c r="C417" s="147" t="s">
        <v>2968</v>
      </c>
      <c r="D417" s="31" t="s">
        <v>2808</v>
      </c>
      <c r="E417" s="147"/>
      <c r="F417" s="147"/>
      <c r="G417" s="31" t="s">
        <v>2783</v>
      </c>
      <c r="H417" s="314"/>
      <c r="I417" s="314"/>
    </row>
    <row r="418" spans="2:9" ht="18.75">
      <c r="B418" s="301" t="s">
        <v>2231</v>
      </c>
      <c r="C418" s="147" t="s">
        <v>2973</v>
      </c>
      <c r="D418" s="31" t="s">
        <v>2808</v>
      </c>
      <c r="E418" s="147"/>
      <c r="F418" s="147"/>
      <c r="G418" s="31" t="s">
        <v>2783</v>
      </c>
      <c r="H418" s="314"/>
      <c r="I418" s="314"/>
    </row>
    <row r="419" spans="2:9" ht="18.75">
      <c r="B419" s="301" t="s">
        <v>2228</v>
      </c>
      <c r="C419" s="147" t="s">
        <v>2970</v>
      </c>
      <c r="D419" s="31" t="s">
        <v>2808</v>
      </c>
      <c r="E419" s="147"/>
      <c r="F419" s="147"/>
      <c r="G419" s="31" t="s">
        <v>2783</v>
      </c>
      <c r="H419" s="314"/>
      <c r="I419" s="314"/>
    </row>
    <row r="420" spans="2:9" ht="18.75">
      <c r="B420" s="301" t="s">
        <v>2229</v>
      </c>
      <c r="C420" s="134" t="s">
        <v>4052</v>
      </c>
      <c r="D420" s="31" t="s">
        <v>2808</v>
      </c>
      <c r="E420" s="134"/>
      <c r="F420" s="134"/>
      <c r="G420" s="31" t="s">
        <v>2783</v>
      </c>
      <c r="H420" s="16" t="s">
        <v>5506</v>
      </c>
      <c r="I420" s="151"/>
    </row>
    <row r="421" spans="2:9" ht="18.75">
      <c r="B421" s="301" t="s">
        <v>1379</v>
      </c>
      <c r="C421" s="147" t="s">
        <v>3058</v>
      </c>
      <c r="D421" s="31" t="s">
        <v>2808</v>
      </c>
      <c r="E421" s="147"/>
      <c r="F421" s="147"/>
      <c r="G421" s="31" t="s">
        <v>2783</v>
      </c>
      <c r="H421" s="314"/>
      <c r="I421" s="314"/>
    </row>
    <row r="422" spans="2:9" ht="18.75">
      <c r="B422" s="301" t="s">
        <v>2722</v>
      </c>
      <c r="C422" s="147" t="s">
        <v>3315</v>
      </c>
      <c r="D422" s="31" t="s">
        <v>2808</v>
      </c>
      <c r="E422" s="147"/>
      <c r="F422" s="147"/>
      <c r="G422" s="31" t="s">
        <v>2783</v>
      </c>
      <c r="H422" s="314"/>
      <c r="I422" s="314"/>
    </row>
    <row r="423" spans="2:9" ht="18.75">
      <c r="B423" s="301" t="s">
        <v>2723</v>
      </c>
      <c r="C423" s="134" t="s">
        <v>4053</v>
      </c>
      <c r="D423" s="31" t="s">
        <v>2808</v>
      </c>
      <c r="E423" s="134"/>
      <c r="F423" s="134"/>
      <c r="G423" s="31" t="s">
        <v>2783</v>
      </c>
      <c r="H423" s="16" t="s">
        <v>5498</v>
      </c>
      <c r="I423" s="151"/>
    </row>
    <row r="424" spans="2:9" ht="18.75">
      <c r="B424" s="301" t="s">
        <v>1335</v>
      </c>
      <c r="C424" s="147" t="s">
        <v>3886</v>
      </c>
      <c r="D424" s="31" t="s">
        <v>2808</v>
      </c>
      <c r="E424" s="147"/>
      <c r="F424" s="147"/>
      <c r="G424" s="31" t="s">
        <v>2783</v>
      </c>
      <c r="H424" s="314"/>
      <c r="I424" s="314"/>
    </row>
    <row r="425" spans="2:9" ht="18.75">
      <c r="B425" s="301" t="s">
        <v>1333</v>
      </c>
      <c r="C425" s="134" t="s">
        <v>4054</v>
      </c>
      <c r="D425" s="31" t="s">
        <v>2808</v>
      </c>
      <c r="E425" s="134"/>
      <c r="F425" s="134"/>
      <c r="G425" s="31" t="s">
        <v>2783</v>
      </c>
      <c r="H425" s="16" t="s">
        <v>5564</v>
      </c>
      <c r="I425" s="151"/>
    </row>
    <row r="426" spans="2:9" ht="18.75">
      <c r="B426" s="301" t="s">
        <v>4694</v>
      </c>
      <c r="C426" s="134" t="s">
        <v>4453</v>
      </c>
      <c r="D426" s="31" t="s">
        <v>2808</v>
      </c>
      <c r="E426" s="134"/>
      <c r="F426" s="134"/>
      <c r="G426" s="31" t="s">
        <v>2783</v>
      </c>
      <c r="H426" s="16" t="s">
        <v>5559</v>
      </c>
      <c r="I426" s="151"/>
    </row>
    <row r="427" spans="2:9" ht="18.75">
      <c r="B427" s="301" t="s">
        <v>1976</v>
      </c>
      <c r="C427" s="147" t="s">
        <v>3153</v>
      </c>
      <c r="D427" s="31" t="s">
        <v>2808</v>
      </c>
      <c r="E427" s="147"/>
      <c r="F427" s="147"/>
      <c r="G427" s="31" t="s">
        <v>2783</v>
      </c>
      <c r="H427" s="314"/>
      <c r="I427" s="314"/>
    </row>
    <row r="428" spans="2:9" ht="18.75">
      <c r="B428" s="301" t="s">
        <v>1930</v>
      </c>
      <c r="C428" s="134" t="s">
        <v>4055</v>
      </c>
      <c r="D428" s="31" t="s">
        <v>2808</v>
      </c>
      <c r="E428" s="134"/>
      <c r="F428" s="134"/>
      <c r="G428" s="31" t="s">
        <v>2783</v>
      </c>
      <c r="H428" s="16" t="s">
        <v>5476</v>
      </c>
      <c r="I428" s="151"/>
    </row>
    <row r="429" spans="2:9" ht="18.75">
      <c r="B429" s="301" t="s">
        <v>2555</v>
      </c>
      <c r="C429" s="147" t="s">
        <v>3390</v>
      </c>
      <c r="D429" s="31" t="s">
        <v>2808</v>
      </c>
      <c r="E429" s="147"/>
      <c r="F429" s="147"/>
      <c r="G429" s="31" t="s">
        <v>2783</v>
      </c>
      <c r="H429" s="314"/>
      <c r="I429" s="314"/>
    </row>
    <row r="430" spans="2:9" ht="18.75">
      <c r="B430" s="301" t="s">
        <v>1742</v>
      </c>
      <c r="C430" s="147" t="s">
        <v>3106</v>
      </c>
      <c r="D430" s="31" t="s">
        <v>2808</v>
      </c>
      <c r="E430" s="147"/>
      <c r="F430" s="147"/>
      <c r="G430" s="31" t="s">
        <v>2783</v>
      </c>
      <c r="H430" s="314"/>
      <c r="I430" s="314"/>
    </row>
    <row r="431" spans="2:9" ht="18.75">
      <c r="B431" s="301" t="s">
        <v>1456</v>
      </c>
      <c r="C431" s="147" t="s">
        <v>3086</v>
      </c>
      <c r="D431" s="31" t="s">
        <v>2808</v>
      </c>
      <c r="E431" s="147"/>
      <c r="F431" s="147"/>
      <c r="G431" s="31" t="s">
        <v>2783</v>
      </c>
      <c r="H431" s="314"/>
      <c r="I431" s="314"/>
    </row>
    <row r="432" spans="2:9" ht="18.75">
      <c r="B432" s="301" t="s">
        <v>2403</v>
      </c>
      <c r="C432" s="147" t="s">
        <v>3231</v>
      </c>
      <c r="D432" s="31" t="s">
        <v>2808</v>
      </c>
      <c r="E432" s="147"/>
      <c r="F432" s="147"/>
      <c r="G432" s="31" t="s">
        <v>2783</v>
      </c>
      <c r="H432" s="314"/>
      <c r="I432" s="314"/>
    </row>
    <row r="433" spans="2:9" ht="18.75">
      <c r="B433" s="301" t="s">
        <v>1735</v>
      </c>
      <c r="C433" s="134" t="s">
        <v>4056</v>
      </c>
      <c r="D433" s="31" t="s">
        <v>2808</v>
      </c>
      <c r="E433" s="134"/>
      <c r="F433" s="134"/>
      <c r="G433" s="31" t="s">
        <v>2783</v>
      </c>
      <c r="H433" s="16" t="s">
        <v>5465</v>
      </c>
      <c r="I433" s="151"/>
    </row>
    <row r="434" spans="2:9" ht="18.75">
      <c r="B434" s="301" t="s">
        <v>1829</v>
      </c>
      <c r="C434" s="134" t="s">
        <v>4057</v>
      </c>
      <c r="D434" s="31" t="s">
        <v>2808</v>
      </c>
      <c r="E434" s="134"/>
      <c r="F434" s="134"/>
      <c r="G434" s="31" t="s">
        <v>2783</v>
      </c>
      <c r="H434" s="16" t="s">
        <v>5476</v>
      </c>
      <c r="I434" s="151"/>
    </row>
    <row r="435" spans="2:9" ht="18.75">
      <c r="B435" s="301" t="s">
        <v>2585</v>
      </c>
      <c r="C435" s="147" t="s">
        <v>3026</v>
      </c>
      <c r="D435" s="31" t="s">
        <v>2808</v>
      </c>
      <c r="E435" s="147"/>
      <c r="F435" s="147"/>
      <c r="G435" s="31" t="s">
        <v>2783</v>
      </c>
      <c r="H435" s="314"/>
      <c r="I435" s="314"/>
    </row>
    <row r="436" spans="2:9" ht="18.75">
      <c r="B436" s="301" t="s">
        <v>2586</v>
      </c>
      <c r="C436" s="134" t="s">
        <v>4058</v>
      </c>
      <c r="D436" s="31" t="s">
        <v>2808</v>
      </c>
      <c r="E436" s="134"/>
      <c r="F436" s="134"/>
      <c r="G436" s="31" t="s">
        <v>2783</v>
      </c>
      <c r="H436" s="16" t="s">
        <v>5474</v>
      </c>
      <c r="I436" s="151"/>
    </row>
    <row r="437" spans="2:9" ht="18.75">
      <c r="B437" s="301" t="s">
        <v>1372</v>
      </c>
      <c r="C437" s="134" t="s">
        <v>4059</v>
      </c>
      <c r="D437" s="31" t="s">
        <v>2808</v>
      </c>
      <c r="E437" s="134"/>
      <c r="F437" s="134"/>
      <c r="G437" s="31" t="s">
        <v>2783</v>
      </c>
      <c r="H437" s="16" t="s">
        <v>5515</v>
      </c>
      <c r="I437" s="151"/>
    </row>
    <row r="438" spans="2:9" ht="18.75">
      <c r="B438" s="301" t="s">
        <v>2220</v>
      </c>
      <c r="C438" s="147" t="s">
        <v>3224</v>
      </c>
      <c r="D438" s="31" t="s">
        <v>2808</v>
      </c>
      <c r="E438" s="147"/>
      <c r="F438" s="147"/>
      <c r="G438" s="31" t="s">
        <v>2783</v>
      </c>
      <c r="H438" s="314"/>
      <c r="I438" s="314"/>
    </row>
    <row r="439" spans="2:9" ht="18.75">
      <c r="B439" s="301" t="s">
        <v>1841</v>
      </c>
      <c r="C439" s="147" t="s">
        <v>2902</v>
      </c>
      <c r="D439" s="31" t="s">
        <v>2808</v>
      </c>
      <c r="E439" s="147"/>
      <c r="F439" s="147"/>
      <c r="G439" s="31" t="s">
        <v>2783</v>
      </c>
      <c r="H439" s="314"/>
      <c r="I439" s="314"/>
    </row>
    <row r="440" spans="2:9" ht="18.75">
      <c r="B440" s="301" t="s">
        <v>2620</v>
      </c>
      <c r="C440" s="147" t="s">
        <v>3299</v>
      </c>
      <c r="D440" s="31" t="s">
        <v>2808</v>
      </c>
      <c r="E440" s="147"/>
      <c r="F440" s="147"/>
      <c r="G440" s="31" t="s">
        <v>2783</v>
      </c>
      <c r="H440" s="314"/>
      <c r="I440" s="314"/>
    </row>
    <row r="441" spans="2:9" ht="18.75">
      <c r="B441" s="301" t="s">
        <v>2621</v>
      </c>
      <c r="C441" s="134" t="s">
        <v>4060</v>
      </c>
      <c r="D441" s="31" t="s">
        <v>2808</v>
      </c>
      <c r="E441" s="134"/>
      <c r="F441" s="134"/>
      <c r="G441" s="31" t="s">
        <v>2783</v>
      </c>
      <c r="H441" s="16" t="s">
        <v>5474</v>
      </c>
      <c r="I441" s="151"/>
    </row>
    <row r="442" spans="2:9" ht="18.75">
      <c r="B442" s="301" t="s">
        <v>2331</v>
      </c>
      <c r="C442" s="147" t="s">
        <v>3382</v>
      </c>
      <c r="D442" s="31" t="s">
        <v>2808</v>
      </c>
      <c r="E442" s="147"/>
      <c r="F442" s="147"/>
      <c r="G442" s="31" t="s">
        <v>2783</v>
      </c>
      <c r="H442" s="314"/>
      <c r="I442" s="314"/>
    </row>
    <row r="443" spans="2:9" ht="18.75">
      <c r="B443" s="301" t="s">
        <v>4604</v>
      </c>
      <c r="C443" s="147" t="s">
        <v>3887</v>
      </c>
      <c r="D443" s="31" t="s">
        <v>2808</v>
      </c>
      <c r="E443" s="147"/>
      <c r="F443" s="147"/>
      <c r="G443" s="31" t="s">
        <v>2783</v>
      </c>
      <c r="H443" s="314"/>
      <c r="I443" s="314"/>
    </row>
    <row r="444" spans="2:9" ht="18.75">
      <c r="B444" s="301" t="s">
        <v>4334</v>
      </c>
      <c r="C444" s="147" t="s">
        <v>3164</v>
      </c>
      <c r="D444" s="31" t="s">
        <v>2808</v>
      </c>
      <c r="E444" s="147"/>
      <c r="F444" s="147"/>
      <c r="G444" s="31" t="s">
        <v>2783</v>
      </c>
      <c r="H444" s="314"/>
      <c r="I444" s="314"/>
    </row>
    <row r="445" spans="2:9" ht="18.75">
      <c r="B445" s="301" t="s">
        <v>4369</v>
      </c>
      <c r="C445" s="134" t="s">
        <v>4454</v>
      </c>
      <c r="D445" s="31" t="s">
        <v>2808</v>
      </c>
      <c r="E445" s="134"/>
      <c r="F445" s="134"/>
      <c r="G445" s="31" t="s">
        <v>2783</v>
      </c>
      <c r="H445" s="16" t="s">
        <v>5515</v>
      </c>
      <c r="I445" s="151"/>
    </row>
    <row r="446" spans="2:9" ht="18.75">
      <c r="B446" s="301" t="s">
        <v>2207</v>
      </c>
      <c r="C446" s="147" t="s">
        <v>3194</v>
      </c>
      <c r="D446" s="31" t="s">
        <v>2808</v>
      </c>
      <c r="E446" s="147"/>
      <c r="F446" s="147"/>
      <c r="G446" s="31" t="s">
        <v>2783</v>
      </c>
      <c r="H446" s="314"/>
      <c r="I446" s="314"/>
    </row>
    <row r="447" spans="2:9" ht="18.75">
      <c r="B447" s="301" t="s">
        <v>1348</v>
      </c>
      <c r="C447" s="134" t="s">
        <v>4061</v>
      </c>
      <c r="D447" s="31" t="s">
        <v>2808</v>
      </c>
      <c r="E447" s="134"/>
      <c r="F447" s="134"/>
      <c r="G447" s="31" t="s">
        <v>2783</v>
      </c>
      <c r="H447" s="16" t="s">
        <v>5564</v>
      </c>
      <c r="I447" s="151"/>
    </row>
    <row r="448" spans="2:9" ht="18.75">
      <c r="B448" s="301" t="s">
        <v>1276</v>
      </c>
      <c r="C448" s="147" t="s">
        <v>3358</v>
      </c>
      <c r="D448" s="31" t="s">
        <v>2808</v>
      </c>
      <c r="E448" s="147"/>
      <c r="F448" s="147"/>
      <c r="G448" s="31" t="s">
        <v>2783</v>
      </c>
      <c r="H448" s="314"/>
      <c r="I448" s="314"/>
    </row>
    <row r="449" spans="2:9" ht="18.75">
      <c r="B449" s="301" t="s">
        <v>4400</v>
      </c>
      <c r="C449" s="134" t="s">
        <v>4455</v>
      </c>
      <c r="D449" s="31" t="s">
        <v>2808</v>
      </c>
      <c r="E449" s="134"/>
      <c r="F449" s="134"/>
      <c r="G449" s="31" t="s">
        <v>2783</v>
      </c>
      <c r="H449" s="16" t="s">
        <v>5473</v>
      </c>
      <c r="I449" s="151"/>
    </row>
    <row r="450" spans="2:9" ht="18.75">
      <c r="B450" s="301" t="s">
        <v>2209</v>
      </c>
      <c r="C450" s="134" t="s">
        <v>4062</v>
      </c>
      <c r="D450" s="31" t="s">
        <v>2808</v>
      </c>
      <c r="E450" s="134"/>
      <c r="F450" s="134"/>
      <c r="G450" s="31" t="s">
        <v>2783</v>
      </c>
      <c r="H450" s="16" t="s">
        <v>5515</v>
      </c>
      <c r="I450" s="151"/>
    </row>
    <row r="451" spans="2:9" ht="18.75">
      <c r="B451" s="301" t="s">
        <v>2204</v>
      </c>
      <c r="C451" s="147" t="s">
        <v>3196</v>
      </c>
      <c r="D451" s="31" t="s">
        <v>2808</v>
      </c>
      <c r="E451" s="147"/>
      <c r="F451" s="147"/>
      <c r="G451" s="31" t="s">
        <v>2783</v>
      </c>
      <c r="H451" s="314"/>
      <c r="I451" s="314"/>
    </row>
    <row r="452" spans="2:9" ht="18.75">
      <c r="B452" s="301" t="s">
        <v>4370</v>
      </c>
      <c r="C452" s="134" t="s">
        <v>4456</v>
      </c>
      <c r="D452" s="31" t="s">
        <v>2808</v>
      </c>
      <c r="E452" s="134"/>
      <c r="F452" s="134"/>
      <c r="G452" s="31" t="s">
        <v>2783</v>
      </c>
      <c r="H452" s="16" t="s">
        <v>5507</v>
      </c>
      <c r="I452" s="151"/>
    </row>
    <row r="453" spans="2:9" ht="18.75">
      <c r="B453" s="301" t="s">
        <v>2321</v>
      </c>
      <c r="C453" s="147" t="s">
        <v>2989</v>
      </c>
      <c r="D453" s="31" t="s">
        <v>2808</v>
      </c>
      <c r="E453" s="147"/>
      <c r="F453" s="147"/>
      <c r="G453" s="31" t="s">
        <v>2783</v>
      </c>
      <c r="H453" s="314"/>
      <c r="I453" s="314"/>
    </row>
    <row r="454" spans="2:9" ht="18.75">
      <c r="B454" s="301" t="s">
        <v>1955</v>
      </c>
      <c r="C454" s="147" t="s">
        <v>2918</v>
      </c>
      <c r="D454" s="31" t="s">
        <v>2808</v>
      </c>
      <c r="E454" s="147"/>
      <c r="F454" s="147"/>
      <c r="G454" s="31" t="s">
        <v>2783</v>
      </c>
      <c r="H454" s="314"/>
      <c r="I454" s="314"/>
    </row>
    <row r="455" spans="2:9" ht="18.75">
      <c r="B455" s="301" t="s">
        <v>2216</v>
      </c>
      <c r="C455" s="134" t="s">
        <v>4063</v>
      </c>
      <c r="D455" s="31" t="s">
        <v>2808</v>
      </c>
      <c r="E455" s="134"/>
      <c r="F455" s="134"/>
      <c r="G455" s="31" t="s">
        <v>2783</v>
      </c>
      <c r="H455" s="16" t="s">
        <v>4920</v>
      </c>
      <c r="I455" s="151"/>
    </row>
    <row r="456" spans="2:9" ht="18.75">
      <c r="B456" s="301" t="s">
        <v>2215</v>
      </c>
      <c r="C456" s="147" t="s">
        <v>3199</v>
      </c>
      <c r="D456" s="31" t="s">
        <v>2808</v>
      </c>
      <c r="E456" s="147"/>
      <c r="F456" s="147"/>
      <c r="G456" s="31" t="s">
        <v>2783</v>
      </c>
      <c r="H456" s="314"/>
      <c r="I456" s="314"/>
    </row>
    <row r="457" spans="2:9" ht="18.75">
      <c r="B457" s="301" t="s">
        <v>4473</v>
      </c>
      <c r="C457" s="134" t="s">
        <v>4457</v>
      </c>
      <c r="D457" s="31" t="s">
        <v>2808</v>
      </c>
      <c r="E457" s="134"/>
      <c r="F457" s="134"/>
      <c r="G457" s="31" t="s">
        <v>2783</v>
      </c>
      <c r="H457" s="16" t="s">
        <v>5468</v>
      </c>
      <c r="I457" s="151"/>
    </row>
    <row r="458" spans="2:9" ht="18.75">
      <c r="B458" s="301" t="s">
        <v>4474</v>
      </c>
      <c r="C458" s="147" t="s">
        <v>3371</v>
      </c>
      <c r="D458" s="31" t="s">
        <v>2808</v>
      </c>
      <c r="E458" s="147"/>
      <c r="F458" s="147"/>
      <c r="G458" s="31" t="s">
        <v>2783</v>
      </c>
      <c r="H458" s="314"/>
      <c r="I458" s="314"/>
    </row>
    <row r="459" spans="2:9" ht="18.75">
      <c r="B459" s="301" t="s">
        <v>1756</v>
      </c>
      <c r="C459" s="147" t="s">
        <v>3111</v>
      </c>
      <c r="D459" s="31" t="s">
        <v>2808</v>
      </c>
      <c r="E459" s="147"/>
      <c r="F459" s="147"/>
      <c r="G459" s="31" t="s">
        <v>2783</v>
      </c>
      <c r="H459" s="314"/>
      <c r="I459" s="314"/>
    </row>
    <row r="460" spans="2:9" ht="18.75">
      <c r="B460" s="301" t="s">
        <v>4459</v>
      </c>
      <c r="C460" s="134" t="s">
        <v>4458</v>
      </c>
      <c r="D460" s="31" t="s">
        <v>2808</v>
      </c>
      <c r="E460" s="134"/>
      <c r="F460" s="134"/>
      <c r="G460" s="31" t="s">
        <v>2783</v>
      </c>
      <c r="H460" s="16" t="s">
        <v>5481</v>
      </c>
      <c r="I460" s="151"/>
    </row>
    <row r="461" spans="2:9" ht="18.75">
      <c r="B461" s="301" t="s">
        <v>4335</v>
      </c>
      <c r="C461" s="147" t="s">
        <v>2975</v>
      </c>
      <c r="D461" s="31" t="s">
        <v>2808</v>
      </c>
      <c r="E461" s="147"/>
      <c r="F461" s="147"/>
      <c r="G461" s="31" t="s">
        <v>2783</v>
      </c>
      <c r="H461" s="314"/>
      <c r="I461" s="314"/>
    </row>
    <row r="462" spans="2:9" ht="18.75">
      <c r="B462" s="301" t="s">
        <v>2712</v>
      </c>
      <c r="C462" s="147" t="s">
        <v>3312</v>
      </c>
      <c r="D462" s="31" t="s">
        <v>2808</v>
      </c>
      <c r="E462" s="147"/>
      <c r="F462" s="147"/>
      <c r="G462" s="31" t="s">
        <v>2783</v>
      </c>
      <c r="H462" s="314"/>
      <c r="I462" s="314"/>
    </row>
    <row r="463" spans="2:9" ht="18.75">
      <c r="B463" s="301" t="s">
        <v>2168</v>
      </c>
      <c r="C463" s="147" t="s">
        <v>2961</v>
      </c>
      <c r="D463" s="31" t="s">
        <v>2808</v>
      </c>
      <c r="E463" s="147"/>
      <c r="F463" s="147"/>
      <c r="G463" s="31" t="s">
        <v>2783</v>
      </c>
      <c r="H463" s="314"/>
      <c r="I463" s="314"/>
    </row>
    <row r="464" spans="2:9" ht="18.75">
      <c r="B464" s="301" t="s">
        <v>1823</v>
      </c>
      <c r="C464" s="147" t="s">
        <v>2894</v>
      </c>
      <c r="D464" s="31" t="s">
        <v>2808</v>
      </c>
      <c r="E464" s="147"/>
      <c r="F464" s="147"/>
      <c r="G464" s="31" t="s">
        <v>2783</v>
      </c>
      <c r="H464" s="314"/>
      <c r="I464" s="314"/>
    </row>
    <row r="465" spans="2:9" ht="18.75">
      <c r="B465" s="301" t="s">
        <v>2031</v>
      </c>
      <c r="C465" s="147" t="s">
        <v>3162</v>
      </c>
      <c r="D465" s="31" t="s">
        <v>2808</v>
      </c>
      <c r="E465" s="147"/>
      <c r="F465" s="147"/>
      <c r="G465" s="31" t="s">
        <v>2783</v>
      </c>
      <c r="H465" s="314"/>
      <c r="I465" s="314"/>
    </row>
    <row r="466" spans="2:9" ht="18.75">
      <c r="B466" s="301" t="s">
        <v>1780</v>
      </c>
      <c r="C466" s="147" t="s">
        <v>2889</v>
      </c>
      <c r="D466" s="31" t="s">
        <v>2808</v>
      </c>
      <c r="E466" s="147"/>
      <c r="F466" s="147"/>
      <c r="G466" s="31" t="s">
        <v>2783</v>
      </c>
      <c r="H466" s="314"/>
      <c r="I466" s="314"/>
    </row>
    <row r="467" spans="2:9" ht="18.75">
      <c r="B467" s="301" t="s">
        <v>4336</v>
      </c>
      <c r="C467" s="147" t="s">
        <v>3888</v>
      </c>
      <c r="D467" s="31" t="s">
        <v>2808</v>
      </c>
      <c r="E467" s="147"/>
      <c r="F467" s="147"/>
      <c r="G467" s="31" t="s">
        <v>2783</v>
      </c>
      <c r="H467" s="314"/>
      <c r="I467" s="314"/>
    </row>
    <row r="468" spans="2:9" ht="18.75">
      <c r="B468" s="301" t="s">
        <v>1558</v>
      </c>
      <c r="C468" s="147" t="s">
        <v>2839</v>
      </c>
      <c r="D468" s="31" t="s">
        <v>2808</v>
      </c>
      <c r="E468" s="147"/>
      <c r="F468" s="147"/>
      <c r="G468" s="31" t="s">
        <v>2783</v>
      </c>
      <c r="H468" s="314"/>
      <c r="I468" s="314"/>
    </row>
    <row r="469" spans="2:9" ht="18.75">
      <c r="B469" s="301" t="s">
        <v>4460</v>
      </c>
      <c r="C469" s="147" t="s">
        <v>3889</v>
      </c>
      <c r="D469" s="31" t="s">
        <v>2808</v>
      </c>
      <c r="E469" s="147"/>
      <c r="F469" s="147"/>
      <c r="G469" s="31" t="s">
        <v>2783</v>
      </c>
      <c r="H469" s="314"/>
      <c r="I469" s="314"/>
    </row>
    <row r="470" spans="2:9" ht="18.75">
      <c r="B470" s="301" t="s">
        <v>4462</v>
      </c>
      <c r="C470" s="134" t="s">
        <v>4463</v>
      </c>
      <c r="D470" s="31" t="s">
        <v>2808</v>
      </c>
      <c r="E470" s="134"/>
      <c r="F470" s="134"/>
      <c r="G470" s="31" t="s">
        <v>2783</v>
      </c>
      <c r="H470" s="16" t="s">
        <v>5559</v>
      </c>
      <c r="I470" s="151"/>
    </row>
    <row r="471" spans="2:9" ht="18.75">
      <c r="B471" s="301" t="s">
        <v>4461</v>
      </c>
      <c r="C471" s="147" t="s">
        <v>3890</v>
      </c>
      <c r="D471" s="31" t="s">
        <v>2808</v>
      </c>
      <c r="E471" s="147"/>
      <c r="F471" s="147"/>
      <c r="G471" s="31" t="s">
        <v>2783</v>
      </c>
      <c r="H471" s="314"/>
      <c r="I471" s="314"/>
    </row>
    <row r="472" spans="2:9" ht="18.75">
      <c r="B472" s="301" t="s">
        <v>2005</v>
      </c>
      <c r="C472" s="147" t="s">
        <v>2929</v>
      </c>
      <c r="D472" s="31" t="s">
        <v>2808</v>
      </c>
      <c r="E472" s="147"/>
      <c r="F472" s="147"/>
      <c r="G472" s="31" t="s">
        <v>2783</v>
      </c>
      <c r="H472" s="314"/>
      <c r="I472" s="314"/>
    </row>
    <row r="473" spans="2:9" ht="18.75">
      <c r="B473" s="301" t="s">
        <v>2150</v>
      </c>
      <c r="C473" s="147" t="s">
        <v>3339</v>
      </c>
      <c r="D473" s="31" t="s">
        <v>2808</v>
      </c>
      <c r="E473" s="147"/>
      <c r="F473" s="147"/>
      <c r="G473" s="31" t="s">
        <v>2783</v>
      </c>
      <c r="H473" s="314"/>
      <c r="I473" s="314"/>
    </row>
    <row r="474" spans="2:9" ht="18.75">
      <c r="B474" s="301" t="s">
        <v>2727</v>
      </c>
      <c r="C474" s="147" t="s">
        <v>3317</v>
      </c>
      <c r="D474" s="31" t="s">
        <v>2808</v>
      </c>
      <c r="E474" s="147"/>
      <c r="F474" s="147"/>
      <c r="G474" s="31" t="s">
        <v>2783</v>
      </c>
      <c r="H474" s="314"/>
      <c r="I474" s="314"/>
    </row>
    <row r="475" spans="2:9" ht="18.75">
      <c r="B475" s="301" t="s">
        <v>4337</v>
      </c>
      <c r="C475" s="147" t="s">
        <v>3891</v>
      </c>
      <c r="D475" s="31" t="s">
        <v>2808</v>
      </c>
      <c r="E475" s="147"/>
      <c r="F475" s="147"/>
      <c r="G475" s="31" t="s">
        <v>2783</v>
      </c>
      <c r="H475" s="314"/>
      <c r="I475" s="314"/>
    </row>
    <row r="476" spans="2:9" ht="18.75">
      <c r="B476" s="301" t="s">
        <v>3392</v>
      </c>
      <c r="C476" s="134" t="s">
        <v>4064</v>
      </c>
      <c r="D476" s="31" t="s">
        <v>2808</v>
      </c>
      <c r="E476" s="134"/>
      <c r="F476" s="134"/>
      <c r="G476" s="31" t="s">
        <v>2783</v>
      </c>
      <c r="H476" s="16" t="s">
        <v>5474</v>
      </c>
      <c r="I476" s="151"/>
    </row>
    <row r="477" spans="2:9" ht="18.75">
      <c r="B477" s="301" t="s">
        <v>2597</v>
      </c>
      <c r="C477" s="134" t="s">
        <v>4065</v>
      </c>
      <c r="D477" s="31" t="s">
        <v>2808</v>
      </c>
      <c r="E477" s="134"/>
      <c r="F477" s="134"/>
      <c r="G477" s="31" t="s">
        <v>2783</v>
      </c>
      <c r="H477" s="16" t="s">
        <v>5474</v>
      </c>
      <c r="I477" s="151"/>
    </row>
    <row r="478" spans="2:9" ht="18.75">
      <c r="B478" s="301" t="s">
        <v>2473</v>
      </c>
      <c r="C478" s="147" t="s">
        <v>3014</v>
      </c>
      <c r="D478" s="31" t="s">
        <v>2808</v>
      </c>
      <c r="E478" s="147"/>
      <c r="F478" s="147"/>
      <c r="G478" s="31" t="s">
        <v>2783</v>
      </c>
      <c r="H478" s="314"/>
      <c r="I478" s="314"/>
    </row>
    <row r="479" spans="2:9" ht="18.75">
      <c r="B479" s="301" t="s">
        <v>1580</v>
      </c>
      <c r="C479" s="147" t="s">
        <v>2845</v>
      </c>
      <c r="D479" s="31" t="s">
        <v>2808</v>
      </c>
      <c r="E479" s="147"/>
      <c r="F479" s="147"/>
      <c r="G479" s="31" t="s">
        <v>2783</v>
      </c>
      <c r="H479" s="314"/>
      <c r="I479" s="314"/>
    </row>
    <row r="480" spans="2:9" ht="18.75">
      <c r="B480" s="301" t="s">
        <v>1583</v>
      </c>
      <c r="C480" s="134" t="s">
        <v>4066</v>
      </c>
      <c r="D480" s="31" t="s">
        <v>2808</v>
      </c>
      <c r="E480" s="134"/>
      <c r="F480" s="134"/>
      <c r="G480" s="31" t="s">
        <v>2783</v>
      </c>
      <c r="H480" s="16" t="s">
        <v>5506</v>
      </c>
      <c r="I480" s="151"/>
    </row>
    <row r="481" spans="2:9" ht="18.75">
      <c r="B481" s="301" t="s">
        <v>2381</v>
      </c>
      <c r="C481" s="134" t="s">
        <v>4614</v>
      </c>
      <c r="D481" s="31" t="s">
        <v>2808</v>
      </c>
      <c r="E481" s="134"/>
      <c r="F481" s="134"/>
      <c r="G481" s="31" t="s">
        <v>2783</v>
      </c>
      <c r="H481" s="16" t="s">
        <v>5512</v>
      </c>
      <c r="I481" s="151"/>
    </row>
    <row r="482" spans="2:9" ht="18.75">
      <c r="B482" s="301" t="s">
        <v>2262</v>
      </c>
      <c r="C482" s="147" t="s">
        <v>3004</v>
      </c>
      <c r="D482" s="31" t="s">
        <v>2808</v>
      </c>
      <c r="E482" s="147"/>
      <c r="F482" s="147"/>
      <c r="G482" s="31" t="s">
        <v>2783</v>
      </c>
      <c r="H482" s="314"/>
      <c r="I482" s="314"/>
    </row>
    <row r="483" spans="2:9" ht="18.75">
      <c r="B483" s="301" t="s">
        <v>1559</v>
      </c>
      <c r="C483" s="134" t="s">
        <v>4067</v>
      </c>
      <c r="D483" s="31" t="s">
        <v>2808</v>
      </c>
      <c r="E483" s="134"/>
      <c r="F483" s="134"/>
      <c r="G483" s="31" t="s">
        <v>2783</v>
      </c>
      <c r="H483" s="16" t="s">
        <v>5515</v>
      </c>
      <c r="I483" s="151"/>
    </row>
    <row r="484" spans="2:9" ht="18.75">
      <c r="B484" s="301" t="s">
        <v>1938</v>
      </c>
      <c r="C484" s="147" t="s">
        <v>3892</v>
      </c>
      <c r="D484" s="31" t="s">
        <v>2808</v>
      </c>
      <c r="E484" s="147"/>
      <c r="F484" s="147"/>
      <c r="G484" s="31" t="s">
        <v>2783</v>
      </c>
      <c r="H484" s="314"/>
      <c r="I484" s="314"/>
    </row>
    <row r="485" spans="2:9" ht="18.75">
      <c r="B485" s="301" t="s">
        <v>1937</v>
      </c>
      <c r="C485" s="147" t="s">
        <v>3144</v>
      </c>
      <c r="D485" s="31" t="s">
        <v>2808</v>
      </c>
      <c r="E485" s="147"/>
      <c r="F485" s="147"/>
      <c r="G485" s="31" t="s">
        <v>2783</v>
      </c>
      <c r="H485" s="314"/>
      <c r="I485" s="314"/>
    </row>
    <row r="486" spans="2:9" ht="18.75">
      <c r="B486" s="301" t="s">
        <v>1581</v>
      </c>
      <c r="C486" s="147" t="s">
        <v>2844</v>
      </c>
      <c r="D486" s="31" t="s">
        <v>2808</v>
      </c>
      <c r="E486" s="147"/>
      <c r="F486" s="147"/>
      <c r="G486" s="31" t="s">
        <v>2783</v>
      </c>
      <c r="H486" s="314"/>
      <c r="I486" s="314"/>
    </row>
    <row r="487" spans="2:9" ht="18.75">
      <c r="B487" s="301" t="s">
        <v>4338</v>
      </c>
      <c r="C487" s="147" t="s">
        <v>3893</v>
      </c>
      <c r="D487" s="31" t="s">
        <v>2808</v>
      </c>
      <c r="E487" s="147"/>
      <c r="F487" s="147"/>
      <c r="G487" s="31" t="s">
        <v>2783</v>
      </c>
      <c r="H487" s="314"/>
      <c r="I487" s="314"/>
    </row>
    <row r="488" spans="2:9" ht="18.75">
      <c r="B488" s="301" t="s">
        <v>3403</v>
      </c>
      <c r="C488" s="134" t="s">
        <v>4068</v>
      </c>
      <c r="D488" s="31" t="s">
        <v>2808</v>
      </c>
      <c r="E488" s="134"/>
      <c r="F488" s="134"/>
      <c r="G488" s="31" t="s">
        <v>2783</v>
      </c>
      <c r="H488" s="16" t="s">
        <v>5498</v>
      </c>
      <c r="I488" s="151"/>
    </row>
    <row r="489" spans="2:9" ht="18.75">
      <c r="B489" s="301" t="s">
        <v>1592</v>
      </c>
      <c r="C489" s="147" t="s">
        <v>2846</v>
      </c>
      <c r="D489" s="31" t="s">
        <v>2808</v>
      </c>
      <c r="E489" s="147"/>
      <c r="F489" s="147"/>
      <c r="G489" s="31" t="s">
        <v>2783</v>
      </c>
      <c r="H489" s="314"/>
      <c r="I489" s="314"/>
    </row>
    <row r="490" spans="2:9" ht="18.75">
      <c r="B490" s="301" t="s">
        <v>1631</v>
      </c>
      <c r="C490" s="147" t="s">
        <v>3093</v>
      </c>
      <c r="D490" s="31" t="s">
        <v>2808</v>
      </c>
      <c r="E490" s="147"/>
      <c r="F490" s="147"/>
      <c r="G490" s="31" t="s">
        <v>2783</v>
      </c>
      <c r="H490" s="314"/>
      <c r="I490" s="314"/>
    </row>
    <row r="491" spans="2:9" ht="18.75">
      <c r="B491" s="301" t="s">
        <v>1673</v>
      </c>
      <c r="C491" s="134" t="s">
        <v>4069</v>
      </c>
      <c r="D491" s="31" t="s">
        <v>2808</v>
      </c>
      <c r="E491" s="134"/>
      <c r="F491" s="134"/>
      <c r="G491" s="31" t="s">
        <v>2783</v>
      </c>
      <c r="H491" s="16" t="s">
        <v>5498</v>
      </c>
      <c r="I491" s="151"/>
    </row>
    <row r="492" spans="2:9" ht="18.75">
      <c r="B492" s="301" t="s">
        <v>1376</v>
      </c>
      <c r="C492" s="134" t="s">
        <v>4070</v>
      </c>
      <c r="D492" s="31" t="s">
        <v>2808</v>
      </c>
      <c r="E492" s="134"/>
      <c r="F492" s="134"/>
      <c r="G492" s="31" t="s">
        <v>2783</v>
      </c>
      <c r="H492" s="16" t="s">
        <v>4920</v>
      </c>
      <c r="I492" s="151"/>
    </row>
    <row r="493" spans="2:9" ht="18.75">
      <c r="B493" s="301" t="s">
        <v>1401</v>
      </c>
      <c r="C493" s="134" t="s">
        <v>4532</v>
      </c>
      <c r="D493" s="31" t="s">
        <v>2808</v>
      </c>
      <c r="E493" s="134"/>
      <c r="F493" s="134"/>
      <c r="G493" s="31" t="s">
        <v>2783</v>
      </c>
      <c r="H493" s="16" t="s">
        <v>4920</v>
      </c>
      <c r="I493" s="151"/>
    </row>
    <row r="494" spans="2:9" ht="18.75">
      <c r="B494" s="301" t="s">
        <v>4401</v>
      </c>
      <c r="C494" s="134" t="s">
        <v>4502</v>
      </c>
      <c r="D494" s="31" t="s">
        <v>2808</v>
      </c>
      <c r="E494" s="134"/>
      <c r="F494" s="134"/>
      <c r="G494" s="31" t="s">
        <v>2783</v>
      </c>
      <c r="H494" s="16" t="s">
        <v>5476</v>
      </c>
      <c r="I494" s="151"/>
    </row>
    <row r="495" spans="2:9" ht="18.75">
      <c r="B495" s="301" t="s">
        <v>1902</v>
      </c>
      <c r="C495" s="134" t="s">
        <v>4071</v>
      </c>
      <c r="D495" s="31" t="s">
        <v>2808</v>
      </c>
      <c r="E495" s="134"/>
      <c r="F495" s="134"/>
      <c r="G495" s="31" t="s">
        <v>2783</v>
      </c>
      <c r="H495" s="16" t="s">
        <v>5501</v>
      </c>
      <c r="I495" s="151"/>
    </row>
    <row r="496" spans="2:9" ht="18.75">
      <c r="B496" s="301" t="s">
        <v>1327</v>
      </c>
      <c r="C496" s="147" t="s">
        <v>3202</v>
      </c>
      <c r="D496" s="31" t="s">
        <v>2808</v>
      </c>
      <c r="E496" s="147"/>
      <c r="F496" s="147"/>
      <c r="G496" s="31" t="s">
        <v>2783</v>
      </c>
      <c r="H496" s="314"/>
      <c r="I496" s="314"/>
    </row>
    <row r="497" spans="2:9" ht="18.75">
      <c r="B497" s="301" t="s">
        <v>1768</v>
      </c>
      <c r="C497" s="134" t="s">
        <v>4072</v>
      </c>
      <c r="D497" s="31" t="s">
        <v>2808</v>
      </c>
      <c r="E497" s="134"/>
      <c r="F497" s="134"/>
      <c r="G497" s="31" t="s">
        <v>2783</v>
      </c>
      <c r="H497" s="16" t="s">
        <v>5501</v>
      </c>
      <c r="I497" s="151"/>
    </row>
    <row r="498" spans="2:9" ht="18.75">
      <c r="B498" s="301" t="s">
        <v>1763</v>
      </c>
      <c r="C498" s="147" t="s">
        <v>2885</v>
      </c>
      <c r="D498" s="31" t="s">
        <v>2808</v>
      </c>
      <c r="E498" s="147"/>
      <c r="F498" s="147"/>
      <c r="G498" s="31" t="s">
        <v>2783</v>
      </c>
      <c r="H498" s="314"/>
      <c r="I498" s="314"/>
    </row>
    <row r="499" spans="2:9" ht="18.75">
      <c r="B499" s="301" t="s">
        <v>1275</v>
      </c>
      <c r="C499" s="147" t="s">
        <v>3357</v>
      </c>
      <c r="D499" s="31" t="s">
        <v>2808</v>
      </c>
      <c r="E499" s="147"/>
      <c r="F499" s="147"/>
      <c r="G499" s="31" t="s">
        <v>2783</v>
      </c>
      <c r="H499" s="314"/>
      <c r="I499" s="314"/>
    </row>
    <row r="500" spans="2:9" ht="18.75">
      <c r="B500" s="301" t="s">
        <v>4402</v>
      </c>
      <c r="C500" s="134" t="s">
        <v>4503</v>
      </c>
      <c r="D500" s="31" t="s">
        <v>2808</v>
      </c>
      <c r="E500" s="134"/>
      <c r="F500" s="134"/>
      <c r="G500" s="31" t="s">
        <v>2783</v>
      </c>
      <c r="H500" s="16" t="s">
        <v>5564</v>
      </c>
      <c r="I500" s="151"/>
    </row>
    <row r="501" spans="2:9" ht="18.75">
      <c r="B501" s="301" t="s">
        <v>2685</v>
      </c>
      <c r="C501" s="134" t="s">
        <v>4073</v>
      </c>
      <c r="D501" s="31" t="s">
        <v>2808</v>
      </c>
      <c r="E501" s="134"/>
      <c r="F501" s="134"/>
      <c r="G501" s="31" t="s">
        <v>2783</v>
      </c>
      <c r="H501" s="16" t="s">
        <v>5469</v>
      </c>
      <c r="I501" s="151"/>
    </row>
    <row r="502" spans="2:9" ht="18.75">
      <c r="B502" s="301" t="s">
        <v>2379</v>
      </c>
      <c r="C502" s="147" t="s">
        <v>2997</v>
      </c>
      <c r="D502" s="31" t="s">
        <v>2808</v>
      </c>
      <c r="E502" s="147"/>
      <c r="F502" s="147"/>
      <c r="G502" s="31" t="s">
        <v>2783</v>
      </c>
      <c r="H502" s="314"/>
      <c r="I502" s="314"/>
    </row>
    <row r="503" spans="2:9" ht="18.75">
      <c r="B503" s="301" t="s">
        <v>1886</v>
      </c>
      <c r="C503" s="134" t="s">
        <v>4074</v>
      </c>
      <c r="D503" s="31" t="s">
        <v>2808</v>
      </c>
      <c r="E503" s="134"/>
      <c r="F503" s="134"/>
      <c r="G503" s="31" t="s">
        <v>2783</v>
      </c>
      <c r="H503" s="16" t="s">
        <v>4920</v>
      </c>
      <c r="I503" s="151"/>
    </row>
    <row r="504" spans="2:9" ht="18.75">
      <c r="B504" s="301" t="s">
        <v>1594</v>
      </c>
      <c r="C504" s="134" t="s">
        <v>4075</v>
      </c>
      <c r="D504" s="31" t="s">
        <v>2808</v>
      </c>
      <c r="E504" s="134"/>
      <c r="F504" s="134"/>
      <c r="G504" s="31" t="s">
        <v>2783</v>
      </c>
      <c r="H504" s="16" t="s">
        <v>5498</v>
      </c>
      <c r="I504" s="151"/>
    </row>
    <row r="505" spans="2:9" ht="18.75">
      <c r="B505" s="301" t="s">
        <v>4403</v>
      </c>
      <c r="C505" s="134" t="s">
        <v>4504</v>
      </c>
      <c r="D505" s="31" t="s">
        <v>2808</v>
      </c>
      <c r="E505" s="134"/>
      <c r="F505" s="134"/>
      <c r="G505" s="31" t="s">
        <v>2783</v>
      </c>
      <c r="H505" s="16" t="s">
        <v>5498</v>
      </c>
      <c r="I505" s="151"/>
    </row>
    <row r="506" spans="2:9" ht="18.75">
      <c r="B506" s="301" t="s">
        <v>4339</v>
      </c>
      <c r="C506" s="147" t="s">
        <v>3894</v>
      </c>
      <c r="D506" s="31" t="s">
        <v>2808</v>
      </c>
      <c r="E506" s="147"/>
      <c r="F506" s="147"/>
      <c r="G506" s="31" t="s">
        <v>2783</v>
      </c>
      <c r="H506" s="314"/>
      <c r="I506" s="314"/>
    </row>
    <row r="507" spans="2:9" ht="18.75">
      <c r="B507" s="301" t="s">
        <v>1985</v>
      </c>
      <c r="C507" s="147" t="s">
        <v>2924</v>
      </c>
      <c r="D507" s="31" t="s">
        <v>2808</v>
      </c>
      <c r="E507" s="147"/>
      <c r="F507" s="147"/>
      <c r="G507" s="31" t="s">
        <v>2783</v>
      </c>
      <c r="H507" s="314"/>
      <c r="I507" s="314"/>
    </row>
    <row r="508" spans="2:9" ht="18.75">
      <c r="B508" s="301" t="s">
        <v>1605</v>
      </c>
      <c r="C508" s="147" t="s">
        <v>2857</v>
      </c>
      <c r="D508" s="31" t="s">
        <v>2808</v>
      </c>
      <c r="E508" s="147"/>
      <c r="F508" s="147"/>
      <c r="G508" s="31" t="s">
        <v>2783</v>
      </c>
      <c r="H508" s="314"/>
      <c r="I508" s="314"/>
    </row>
    <row r="509" spans="2:9" ht="18.75">
      <c r="B509" s="301" t="s">
        <v>1741</v>
      </c>
      <c r="C509" s="147" t="s">
        <v>3109</v>
      </c>
      <c r="D509" s="31" t="s">
        <v>2808</v>
      </c>
      <c r="E509" s="147"/>
      <c r="F509" s="147"/>
      <c r="G509" s="31" t="s">
        <v>2783</v>
      </c>
      <c r="H509" s="314"/>
      <c r="I509" s="314"/>
    </row>
    <row r="510" spans="2:9" ht="18.75">
      <c r="B510" s="301" t="s">
        <v>1606</v>
      </c>
      <c r="C510" s="134" t="s">
        <v>4076</v>
      </c>
      <c r="D510" s="31" t="s">
        <v>2808</v>
      </c>
      <c r="E510" s="134"/>
      <c r="F510" s="134"/>
      <c r="G510" s="31" t="s">
        <v>2783</v>
      </c>
      <c r="H510" s="151" t="s">
        <v>5509</v>
      </c>
      <c r="I510" s="151"/>
    </row>
    <row r="511" spans="2:9" ht="18.75">
      <c r="B511" s="301" t="s">
        <v>3442</v>
      </c>
      <c r="C511" s="134" t="s">
        <v>4077</v>
      </c>
      <c r="D511" s="31" t="s">
        <v>2808</v>
      </c>
      <c r="E511" s="134"/>
      <c r="F511" s="134"/>
      <c r="G511" s="31" t="s">
        <v>2783</v>
      </c>
      <c r="H511" s="16" t="s">
        <v>5564</v>
      </c>
      <c r="I511" s="151"/>
    </row>
    <row r="512" spans="2:9" ht="18.75">
      <c r="B512" s="301" t="s">
        <v>2045</v>
      </c>
      <c r="C512" s="147" t="s">
        <v>3365</v>
      </c>
      <c r="D512" s="31" t="s">
        <v>2808</v>
      </c>
      <c r="E512" s="147"/>
      <c r="F512" s="147"/>
      <c r="G512" s="31" t="s">
        <v>2783</v>
      </c>
      <c r="H512" s="314"/>
      <c r="I512" s="314"/>
    </row>
    <row r="513" spans="2:9" ht="18.75">
      <c r="B513" s="301" t="s">
        <v>1731</v>
      </c>
      <c r="C513" s="147" t="s">
        <v>3104</v>
      </c>
      <c r="D513" s="31" t="s">
        <v>2808</v>
      </c>
      <c r="E513" s="147"/>
      <c r="F513" s="147"/>
      <c r="G513" s="31" t="s">
        <v>2783</v>
      </c>
      <c r="H513" s="314"/>
      <c r="I513" s="314"/>
    </row>
    <row r="514" spans="2:9" ht="18.75">
      <c r="B514" s="301" t="s">
        <v>2592</v>
      </c>
      <c r="C514" s="147" t="s">
        <v>3292</v>
      </c>
      <c r="D514" s="31" t="s">
        <v>2808</v>
      </c>
      <c r="E514" s="147"/>
      <c r="F514" s="147"/>
      <c r="G514" s="31" t="s">
        <v>2783</v>
      </c>
      <c r="H514" s="314"/>
      <c r="I514" s="314"/>
    </row>
    <row r="515" spans="2:9" ht="18.75">
      <c r="B515" s="301" t="s">
        <v>2463</v>
      </c>
      <c r="C515" s="134" t="s">
        <v>4078</v>
      </c>
      <c r="D515" s="31" t="s">
        <v>2808</v>
      </c>
      <c r="E515" s="134"/>
      <c r="F515" s="134"/>
      <c r="G515" s="31" t="s">
        <v>2783</v>
      </c>
      <c r="H515" s="16" t="s">
        <v>5476</v>
      </c>
      <c r="I515" s="151"/>
    </row>
    <row r="516" spans="2:9" ht="18.75">
      <c r="B516" s="301" t="s">
        <v>2234</v>
      </c>
      <c r="C516" s="147" t="s">
        <v>2977</v>
      </c>
      <c r="D516" s="31" t="s">
        <v>2808</v>
      </c>
      <c r="E516" s="147"/>
      <c r="F516" s="147"/>
      <c r="G516" s="31" t="s">
        <v>2783</v>
      </c>
      <c r="H516" s="314"/>
      <c r="I516" s="314"/>
    </row>
    <row r="517" spans="2:9" ht="18.75">
      <c r="B517" s="301" t="s">
        <v>1481</v>
      </c>
      <c r="C517" s="147" t="s">
        <v>2821</v>
      </c>
      <c r="D517" s="31" t="s">
        <v>2808</v>
      </c>
      <c r="E517" s="147"/>
      <c r="F517" s="147"/>
      <c r="G517" s="31" t="s">
        <v>2783</v>
      </c>
      <c r="H517" s="314"/>
      <c r="I517" s="314"/>
    </row>
    <row r="518" spans="2:9" ht="18.75">
      <c r="B518" s="301" t="s">
        <v>2235</v>
      </c>
      <c r="C518" s="134" t="s">
        <v>4079</v>
      </c>
      <c r="D518" s="31" t="s">
        <v>2808</v>
      </c>
      <c r="E518" s="134"/>
      <c r="F518" s="134"/>
      <c r="G518" s="31" t="s">
        <v>2783</v>
      </c>
      <c r="H518" s="16" t="s">
        <v>5507</v>
      </c>
      <c r="I518" s="151"/>
    </row>
    <row r="519" spans="2:9" ht="18.75">
      <c r="B519" s="301" t="s">
        <v>2390</v>
      </c>
      <c r="C519" s="134" t="s">
        <v>4080</v>
      </c>
      <c r="D519" s="31" t="s">
        <v>2808</v>
      </c>
      <c r="E519" s="134"/>
      <c r="F519" s="134"/>
      <c r="G519" s="31" t="s">
        <v>2783</v>
      </c>
      <c r="H519" s="16" t="s">
        <v>5501</v>
      </c>
      <c r="I519" s="151"/>
    </row>
    <row r="520" spans="2:9" ht="18.75">
      <c r="B520" s="301" t="s">
        <v>2389</v>
      </c>
      <c r="C520" s="147" t="s">
        <v>2998</v>
      </c>
      <c r="D520" s="31" t="s">
        <v>2808</v>
      </c>
      <c r="E520" s="147"/>
      <c r="F520" s="147"/>
      <c r="G520" s="31" t="s">
        <v>2783</v>
      </c>
      <c r="H520" s="314"/>
      <c r="I520" s="314"/>
    </row>
    <row r="521" spans="2:9" ht="18.75">
      <c r="B521" s="301" t="s">
        <v>2391</v>
      </c>
      <c r="C521" s="147" t="s">
        <v>3343</v>
      </c>
      <c r="D521" s="31" t="s">
        <v>2808</v>
      </c>
      <c r="E521" s="147"/>
      <c r="F521" s="147"/>
      <c r="G521" s="31" t="s">
        <v>2783</v>
      </c>
      <c r="H521" s="314"/>
      <c r="I521" s="314"/>
    </row>
    <row r="522" spans="2:9" ht="18.75">
      <c r="B522" s="301" t="s">
        <v>2006</v>
      </c>
      <c r="C522" s="147" t="s">
        <v>5531</v>
      </c>
      <c r="D522" s="31" t="s">
        <v>2808</v>
      </c>
      <c r="E522" s="147"/>
      <c r="F522" s="147"/>
      <c r="G522" s="31" t="s">
        <v>2783</v>
      </c>
      <c r="H522" s="314"/>
      <c r="I522" s="314"/>
    </row>
    <row r="523" spans="2:9" ht="18.75">
      <c r="B523" s="301" t="s">
        <v>1755</v>
      </c>
      <c r="C523" s="147" t="s">
        <v>2927</v>
      </c>
      <c r="D523" s="31" t="s">
        <v>2808</v>
      </c>
      <c r="E523" s="147"/>
      <c r="F523" s="147"/>
      <c r="G523" s="31" t="s">
        <v>2783</v>
      </c>
      <c r="H523" s="314"/>
      <c r="I523" s="314"/>
    </row>
    <row r="524" spans="2:9" ht="18.75">
      <c r="B524" s="301" t="s">
        <v>4404</v>
      </c>
      <c r="C524" s="134" t="s">
        <v>4505</v>
      </c>
      <c r="D524" s="31" t="s">
        <v>2808</v>
      </c>
      <c r="E524" s="134"/>
      <c r="F524" s="134"/>
      <c r="G524" s="31" t="s">
        <v>2783</v>
      </c>
      <c r="H524" s="16" t="s">
        <v>5501</v>
      </c>
      <c r="I524" s="151"/>
    </row>
    <row r="525" spans="2:9" ht="18.75">
      <c r="B525" s="301" t="s">
        <v>4405</v>
      </c>
      <c r="C525" s="134" t="s">
        <v>4506</v>
      </c>
      <c r="D525" s="31" t="s">
        <v>2808</v>
      </c>
      <c r="E525" s="134"/>
      <c r="F525" s="134"/>
      <c r="G525" s="31" t="s">
        <v>2783</v>
      </c>
      <c r="H525" s="16" t="s">
        <v>5501</v>
      </c>
      <c r="I525" s="151"/>
    </row>
    <row r="526" spans="2:9" ht="18.75">
      <c r="B526" s="301" t="s">
        <v>1445</v>
      </c>
      <c r="C526" s="147" t="s">
        <v>3076</v>
      </c>
      <c r="D526" s="31" t="s">
        <v>2808</v>
      </c>
      <c r="E526" s="147"/>
      <c r="F526" s="147"/>
      <c r="G526" s="31" t="s">
        <v>2783</v>
      </c>
      <c r="H526" s="314"/>
      <c r="I526" s="314"/>
    </row>
    <row r="527" spans="2:9" ht="18.75">
      <c r="B527" s="301" t="s">
        <v>1896</v>
      </c>
      <c r="C527" s="147" t="s">
        <v>3378</v>
      </c>
      <c r="D527" s="31" t="s">
        <v>2808</v>
      </c>
      <c r="E527" s="147"/>
      <c r="F527" s="147"/>
      <c r="G527" s="31" t="s">
        <v>2783</v>
      </c>
      <c r="H527" s="314"/>
      <c r="I527" s="314"/>
    </row>
    <row r="528" spans="2:9" ht="18.75">
      <c r="B528" s="301" t="s">
        <v>1757</v>
      </c>
      <c r="C528" s="147" t="s">
        <v>3115</v>
      </c>
      <c r="D528" s="31" t="s">
        <v>2808</v>
      </c>
      <c r="E528" s="147"/>
      <c r="F528" s="147"/>
      <c r="G528" s="31" t="s">
        <v>2783</v>
      </c>
      <c r="H528" s="314"/>
      <c r="I528" s="314"/>
    </row>
    <row r="529" spans="2:9" ht="18.75">
      <c r="B529" s="301" t="s">
        <v>2356</v>
      </c>
      <c r="C529" s="147" t="s">
        <v>2992</v>
      </c>
      <c r="D529" s="31" t="s">
        <v>2808</v>
      </c>
      <c r="E529" s="147"/>
      <c r="F529" s="147"/>
      <c r="G529" s="31" t="s">
        <v>2783</v>
      </c>
      <c r="H529" s="314"/>
      <c r="I529" s="314"/>
    </row>
    <row r="530" spans="2:9" ht="18.75">
      <c r="B530" s="301" t="s">
        <v>4696</v>
      </c>
      <c r="C530" s="134" t="s">
        <v>4507</v>
      </c>
      <c r="D530" s="31" t="s">
        <v>2808</v>
      </c>
      <c r="E530" s="134"/>
      <c r="F530" s="134"/>
      <c r="G530" s="31" t="s">
        <v>2783</v>
      </c>
      <c r="H530" s="16" t="s">
        <v>5476</v>
      </c>
      <c r="I530" s="151"/>
    </row>
    <row r="531" spans="2:9" ht="18.75">
      <c r="B531" s="301" t="s">
        <v>1361</v>
      </c>
      <c r="C531" s="147" t="s">
        <v>5532</v>
      </c>
      <c r="D531" s="31" t="s">
        <v>2808</v>
      </c>
      <c r="E531" s="147"/>
      <c r="F531" s="147"/>
      <c r="G531" s="31" t="s">
        <v>2783</v>
      </c>
      <c r="H531" s="314"/>
      <c r="I531" s="314"/>
    </row>
    <row r="532" spans="2:9" ht="18.75">
      <c r="B532" s="301" t="s">
        <v>1284</v>
      </c>
      <c r="C532" s="147" t="s">
        <v>2978</v>
      </c>
      <c r="D532" s="31" t="s">
        <v>2808</v>
      </c>
      <c r="E532" s="147"/>
      <c r="F532" s="147"/>
      <c r="G532" s="31" t="s">
        <v>2783</v>
      </c>
      <c r="H532" s="314"/>
      <c r="I532" s="314"/>
    </row>
    <row r="533" spans="2:9" ht="18.75">
      <c r="B533" s="301" t="s">
        <v>4475</v>
      </c>
      <c r="C533" s="147" t="s">
        <v>2986</v>
      </c>
      <c r="D533" s="31" t="s">
        <v>2808</v>
      </c>
      <c r="E533" s="147"/>
      <c r="F533" s="147"/>
      <c r="G533" s="31" t="s">
        <v>2783</v>
      </c>
      <c r="H533" s="314"/>
      <c r="I533" s="314"/>
    </row>
    <row r="534" spans="2:9" ht="18.75">
      <c r="B534" s="301" t="s">
        <v>4697</v>
      </c>
      <c r="C534" s="134" t="s">
        <v>4508</v>
      </c>
      <c r="D534" s="31" t="s">
        <v>2808</v>
      </c>
      <c r="E534" s="134"/>
      <c r="F534" s="134"/>
      <c r="G534" s="31" t="s">
        <v>2783</v>
      </c>
      <c r="H534" s="16" t="s">
        <v>5559</v>
      </c>
      <c r="I534" s="151"/>
    </row>
    <row r="535" spans="2:9" ht="18.75">
      <c r="B535" s="301" t="s">
        <v>1908</v>
      </c>
      <c r="C535" s="147" t="s">
        <v>3379</v>
      </c>
      <c r="D535" s="31" t="s">
        <v>2808</v>
      </c>
      <c r="E535" s="147"/>
      <c r="F535" s="147"/>
      <c r="G535" s="31" t="s">
        <v>2783</v>
      </c>
      <c r="H535" s="314"/>
      <c r="I535" s="314"/>
    </row>
    <row r="536" spans="2:9" ht="18.75">
      <c r="B536" s="301" t="s">
        <v>2253</v>
      </c>
      <c r="C536" s="147" t="s">
        <v>2981</v>
      </c>
      <c r="D536" s="31" t="s">
        <v>2808</v>
      </c>
      <c r="E536" s="147"/>
      <c r="F536" s="147"/>
      <c r="G536" s="31" t="s">
        <v>2783</v>
      </c>
      <c r="H536" s="314"/>
      <c r="I536" s="314"/>
    </row>
    <row r="537" spans="2:9" ht="18.75">
      <c r="B537" s="301" t="s">
        <v>2254</v>
      </c>
      <c r="C537" s="134" t="s">
        <v>4081</v>
      </c>
      <c r="D537" s="31" t="s">
        <v>2808</v>
      </c>
      <c r="E537" s="134"/>
      <c r="F537" s="134"/>
      <c r="G537" s="31" t="s">
        <v>2783</v>
      </c>
      <c r="H537" s="16" t="s">
        <v>5469</v>
      </c>
      <c r="I537" s="151"/>
    </row>
    <row r="538" spans="2:9" ht="18.75">
      <c r="B538" s="301" t="s">
        <v>4976</v>
      </c>
      <c r="C538" s="147" t="s">
        <v>4992</v>
      </c>
      <c r="D538" s="31" t="s">
        <v>5000</v>
      </c>
      <c r="E538" s="298">
        <v>42.923440450867297</v>
      </c>
      <c r="F538" s="298">
        <v>-82.456399536544794</v>
      </c>
      <c r="G538" s="31" t="s">
        <v>2783</v>
      </c>
      <c r="H538" s="314"/>
      <c r="I538" s="314"/>
    </row>
    <row r="539" spans="2:9" ht="18.75">
      <c r="B539" s="301" t="s">
        <v>5033</v>
      </c>
      <c r="C539" s="147" t="s">
        <v>4993</v>
      </c>
      <c r="D539" s="31" t="s">
        <v>5000</v>
      </c>
      <c r="E539" s="298">
        <v>45.004714760347603</v>
      </c>
      <c r="F539" s="298">
        <v>-74.785848714051397</v>
      </c>
      <c r="G539" s="31" t="s">
        <v>2783</v>
      </c>
      <c r="H539" s="314"/>
      <c r="I539" s="314"/>
    </row>
    <row r="540" spans="2:9" ht="18.75">
      <c r="B540" s="301" t="s">
        <v>4978</v>
      </c>
      <c r="C540" s="147" t="s">
        <v>4994</v>
      </c>
      <c r="D540" s="31" t="s">
        <v>5000</v>
      </c>
      <c r="E540" s="298">
        <v>48.608586317345001</v>
      </c>
      <c r="F540" s="298">
        <v>-93.403165713888995</v>
      </c>
      <c r="G540" s="31" t="s">
        <v>2783</v>
      </c>
      <c r="H540" s="314"/>
      <c r="I540" s="314"/>
    </row>
    <row r="541" spans="2:9" ht="18.75">
      <c r="B541" s="301" t="s">
        <v>4979</v>
      </c>
      <c r="C541" s="147" t="s">
        <v>4995</v>
      </c>
      <c r="D541" s="31" t="s">
        <v>5000</v>
      </c>
      <c r="E541" s="298">
        <v>43.137212128644897</v>
      </c>
      <c r="F541" s="298">
        <v>-79.045849770145395</v>
      </c>
      <c r="G541" s="31" t="s">
        <v>2783</v>
      </c>
      <c r="H541" s="314"/>
      <c r="I541" s="314"/>
    </row>
    <row r="542" spans="2:9" ht="18.75">
      <c r="B542" s="301" t="s">
        <v>5034</v>
      </c>
      <c r="C542" s="147" t="s">
        <v>4991</v>
      </c>
      <c r="D542" s="31" t="s">
        <v>5000</v>
      </c>
      <c r="E542" s="298">
        <v>42.9099306628164</v>
      </c>
      <c r="F542" s="298">
        <v>-78.906011850381304</v>
      </c>
      <c r="G542" s="31" t="s">
        <v>2783</v>
      </c>
      <c r="H542" s="314"/>
      <c r="I542" s="314"/>
    </row>
    <row r="543" spans="2:9" ht="18.75">
      <c r="B543" s="301" t="s">
        <v>4980</v>
      </c>
      <c r="C543" s="147" t="s">
        <v>4996</v>
      </c>
      <c r="D543" s="31" t="s">
        <v>5000</v>
      </c>
      <c r="E543" s="298">
        <v>42.790049588678599</v>
      </c>
      <c r="F543" s="298">
        <v>-82.474081364179398</v>
      </c>
      <c r="G543" s="31" t="s">
        <v>2783</v>
      </c>
      <c r="H543" s="314"/>
      <c r="I543" s="314"/>
    </row>
    <row r="544" spans="2:9" ht="18.75">
      <c r="B544" s="301" t="s">
        <v>4981</v>
      </c>
      <c r="C544" s="147" t="s">
        <v>4997</v>
      </c>
      <c r="D544" s="31" t="s">
        <v>5000</v>
      </c>
      <c r="E544" s="298">
        <v>42.292308200000001</v>
      </c>
      <c r="F544" s="298">
        <v>-83.094626099999999</v>
      </c>
      <c r="G544" s="31" t="s">
        <v>2783</v>
      </c>
      <c r="H544" s="314"/>
      <c r="I544" s="314"/>
    </row>
    <row r="545" spans="2:9" ht="18.75">
      <c r="B545" s="301" t="s">
        <v>2458</v>
      </c>
      <c r="C545" s="147" t="s">
        <v>3350</v>
      </c>
      <c r="D545" s="31" t="s">
        <v>2808</v>
      </c>
      <c r="E545" s="147"/>
      <c r="F545" s="147"/>
      <c r="G545" s="31" t="s">
        <v>2783</v>
      </c>
      <c r="H545" s="314"/>
      <c r="I545" s="314"/>
    </row>
    <row r="546" spans="2:9" ht="18.75">
      <c r="B546" s="301" t="s">
        <v>4733</v>
      </c>
      <c r="C546" s="134" t="s">
        <v>4509</v>
      </c>
      <c r="D546" s="31" t="s">
        <v>2808</v>
      </c>
      <c r="E546" s="134"/>
      <c r="F546" s="134"/>
      <c r="G546" s="31" t="s">
        <v>2783</v>
      </c>
      <c r="H546" s="16" t="s">
        <v>5559</v>
      </c>
      <c r="I546" s="151"/>
    </row>
    <row r="547" spans="2:9" ht="18.75">
      <c r="B547" s="301" t="s">
        <v>5001</v>
      </c>
      <c r="C547" s="147" t="s">
        <v>5552</v>
      </c>
      <c r="D547" s="31" t="s">
        <v>4999</v>
      </c>
      <c r="E547" s="298">
        <v>45.2142108693183</v>
      </c>
      <c r="F547" s="298">
        <v>-74.355799325554301</v>
      </c>
      <c r="G547" s="31" t="s">
        <v>2783</v>
      </c>
      <c r="H547" s="314"/>
      <c r="I547" s="314"/>
    </row>
    <row r="548" spans="2:9" ht="18.75">
      <c r="B548" s="301" t="s">
        <v>5002</v>
      </c>
      <c r="C548" s="147" t="s">
        <v>5553</v>
      </c>
      <c r="D548" s="31" t="s">
        <v>4999</v>
      </c>
      <c r="E548" s="298">
        <v>45.516919885824699</v>
      </c>
      <c r="F548" s="298">
        <v>-76.210368288427006</v>
      </c>
      <c r="G548" s="31" t="s">
        <v>2783</v>
      </c>
      <c r="H548" s="314"/>
      <c r="I548" s="314"/>
    </row>
    <row r="549" spans="2:9" ht="18.75">
      <c r="B549" s="301" t="s">
        <v>5003</v>
      </c>
      <c r="C549" s="147" t="s">
        <v>5554</v>
      </c>
      <c r="D549" s="31" t="s">
        <v>4999</v>
      </c>
      <c r="E549" s="298">
        <v>45.631371493373798</v>
      </c>
      <c r="F549" s="298">
        <v>-76.681971358254103</v>
      </c>
      <c r="G549" s="31" t="s">
        <v>2783</v>
      </c>
      <c r="H549" s="314"/>
      <c r="I549" s="314"/>
    </row>
    <row r="550" spans="2:9" ht="18.75">
      <c r="B550" s="301" t="s">
        <v>5004</v>
      </c>
      <c r="C550" s="147" t="s">
        <v>5555</v>
      </c>
      <c r="D550" s="31" t="s">
        <v>4999</v>
      </c>
      <c r="E550" s="298">
        <v>47.630426650805603</v>
      </c>
      <c r="F550" s="298">
        <v>-79.517572986692301</v>
      </c>
      <c r="G550" s="31" t="s">
        <v>2783</v>
      </c>
      <c r="H550" s="314"/>
      <c r="I550" s="314"/>
    </row>
    <row r="551" spans="2:9" ht="18.75">
      <c r="B551" s="301" t="s">
        <v>5005</v>
      </c>
      <c r="C551" s="147" t="s">
        <v>5556</v>
      </c>
      <c r="D551" s="31" t="s">
        <v>4999</v>
      </c>
      <c r="E551" s="298">
        <v>46.382364593269699</v>
      </c>
      <c r="F551" s="298">
        <v>-78.727302939585798</v>
      </c>
      <c r="G551" s="31" t="s">
        <v>2783</v>
      </c>
      <c r="H551" s="314"/>
      <c r="I551" s="314"/>
    </row>
    <row r="552" spans="2:9" ht="18.75">
      <c r="B552" s="301" t="s">
        <v>5006</v>
      </c>
      <c r="C552" s="147" t="s">
        <v>5557</v>
      </c>
      <c r="D552" s="31" t="s">
        <v>4999</v>
      </c>
      <c r="E552" s="298">
        <v>45.520620939740397</v>
      </c>
      <c r="F552" s="298">
        <v>-75.422860855277094</v>
      </c>
      <c r="G552" s="31" t="s">
        <v>2783</v>
      </c>
      <c r="H552" s="314"/>
      <c r="I552" s="314"/>
    </row>
    <row r="553" spans="2:9" ht="18.75">
      <c r="B553" s="301" t="s">
        <v>5007</v>
      </c>
      <c r="C553" s="147" t="s">
        <v>5558</v>
      </c>
      <c r="D553" s="31" t="s">
        <v>4999</v>
      </c>
      <c r="E553" s="298">
        <v>45.520620939740397</v>
      </c>
      <c r="F553" s="298">
        <v>-75.422860855277094</v>
      </c>
      <c r="G553" s="31" t="s">
        <v>2783</v>
      </c>
      <c r="H553" s="314"/>
      <c r="I553" s="314"/>
    </row>
    <row r="554" spans="2:9" ht="18.75">
      <c r="B554" s="301" t="s">
        <v>5008</v>
      </c>
      <c r="C554" s="147" t="s">
        <v>3559</v>
      </c>
      <c r="D554" s="31" t="s">
        <v>4998</v>
      </c>
      <c r="E554" s="298">
        <v>49.908006999999998</v>
      </c>
      <c r="F554" s="298">
        <v>-95.152884999999998</v>
      </c>
      <c r="G554" s="31" t="s">
        <v>2783</v>
      </c>
      <c r="H554" s="314"/>
      <c r="I554" s="314"/>
    </row>
    <row r="555" spans="2:9" ht="18.75">
      <c r="B555" s="301" t="s">
        <v>5009</v>
      </c>
      <c r="C555" s="147" t="s">
        <v>3560</v>
      </c>
      <c r="D555" s="31" t="s">
        <v>4998</v>
      </c>
      <c r="E555" s="298">
        <v>49.788600000000002</v>
      </c>
      <c r="F555" s="298">
        <v>-95.152021000000005</v>
      </c>
      <c r="G555" s="31" t="s">
        <v>2783</v>
      </c>
      <c r="H555" s="314"/>
      <c r="I555" s="314"/>
    </row>
    <row r="556" spans="2:9" ht="18.75">
      <c r="B556" s="301" t="s">
        <v>1439</v>
      </c>
      <c r="C556" s="147" t="s">
        <v>2816</v>
      </c>
      <c r="D556" s="31" t="s">
        <v>2808</v>
      </c>
      <c r="E556" s="147"/>
      <c r="F556" s="147"/>
      <c r="G556" s="31" t="s">
        <v>2783</v>
      </c>
      <c r="H556" s="314"/>
      <c r="I556" s="314"/>
    </row>
    <row r="557" spans="2:9" ht="18.75">
      <c r="B557" s="301" t="s">
        <v>1440</v>
      </c>
      <c r="C557" s="134" t="s">
        <v>4082</v>
      </c>
      <c r="D557" s="31" t="s">
        <v>2808</v>
      </c>
      <c r="E557" s="134"/>
      <c r="F557" s="134"/>
      <c r="G557" s="31" t="s">
        <v>2783</v>
      </c>
      <c r="H557" s="16" t="s">
        <v>5559</v>
      </c>
      <c r="I557" s="151"/>
    </row>
    <row r="558" spans="2:9" ht="18.75">
      <c r="B558" s="301" t="s">
        <v>1438</v>
      </c>
      <c r="C558" s="147" t="s">
        <v>2818</v>
      </c>
      <c r="D558" s="31" t="s">
        <v>2808</v>
      </c>
      <c r="E558" s="147"/>
      <c r="F558" s="147"/>
      <c r="G558" s="31" t="s">
        <v>2783</v>
      </c>
      <c r="H558" s="314"/>
      <c r="I558" s="314"/>
    </row>
    <row r="559" spans="2:9" ht="18.75">
      <c r="B559" s="301" t="s">
        <v>3476</v>
      </c>
      <c r="C559" s="134" t="s">
        <v>3895</v>
      </c>
      <c r="D559" s="31" t="s">
        <v>2808</v>
      </c>
      <c r="E559" s="134"/>
      <c r="F559" s="134"/>
      <c r="G559" s="31" t="s">
        <v>2783</v>
      </c>
      <c r="H559" s="16" t="s">
        <v>5501</v>
      </c>
      <c r="I559" s="151"/>
    </row>
    <row r="560" spans="2:9" ht="18.75">
      <c r="B560" s="301" t="s">
        <v>1758</v>
      </c>
      <c r="C560" s="147" t="s">
        <v>3112</v>
      </c>
      <c r="D560" s="31" t="s">
        <v>2808</v>
      </c>
      <c r="E560" s="147"/>
      <c r="F560" s="147"/>
      <c r="G560" s="31" t="s">
        <v>2783</v>
      </c>
      <c r="H560" s="314"/>
      <c r="I560" s="314"/>
    </row>
    <row r="561" spans="2:9" ht="18.75">
      <c r="B561" s="301" t="s">
        <v>4698</v>
      </c>
      <c r="C561" s="134" t="s">
        <v>4510</v>
      </c>
      <c r="D561" s="31" t="s">
        <v>2808</v>
      </c>
      <c r="E561" s="134"/>
      <c r="F561" s="134"/>
      <c r="G561" s="31" t="s">
        <v>2783</v>
      </c>
      <c r="H561" s="16" t="s">
        <v>4920</v>
      </c>
      <c r="I561" s="151"/>
    </row>
    <row r="562" spans="2:9" ht="18.75">
      <c r="B562" s="301" t="s">
        <v>1297</v>
      </c>
      <c r="C562" s="147" t="s">
        <v>3244</v>
      </c>
      <c r="D562" s="31" t="s">
        <v>2808</v>
      </c>
      <c r="E562" s="147"/>
      <c r="F562" s="147"/>
      <c r="G562" s="31" t="s">
        <v>2783</v>
      </c>
      <c r="H562" s="314"/>
      <c r="I562" s="314"/>
    </row>
    <row r="563" spans="2:9" ht="18.75">
      <c r="B563" s="301" t="s">
        <v>2301</v>
      </c>
      <c r="C563" s="134" t="s">
        <v>4083</v>
      </c>
      <c r="D563" s="31" t="s">
        <v>2808</v>
      </c>
      <c r="E563" s="134"/>
      <c r="F563" s="134"/>
      <c r="G563" s="31" t="s">
        <v>2783</v>
      </c>
      <c r="H563" s="16" t="s">
        <v>5507</v>
      </c>
      <c r="I563" s="151"/>
    </row>
    <row r="564" spans="2:9" ht="18.75">
      <c r="B564" s="301" t="s">
        <v>2341</v>
      </c>
      <c r="C564" s="134" t="s">
        <v>4084</v>
      </c>
      <c r="D564" s="31" t="s">
        <v>2808</v>
      </c>
      <c r="E564" s="134"/>
      <c r="F564" s="134"/>
      <c r="G564" s="31" t="s">
        <v>2783</v>
      </c>
      <c r="H564" s="16" t="s">
        <v>5559</v>
      </c>
      <c r="I564" s="151"/>
    </row>
    <row r="565" spans="2:9" ht="18.75">
      <c r="B565" s="301" t="s">
        <v>1684</v>
      </c>
      <c r="C565" s="147" t="s">
        <v>3095</v>
      </c>
      <c r="D565" s="31" t="s">
        <v>2808</v>
      </c>
      <c r="E565" s="147"/>
      <c r="F565" s="147"/>
      <c r="G565" s="31" t="s">
        <v>2783</v>
      </c>
      <c r="H565" s="314"/>
      <c r="I565" s="314"/>
    </row>
    <row r="566" spans="2:9" ht="18.75">
      <c r="B566" s="301" t="s">
        <v>4361</v>
      </c>
      <c r="C566" s="134" t="s">
        <v>4511</v>
      </c>
      <c r="D566" s="31" t="s">
        <v>2808</v>
      </c>
      <c r="E566" s="134"/>
      <c r="F566" s="134"/>
      <c r="G566" s="31" t="s">
        <v>2783</v>
      </c>
      <c r="H566" s="16" t="s">
        <v>5559</v>
      </c>
      <c r="I566" s="151"/>
    </row>
    <row r="567" spans="2:9" ht="18.75">
      <c r="B567" s="301" t="s">
        <v>2745</v>
      </c>
      <c r="C567" s="147" t="s">
        <v>3046</v>
      </c>
      <c r="D567" s="31" t="s">
        <v>2808</v>
      </c>
      <c r="E567" s="147"/>
      <c r="F567" s="147"/>
      <c r="G567" s="31" t="s">
        <v>2783</v>
      </c>
      <c r="H567" s="314"/>
      <c r="I567" s="314"/>
    </row>
    <row r="568" spans="2:9" ht="18.75">
      <c r="B568" s="301" t="s">
        <v>1238</v>
      </c>
      <c r="C568" s="134" t="s">
        <v>4085</v>
      </c>
      <c r="D568" s="31" t="s">
        <v>2808</v>
      </c>
      <c r="E568" s="134"/>
      <c r="F568" s="134"/>
      <c r="G568" s="31" t="s">
        <v>2783</v>
      </c>
      <c r="H568" s="16" t="s">
        <v>5470</v>
      </c>
      <c r="I568" s="222"/>
    </row>
    <row r="569" spans="2:9" ht="18.75">
      <c r="B569" s="301" t="s">
        <v>1237</v>
      </c>
      <c r="C569" s="147" t="s">
        <v>3073</v>
      </c>
      <c r="D569" s="31" t="s">
        <v>2808</v>
      </c>
      <c r="E569" s="147"/>
      <c r="F569" s="147"/>
      <c r="G569" s="31" t="s">
        <v>2783</v>
      </c>
      <c r="H569" s="314"/>
      <c r="I569" s="314"/>
    </row>
    <row r="570" spans="2:9" ht="18.75">
      <c r="B570" s="301" t="s">
        <v>2474</v>
      </c>
      <c r="C570" s="134" t="s">
        <v>4086</v>
      </c>
      <c r="D570" s="31" t="s">
        <v>2808</v>
      </c>
      <c r="E570" s="134"/>
      <c r="F570" s="134"/>
      <c r="G570" s="31" t="s">
        <v>2783</v>
      </c>
      <c r="H570" s="16" t="s">
        <v>5474</v>
      </c>
      <c r="I570" s="151"/>
    </row>
    <row r="571" spans="2:9" ht="18.75">
      <c r="B571" s="301" t="s">
        <v>1915</v>
      </c>
      <c r="C571" s="134" t="s">
        <v>4087</v>
      </c>
      <c r="D571" s="31" t="s">
        <v>2808</v>
      </c>
      <c r="E571" s="134"/>
      <c r="F571" s="134"/>
      <c r="G571" s="31" t="s">
        <v>2783</v>
      </c>
      <c r="H571" s="16" t="s">
        <v>5476</v>
      </c>
      <c r="I571" s="151"/>
    </row>
    <row r="572" spans="2:9" ht="18.75">
      <c r="B572" s="301" t="s">
        <v>4605</v>
      </c>
      <c r="C572" s="147" t="s">
        <v>3896</v>
      </c>
      <c r="D572" s="31" t="s">
        <v>2808</v>
      </c>
      <c r="E572" s="147"/>
      <c r="F572" s="147"/>
      <c r="G572" s="31" t="s">
        <v>2783</v>
      </c>
      <c r="H572" s="314"/>
      <c r="I572" s="314"/>
    </row>
    <row r="573" spans="2:9" ht="18.75">
      <c r="B573" s="301" t="s">
        <v>2074</v>
      </c>
      <c r="C573" s="147" t="s">
        <v>2936</v>
      </c>
      <c r="D573" s="31" t="s">
        <v>2808</v>
      </c>
      <c r="E573" s="147"/>
      <c r="F573" s="147"/>
      <c r="G573" s="31" t="s">
        <v>2783</v>
      </c>
      <c r="H573" s="314"/>
      <c r="I573" s="314"/>
    </row>
    <row r="574" spans="2:9" ht="18.75">
      <c r="B574" s="301" t="s">
        <v>2096</v>
      </c>
      <c r="C574" s="147" t="s">
        <v>2943</v>
      </c>
      <c r="D574" s="31" t="s">
        <v>2808</v>
      </c>
      <c r="E574" s="147"/>
      <c r="F574" s="147"/>
      <c r="G574" s="31" t="s">
        <v>2783</v>
      </c>
      <c r="H574" s="314"/>
      <c r="I574" s="314"/>
    </row>
    <row r="575" spans="2:9" ht="18.75">
      <c r="B575" s="301" t="s">
        <v>1408</v>
      </c>
      <c r="C575" s="147" t="s">
        <v>3066</v>
      </c>
      <c r="D575" s="31" t="s">
        <v>2808</v>
      </c>
      <c r="E575" s="147"/>
      <c r="F575" s="147"/>
      <c r="G575" s="31" t="s">
        <v>2783</v>
      </c>
      <c r="H575" s="314"/>
      <c r="I575" s="314"/>
    </row>
    <row r="576" spans="2:9" ht="18.75">
      <c r="B576" s="301" t="s">
        <v>1409</v>
      </c>
      <c r="C576" s="134" t="s">
        <v>4088</v>
      </c>
      <c r="D576" s="31" t="s">
        <v>2808</v>
      </c>
      <c r="E576" s="134"/>
      <c r="F576" s="134"/>
      <c r="G576" s="31" t="s">
        <v>2783</v>
      </c>
      <c r="H576" s="16" t="s">
        <v>5465</v>
      </c>
      <c r="I576" s="151"/>
    </row>
    <row r="577" spans="1:19" ht="18.75">
      <c r="B577" s="301" t="s">
        <v>2602</v>
      </c>
      <c r="C577" s="134" t="s">
        <v>4512</v>
      </c>
      <c r="D577" s="31" t="s">
        <v>2808</v>
      </c>
      <c r="E577" s="134"/>
      <c r="F577" s="134"/>
      <c r="G577" s="31" t="s">
        <v>2783</v>
      </c>
      <c r="H577" s="16" t="s">
        <v>5559</v>
      </c>
      <c r="I577" s="151"/>
    </row>
    <row r="578" spans="1:19" ht="18.75">
      <c r="B578" s="301" t="s">
        <v>1694</v>
      </c>
      <c r="C578" s="134" t="s">
        <v>4089</v>
      </c>
      <c r="D578" s="31" t="s">
        <v>2808</v>
      </c>
      <c r="E578" s="134"/>
      <c r="F578" s="134"/>
      <c r="G578" s="31" t="s">
        <v>2783</v>
      </c>
      <c r="H578" s="16" t="s">
        <v>4920</v>
      </c>
      <c r="I578" s="151"/>
    </row>
    <row r="579" spans="1:19" ht="18.75">
      <c r="B579" s="301" t="s">
        <v>2759</v>
      </c>
      <c r="C579" s="147" t="s">
        <v>3352</v>
      </c>
      <c r="D579" s="31" t="s">
        <v>2808</v>
      </c>
      <c r="E579" s="147"/>
      <c r="F579" s="147"/>
      <c r="G579" s="31" t="s">
        <v>2783</v>
      </c>
      <c r="H579" s="314"/>
      <c r="I579" s="314"/>
    </row>
    <row r="580" spans="1:19" ht="18.75">
      <c r="B580" s="301" t="s">
        <v>1900</v>
      </c>
      <c r="C580" s="134" t="s">
        <v>4090</v>
      </c>
      <c r="D580" s="31" t="s">
        <v>2808</v>
      </c>
      <c r="E580" s="134"/>
      <c r="F580" s="134"/>
      <c r="G580" s="31" t="s">
        <v>2783</v>
      </c>
      <c r="H580" s="16" t="s">
        <v>5501</v>
      </c>
      <c r="I580" s="151"/>
    </row>
    <row r="581" spans="1:19" ht="18.75">
      <c r="B581" s="301" t="s">
        <v>2037</v>
      </c>
      <c r="C581" s="134" t="s">
        <v>4636</v>
      </c>
      <c r="D581" s="31" t="s">
        <v>2808</v>
      </c>
      <c r="E581" s="134"/>
      <c r="F581" s="134"/>
      <c r="G581" s="31" t="s">
        <v>2783</v>
      </c>
      <c r="H581" s="151" t="s">
        <v>5510</v>
      </c>
      <c r="I581" s="151"/>
    </row>
    <row r="582" spans="1:19" ht="18.75">
      <c r="B582" s="301" t="s">
        <v>1252</v>
      </c>
      <c r="C582" s="147" t="s">
        <v>2852</v>
      </c>
      <c r="D582" s="31" t="s">
        <v>2808</v>
      </c>
      <c r="E582" s="147"/>
      <c r="F582" s="147"/>
      <c r="G582" s="31" t="s">
        <v>2783</v>
      </c>
      <c r="H582" s="314"/>
      <c r="I582" s="314"/>
    </row>
    <row r="583" spans="1:19" ht="18.75">
      <c r="B583" s="301" t="s">
        <v>2560</v>
      </c>
      <c r="C583" s="134" t="s">
        <v>4091</v>
      </c>
      <c r="D583" s="31" t="s">
        <v>2808</v>
      </c>
      <c r="E583" s="134"/>
      <c r="F583" s="134"/>
      <c r="G583" s="31" t="s">
        <v>2783</v>
      </c>
      <c r="H583" s="16" t="s">
        <v>5470</v>
      </c>
      <c r="I583" s="222"/>
    </row>
    <row r="584" spans="1:19" ht="18.75">
      <c r="B584" s="301" t="s">
        <v>2559</v>
      </c>
      <c r="C584" s="147" t="s">
        <v>3284</v>
      </c>
      <c r="D584" s="31" t="s">
        <v>2808</v>
      </c>
      <c r="E584" s="147"/>
      <c r="F584" s="147"/>
      <c r="G584" s="31" t="s">
        <v>2783</v>
      </c>
      <c r="H584" s="314"/>
      <c r="I584" s="314"/>
    </row>
    <row r="585" spans="1:19" ht="18.75">
      <c r="B585" s="301" t="s">
        <v>1663</v>
      </c>
      <c r="C585" s="134" t="s">
        <v>4092</v>
      </c>
      <c r="D585" s="31" t="s">
        <v>2808</v>
      </c>
      <c r="E585" s="134"/>
      <c r="F585" s="134"/>
      <c r="G585" s="31" t="s">
        <v>2783</v>
      </c>
      <c r="H585" s="16" t="s">
        <v>5513</v>
      </c>
      <c r="I585" s="151"/>
    </row>
    <row r="586" spans="1:19" ht="18.75">
      <c r="B586" s="301" t="s">
        <v>1973</v>
      </c>
      <c r="C586" s="134" t="s">
        <v>4093</v>
      </c>
      <c r="D586" s="31" t="s">
        <v>2808</v>
      </c>
      <c r="E586" s="134"/>
      <c r="F586" s="134"/>
      <c r="G586" s="31" t="s">
        <v>2783</v>
      </c>
      <c r="H586" s="16" t="s">
        <v>5507</v>
      </c>
      <c r="I586" s="151"/>
    </row>
    <row r="587" spans="1:19" ht="18.75">
      <c r="B587" s="301" t="s">
        <v>2011</v>
      </c>
      <c r="C587" s="134" t="s">
        <v>4094</v>
      </c>
      <c r="D587" s="31" t="s">
        <v>2808</v>
      </c>
      <c r="E587" s="134"/>
      <c r="F587" s="134"/>
      <c r="G587" s="31" t="s">
        <v>2783</v>
      </c>
      <c r="H587" s="16" t="s">
        <v>5470</v>
      </c>
      <c r="I587" s="151"/>
    </row>
    <row r="588" spans="1:19" ht="18.75">
      <c r="B588" s="301" t="s">
        <v>1355</v>
      </c>
      <c r="C588" s="134" t="s">
        <v>4095</v>
      </c>
      <c r="D588" s="31" t="s">
        <v>2808</v>
      </c>
      <c r="E588" s="134"/>
      <c r="F588" s="134"/>
      <c r="G588" s="31" t="s">
        <v>2783</v>
      </c>
      <c r="H588" s="16" t="s">
        <v>5470</v>
      </c>
      <c r="I588" s="222"/>
    </row>
    <row r="589" spans="1:19" ht="18.75">
      <c r="B589" s="301" t="s">
        <v>1354</v>
      </c>
      <c r="C589" s="147" t="s">
        <v>3050</v>
      </c>
      <c r="D589" s="31" t="s">
        <v>2808</v>
      </c>
      <c r="E589" s="147"/>
      <c r="F589" s="147"/>
      <c r="G589" s="31" t="s">
        <v>2783</v>
      </c>
      <c r="H589" s="314"/>
      <c r="I589" s="314"/>
    </row>
    <row r="590" spans="1:19" ht="18.75">
      <c r="B590" s="301" t="s">
        <v>1272</v>
      </c>
      <c r="C590" s="134" t="s">
        <v>4513</v>
      </c>
      <c r="D590" s="31" t="s">
        <v>2808</v>
      </c>
      <c r="E590" s="134"/>
      <c r="F590" s="134"/>
      <c r="G590" s="31" t="s">
        <v>2783</v>
      </c>
      <c r="H590" s="16" t="s">
        <v>5470</v>
      </c>
      <c r="I590" s="222"/>
    </row>
    <row r="591" spans="1:19" ht="18.75">
      <c r="B591" s="301" t="s">
        <v>2020</v>
      </c>
      <c r="C591" s="147" t="s">
        <v>3337</v>
      </c>
      <c r="D591" s="31" t="s">
        <v>2808</v>
      </c>
      <c r="E591" s="147"/>
      <c r="F591" s="147"/>
      <c r="G591" s="31" t="s">
        <v>2783</v>
      </c>
      <c r="H591" s="314"/>
      <c r="I591" s="314"/>
    </row>
    <row r="592" spans="1:19" s="5" customFormat="1" ht="18.75">
      <c r="A592" s="270"/>
      <c r="B592" s="301" t="s">
        <v>2021</v>
      </c>
      <c r="C592" s="134" t="s">
        <v>4096</v>
      </c>
      <c r="D592" s="31" t="s">
        <v>2808</v>
      </c>
      <c r="E592" s="134"/>
      <c r="F592" s="134"/>
      <c r="G592" s="31" t="s">
        <v>2783</v>
      </c>
      <c r="H592" s="16" t="s">
        <v>5468</v>
      </c>
      <c r="I592" s="222"/>
      <c r="J592" s="270"/>
      <c r="K592" s="270"/>
      <c r="L592" s="270"/>
      <c r="M592" s="270"/>
      <c r="N592" s="270"/>
      <c r="O592" s="270"/>
      <c r="P592" s="270"/>
      <c r="Q592" s="270"/>
      <c r="R592" s="270"/>
      <c r="S592" s="270"/>
    </row>
    <row r="593" spans="2:9" ht="18.75">
      <c r="B593" s="301" t="s">
        <v>1669</v>
      </c>
      <c r="C593" s="147" t="s">
        <v>2870</v>
      </c>
      <c r="D593" s="31" t="s">
        <v>2808</v>
      </c>
      <c r="E593" s="147"/>
      <c r="F593" s="147"/>
      <c r="G593" s="31" t="s">
        <v>2783</v>
      </c>
      <c r="H593" s="314"/>
      <c r="I593" s="314"/>
    </row>
    <row r="594" spans="2:9" ht="18.75">
      <c r="B594" s="301" t="s">
        <v>2514</v>
      </c>
      <c r="C594" s="147" t="s">
        <v>3274</v>
      </c>
      <c r="D594" s="31" t="s">
        <v>2808</v>
      </c>
      <c r="E594" s="147"/>
      <c r="F594" s="147"/>
      <c r="G594" s="31" t="s">
        <v>2783</v>
      </c>
      <c r="H594" s="314"/>
      <c r="I594" s="314"/>
    </row>
    <row r="595" spans="2:9" ht="18.75">
      <c r="B595" s="301" t="s">
        <v>2669</v>
      </c>
      <c r="C595" s="147" t="s">
        <v>3356</v>
      </c>
      <c r="D595" s="31" t="s">
        <v>2808</v>
      </c>
      <c r="E595" s="147"/>
      <c r="F595" s="147"/>
      <c r="G595" s="31" t="s">
        <v>2783</v>
      </c>
      <c r="H595" s="314"/>
      <c r="I595" s="314"/>
    </row>
    <row r="596" spans="2:9" ht="18.75">
      <c r="B596" s="301" t="s">
        <v>4699</v>
      </c>
      <c r="C596" s="134" t="s">
        <v>4514</v>
      </c>
      <c r="D596" s="31" t="s">
        <v>2808</v>
      </c>
      <c r="E596" s="134"/>
      <c r="F596" s="134"/>
      <c r="G596" s="31" t="s">
        <v>2783</v>
      </c>
      <c r="H596" s="16" t="s">
        <v>5559</v>
      </c>
      <c r="I596" s="222"/>
    </row>
    <row r="597" spans="2:9" ht="18.75">
      <c r="B597" s="301" t="s">
        <v>2388</v>
      </c>
      <c r="C597" s="147" t="s">
        <v>3345</v>
      </c>
      <c r="D597" s="31" t="s">
        <v>2808</v>
      </c>
      <c r="E597" s="147"/>
      <c r="F597" s="147"/>
      <c r="G597" s="31" t="s">
        <v>2783</v>
      </c>
      <c r="H597" s="314"/>
      <c r="I597" s="314"/>
    </row>
    <row r="598" spans="2:9" ht="18.75">
      <c r="B598" s="301" t="s">
        <v>4702</v>
      </c>
      <c r="C598" s="134" t="s">
        <v>4515</v>
      </c>
      <c r="D598" s="31" t="s">
        <v>2808</v>
      </c>
      <c r="E598" s="134"/>
      <c r="F598" s="134"/>
      <c r="G598" s="31" t="s">
        <v>2783</v>
      </c>
      <c r="H598" s="16" t="s">
        <v>5501</v>
      </c>
      <c r="I598" s="222"/>
    </row>
    <row r="599" spans="2:9" ht="18.75">
      <c r="B599" s="301" t="s">
        <v>4701</v>
      </c>
      <c r="C599" s="134" t="s">
        <v>4645</v>
      </c>
      <c r="D599" s="31" t="s">
        <v>2808</v>
      </c>
      <c r="E599" s="134"/>
      <c r="F599" s="134"/>
      <c r="G599" s="31" t="s">
        <v>2783</v>
      </c>
      <c r="H599" s="16" t="s">
        <v>5501</v>
      </c>
      <c r="I599" s="222"/>
    </row>
    <row r="600" spans="2:9" ht="18.75">
      <c r="B600" s="301" t="s">
        <v>4700</v>
      </c>
      <c r="C600" s="134" t="s">
        <v>4516</v>
      </c>
      <c r="D600" s="31" t="s">
        <v>2808</v>
      </c>
      <c r="E600" s="134"/>
      <c r="F600" s="134"/>
      <c r="G600" s="31" t="s">
        <v>2783</v>
      </c>
      <c r="H600" s="16" t="s">
        <v>5559</v>
      </c>
      <c r="I600" s="222"/>
    </row>
    <row r="601" spans="2:9" ht="18.75">
      <c r="B601" s="301" t="s">
        <v>2318</v>
      </c>
      <c r="C601" s="147" t="s">
        <v>3218</v>
      </c>
      <c r="D601" s="31" t="s">
        <v>2808</v>
      </c>
      <c r="E601" s="147"/>
      <c r="F601" s="147"/>
      <c r="G601" s="31" t="s">
        <v>2783</v>
      </c>
      <c r="H601" s="314"/>
      <c r="I601" s="314"/>
    </row>
    <row r="602" spans="2:9" ht="18.75">
      <c r="B602" s="301" t="s">
        <v>1432</v>
      </c>
      <c r="C602" s="134" t="s">
        <v>4097</v>
      </c>
      <c r="D602" s="31" t="s">
        <v>2808</v>
      </c>
      <c r="E602" s="134"/>
      <c r="F602" s="134"/>
      <c r="G602" s="31" t="s">
        <v>2783</v>
      </c>
      <c r="H602" s="16" t="s">
        <v>4920</v>
      </c>
      <c r="I602" s="151"/>
    </row>
    <row r="603" spans="2:9" ht="18.75">
      <c r="B603" s="301" t="s">
        <v>4340</v>
      </c>
      <c r="C603" s="147" t="s">
        <v>3897</v>
      </c>
      <c r="D603" s="31" t="s">
        <v>2808</v>
      </c>
      <c r="E603" s="147"/>
      <c r="F603" s="147"/>
      <c r="G603" s="31" t="s">
        <v>2783</v>
      </c>
      <c r="H603" s="314"/>
      <c r="I603" s="314"/>
    </row>
    <row r="604" spans="2:9" ht="18.75">
      <c r="B604" s="301" t="s">
        <v>2729</v>
      </c>
      <c r="C604" s="147" t="s">
        <v>3044</v>
      </c>
      <c r="D604" s="31" t="s">
        <v>2808</v>
      </c>
      <c r="E604" s="147"/>
      <c r="F604" s="147"/>
      <c r="G604" s="31" t="s">
        <v>2783</v>
      </c>
      <c r="H604" s="314"/>
      <c r="I604" s="314"/>
    </row>
    <row r="605" spans="2:9" ht="18.75">
      <c r="B605" s="301" t="s">
        <v>2058</v>
      </c>
      <c r="C605" s="134" t="s">
        <v>4098</v>
      </c>
      <c r="D605" s="31" t="s">
        <v>2808</v>
      </c>
      <c r="E605" s="134"/>
      <c r="F605" s="134"/>
      <c r="G605" s="31" t="s">
        <v>2783</v>
      </c>
      <c r="H605" s="16" t="s">
        <v>5513</v>
      </c>
      <c r="I605" s="151"/>
    </row>
    <row r="606" spans="2:9" ht="18.75">
      <c r="B606" s="301" t="s">
        <v>2141</v>
      </c>
      <c r="C606" s="147" t="s">
        <v>4609</v>
      </c>
      <c r="D606" s="31" t="s">
        <v>2808</v>
      </c>
      <c r="E606" s="147"/>
      <c r="F606" s="147"/>
      <c r="G606" s="31" t="s">
        <v>2783</v>
      </c>
      <c r="H606" s="314"/>
      <c r="I606" s="314"/>
    </row>
    <row r="607" spans="2:9" ht="18.75">
      <c r="B607" s="301" t="s">
        <v>1092</v>
      </c>
      <c r="C607" s="147" t="s">
        <v>3898</v>
      </c>
      <c r="D607" s="31" t="s">
        <v>2808</v>
      </c>
      <c r="E607" s="147"/>
      <c r="F607" s="147"/>
      <c r="G607" s="31" t="s">
        <v>2783</v>
      </c>
      <c r="H607" s="314"/>
      <c r="I607" s="314"/>
    </row>
    <row r="608" spans="2:9" ht="18.75">
      <c r="B608" s="301" t="s">
        <v>1939</v>
      </c>
      <c r="C608" s="147" t="s">
        <v>3145</v>
      </c>
      <c r="D608" s="31" t="s">
        <v>2808</v>
      </c>
      <c r="E608" s="147"/>
      <c r="F608" s="147"/>
      <c r="G608" s="31" t="s">
        <v>2783</v>
      </c>
      <c r="H608" s="314"/>
      <c r="I608" s="314"/>
    </row>
    <row r="609" spans="2:17" ht="18.75">
      <c r="B609" s="301" t="s">
        <v>1460</v>
      </c>
      <c r="C609" s="134" t="s">
        <v>4099</v>
      </c>
      <c r="D609" s="31" t="s">
        <v>2808</v>
      </c>
      <c r="E609" s="134"/>
      <c r="F609" s="134"/>
      <c r="G609" s="31" t="s">
        <v>2783</v>
      </c>
      <c r="H609" s="16" t="s">
        <v>5501</v>
      </c>
      <c r="I609" s="151"/>
    </row>
    <row r="610" spans="2:17" ht="18.75">
      <c r="B610" s="301" t="s">
        <v>2208</v>
      </c>
      <c r="C610" s="147" t="s">
        <v>3191</v>
      </c>
      <c r="D610" s="31" t="s">
        <v>2808</v>
      </c>
      <c r="E610" s="147"/>
      <c r="F610" s="147"/>
      <c r="G610" s="31" t="s">
        <v>2783</v>
      </c>
      <c r="H610" s="314"/>
      <c r="I610" s="314"/>
    </row>
    <row r="611" spans="2:17" ht="18.75">
      <c r="B611" s="301" t="s">
        <v>1737</v>
      </c>
      <c r="C611" s="147" t="s">
        <v>3105</v>
      </c>
      <c r="D611" s="31" t="s">
        <v>2808</v>
      </c>
      <c r="E611" s="147"/>
      <c r="F611" s="147"/>
      <c r="G611" s="31" t="s">
        <v>2783</v>
      </c>
      <c r="H611" s="314"/>
      <c r="I611" s="314"/>
    </row>
    <row r="612" spans="2:17" ht="18.75">
      <c r="B612" s="301" t="s">
        <v>1832</v>
      </c>
      <c r="C612" s="147" t="s">
        <v>3127</v>
      </c>
      <c r="D612" s="31" t="s">
        <v>2808</v>
      </c>
      <c r="E612" s="147"/>
      <c r="F612" s="147"/>
      <c r="G612" s="31" t="s">
        <v>2783</v>
      </c>
      <c r="H612" s="314"/>
      <c r="I612" s="314"/>
      <c r="J612" s="23"/>
      <c r="K612" s="23"/>
      <c r="L612" s="23"/>
      <c r="M612" s="27"/>
      <c r="N612" s="23"/>
      <c r="O612" s="27"/>
      <c r="P612" s="27"/>
      <c r="Q612" s="5"/>
    </row>
    <row r="613" spans="2:17" ht="18.75">
      <c r="B613" s="301" t="s">
        <v>1831</v>
      </c>
      <c r="C613" s="147" t="s">
        <v>2900</v>
      </c>
      <c r="D613" s="31" t="s">
        <v>2808</v>
      </c>
      <c r="E613" s="147"/>
      <c r="F613" s="147"/>
      <c r="G613" s="31" t="s">
        <v>2783</v>
      </c>
      <c r="H613" s="314"/>
      <c r="I613" s="314"/>
      <c r="J613" s="23"/>
      <c r="K613" s="23"/>
      <c r="L613" s="23"/>
      <c r="M613" s="27"/>
      <c r="N613" s="23"/>
      <c r="O613" s="27"/>
      <c r="P613" s="27"/>
      <c r="Q613" s="5"/>
    </row>
    <row r="614" spans="2:17" ht="18.75">
      <c r="B614" s="301" t="s">
        <v>2226</v>
      </c>
      <c r="C614" s="147" t="s">
        <v>2969</v>
      </c>
      <c r="D614" s="31" t="s">
        <v>2808</v>
      </c>
      <c r="E614" s="147"/>
      <c r="F614" s="147"/>
      <c r="G614" s="31" t="s">
        <v>2783</v>
      </c>
      <c r="H614" s="314"/>
      <c r="I614" s="314"/>
    </row>
    <row r="615" spans="2:17" ht="18.75">
      <c r="B615" s="301" t="s">
        <v>1787</v>
      </c>
      <c r="C615" s="147" t="s">
        <v>2892</v>
      </c>
      <c r="D615" s="31" t="s">
        <v>2808</v>
      </c>
      <c r="E615" s="147"/>
      <c r="F615" s="147"/>
      <c r="G615" s="31" t="s">
        <v>2783</v>
      </c>
      <c r="H615" s="314"/>
      <c r="I615" s="314"/>
    </row>
    <row r="616" spans="2:17" ht="18.75">
      <c r="B616" s="301" t="s">
        <v>1888</v>
      </c>
      <c r="C616" s="147" t="s">
        <v>3135</v>
      </c>
      <c r="D616" s="31" t="s">
        <v>2808</v>
      </c>
      <c r="E616" s="147"/>
      <c r="F616" s="147"/>
      <c r="G616" s="31" t="s">
        <v>2783</v>
      </c>
      <c r="H616" s="314"/>
      <c r="I616" s="314"/>
    </row>
    <row r="617" spans="2:17" ht="18.75">
      <c r="B617" s="301" t="s">
        <v>3517</v>
      </c>
      <c r="C617" s="134" t="s">
        <v>4100</v>
      </c>
      <c r="D617" s="31" t="s">
        <v>2808</v>
      </c>
      <c r="E617" s="134"/>
      <c r="F617" s="134"/>
      <c r="G617" s="31" t="s">
        <v>2783</v>
      </c>
      <c r="H617" s="16" t="s">
        <v>5506</v>
      </c>
      <c r="I617" s="151"/>
    </row>
    <row r="618" spans="2:17" ht="18.75">
      <c r="B618" s="301" t="s">
        <v>3520</v>
      </c>
      <c r="C618" s="134" t="s">
        <v>4101</v>
      </c>
      <c r="D618" s="31" t="s">
        <v>2808</v>
      </c>
      <c r="E618" s="134"/>
      <c r="F618" s="134"/>
      <c r="G618" s="31" t="s">
        <v>2783</v>
      </c>
      <c r="H618" s="16" t="s">
        <v>5506</v>
      </c>
      <c r="I618" s="151"/>
    </row>
    <row r="619" spans="2:17" ht="18.75">
      <c r="B619" s="301" t="s">
        <v>3518</v>
      </c>
      <c r="C619" s="134" t="s">
        <v>4102</v>
      </c>
      <c r="D619" s="31" t="s">
        <v>2808</v>
      </c>
      <c r="E619" s="134"/>
      <c r="F619" s="134"/>
      <c r="G619" s="31" t="s">
        <v>2783</v>
      </c>
      <c r="H619" s="16" t="s">
        <v>5506</v>
      </c>
      <c r="I619" s="151"/>
    </row>
    <row r="620" spans="2:17" ht="18.75">
      <c r="B620" s="301" t="s">
        <v>3521</v>
      </c>
      <c r="C620" s="134" t="s">
        <v>4103</v>
      </c>
      <c r="D620" s="31" t="s">
        <v>2808</v>
      </c>
      <c r="E620" s="134"/>
      <c r="F620" s="134"/>
      <c r="G620" s="31" t="s">
        <v>2783</v>
      </c>
      <c r="H620" s="16" t="s">
        <v>5506</v>
      </c>
      <c r="I620" s="151"/>
    </row>
    <row r="621" spans="2:17" ht="18.75">
      <c r="B621" s="301" t="s">
        <v>3394</v>
      </c>
      <c r="C621" s="134" t="s">
        <v>4104</v>
      </c>
      <c r="D621" s="31" t="s">
        <v>2808</v>
      </c>
      <c r="E621" s="134"/>
      <c r="F621" s="134"/>
      <c r="G621" s="31" t="s">
        <v>2783</v>
      </c>
      <c r="H621" s="16" t="s">
        <v>5506</v>
      </c>
      <c r="I621" s="151"/>
    </row>
    <row r="622" spans="2:17" ht="18.75">
      <c r="B622" s="301" t="s">
        <v>3519</v>
      </c>
      <c r="C622" s="134" t="s">
        <v>4105</v>
      </c>
      <c r="D622" s="31" t="s">
        <v>2808</v>
      </c>
      <c r="E622" s="134"/>
      <c r="F622" s="134"/>
      <c r="G622" s="31" t="s">
        <v>2783</v>
      </c>
      <c r="H622" s="16" t="s">
        <v>5506</v>
      </c>
      <c r="I622" s="151"/>
    </row>
    <row r="623" spans="2:17" ht="18.75">
      <c r="B623" s="301" t="s">
        <v>3515</v>
      </c>
      <c r="C623" s="134" t="s">
        <v>4106</v>
      </c>
      <c r="D623" s="31" t="s">
        <v>2808</v>
      </c>
      <c r="E623" s="134"/>
      <c r="F623" s="134"/>
      <c r="G623" s="31" t="s">
        <v>2783</v>
      </c>
      <c r="H623" s="16" t="s">
        <v>5506</v>
      </c>
      <c r="I623" s="151"/>
    </row>
    <row r="624" spans="2:17" ht="18.75">
      <c r="B624" s="301" t="s">
        <v>3514</v>
      </c>
      <c r="C624" s="134" t="s">
        <v>4107</v>
      </c>
      <c r="D624" s="31" t="s">
        <v>2808</v>
      </c>
      <c r="E624" s="134"/>
      <c r="F624" s="134"/>
      <c r="G624" s="31" t="s">
        <v>2783</v>
      </c>
      <c r="H624" s="16" t="s">
        <v>5506</v>
      </c>
      <c r="I624" s="151"/>
    </row>
    <row r="625" spans="2:9" ht="18.75">
      <c r="B625" s="301" t="s">
        <v>2624</v>
      </c>
      <c r="C625" s="134" t="s">
        <v>4108</v>
      </c>
      <c r="D625" s="31" t="s">
        <v>2808</v>
      </c>
      <c r="E625" s="134"/>
      <c r="F625" s="134"/>
      <c r="G625" s="31" t="s">
        <v>2783</v>
      </c>
      <c r="H625" s="151" t="s">
        <v>5509</v>
      </c>
      <c r="I625" s="151"/>
    </row>
    <row r="626" spans="2:9" ht="18.75">
      <c r="B626" s="301" t="s">
        <v>2152</v>
      </c>
      <c r="C626" s="147" t="s">
        <v>3326</v>
      </c>
      <c r="D626" s="31" t="s">
        <v>2808</v>
      </c>
      <c r="E626" s="147"/>
      <c r="F626" s="147"/>
      <c r="G626" s="31" t="s">
        <v>2783</v>
      </c>
      <c r="H626" s="314"/>
      <c r="I626" s="314"/>
    </row>
    <row r="627" spans="2:9" ht="18.75">
      <c r="B627" s="301" t="s">
        <v>1310</v>
      </c>
      <c r="C627" s="147" t="s">
        <v>3250</v>
      </c>
      <c r="D627" s="31" t="s">
        <v>2808</v>
      </c>
      <c r="E627" s="147"/>
      <c r="F627" s="147"/>
      <c r="G627" s="31" t="s">
        <v>2783</v>
      </c>
      <c r="H627" s="314"/>
      <c r="I627" s="314"/>
    </row>
    <row r="628" spans="2:9" ht="18.75">
      <c r="B628" s="301" t="s">
        <v>4362</v>
      </c>
      <c r="C628" s="134" t="s">
        <v>4517</v>
      </c>
      <c r="D628" s="31" t="s">
        <v>2808</v>
      </c>
      <c r="E628" s="134"/>
      <c r="F628" s="134"/>
      <c r="G628" s="31" t="s">
        <v>2783</v>
      </c>
      <c r="H628" s="16" t="s">
        <v>5470</v>
      </c>
      <c r="I628" s="151"/>
    </row>
    <row r="629" spans="2:9" ht="18.75">
      <c r="B629" s="301" t="s">
        <v>4705</v>
      </c>
      <c r="C629" s="134" t="s">
        <v>4518</v>
      </c>
      <c r="D629" s="31" t="s">
        <v>2808</v>
      </c>
      <c r="E629" s="134"/>
      <c r="F629" s="134"/>
      <c r="G629" s="31" t="s">
        <v>2783</v>
      </c>
      <c r="H629" s="16" t="s">
        <v>5498</v>
      </c>
      <c r="I629" s="151"/>
    </row>
    <row r="630" spans="2:9" ht="18.75">
      <c r="B630" s="301" t="s">
        <v>2702</v>
      </c>
      <c r="C630" s="147" t="s">
        <v>3043</v>
      </c>
      <c r="D630" s="31" t="s">
        <v>2808</v>
      </c>
      <c r="E630" s="147"/>
      <c r="F630" s="147"/>
      <c r="G630" s="31" t="s">
        <v>2783</v>
      </c>
      <c r="H630" s="314"/>
      <c r="I630" s="314"/>
    </row>
    <row r="631" spans="2:9" ht="18.75">
      <c r="B631" s="301" t="s">
        <v>4706</v>
      </c>
      <c r="C631" s="134" t="s">
        <v>4519</v>
      </c>
      <c r="D631" s="31" t="s">
        <v>2808</v>
      </c>
      <c r="E631" s="134"/>
      <c r="F631" s="134"/>
      <c r="G631" s="31" t="s">
        <v>2783</v>
      </c>
      <c r="H631" s="151" t="s">
        <v>5510</v>
      </c>
      <c r="I631" s="151"/>
    </row>
    <row r="632" spans="2:9" ht="18.75">
      <c r="B632" s="301" t="s">
        <v>1979</v>
      </c>
      <c r="C632" s="134" t="s">
        <v>4109</v>
      </c>
      <c r="D632" s="31" t="s">
        <v>2808</v>
      </c>
      <c r="E632" s="134"/>
      <c r="F632" s="134"/>
      <c r="G632" s="31" t="s">
        <v>2783</v>
      </c>
      <c r="H632" s="16" t="s">
        <v>5501</v>
      </c>
      <c r="I632" s="151"/>
    </row>
    <row r="633" spans="2:9" ht="18.75">
      <c r="B633" s="301" t="s">
        <v>1978</v>
      </c>
      <c r="C633" s="147" t="s">
        <v>2920</v>
      </c>
      <c r="D633" s="31" t="s">
        <v>2808</v>
      </c>
      <c r="E633" s="147"/>
      <c r="F633" s="147"/>
      <c r="G633" s="31" t="s">
        <v>2783</v>
      </c>
      <c r="H633" s="314"/>
      <c r="I633" s="314"/>
    </row>
    <row r="634" spans="2:9" ht="18.75">
      <c r="B634" s="301" t="s">
        <v>4703</v>
      </c>
      <c r="C634" s="134" t="s">
        <v>4520</v>
      </c>
      <c r="D634" s="31" t="s">
        <v>2808</v>
      </c>
      <c r="E634" s="134"/>
      <c r="F634" s="134"/>
      <c r="G634" s="31" t="s">
        <v>2783</v>
      </c>
      <c r="H634" s="16" t="s">
        <v>5505</v>
      </c>
      <c r="I634" s="151"/>
    </row>
    <row r="635" spans="2:9" ht="18.75">
      <c r="B635" s="301" t="s">
        <v>1493</v>
      </c>
      <c r="C635" s="134" t="s">
        <v>4110</v>
      </c>
      <c r="D635" s="31" t="s">
        <v>2808</v>
      </c>
      <c r="E635" s="134"/>
      <c r="F635" s="134"/>
      <c r="G635" s="31" t="s">
        <v>2783</v>
      </c>
      <c r="H635" s="16" t="s">
        <v>5507</v>
      </c>
      <c r="I635" s="151"/>
    </row>
    <row r="636" spans="2:9" ht="18.75">
      <c r="B636" s="301" t="s">
        <v>1229</v>
      </c>
      <c r="C636" s="134" t="s">
        <v>4611</v>
      </c>
      <c r="D636" s="31" t="s">
        <v>2808</v>
      </c>
      <c r="E636" s="134"/>
      <c r="F636" s="134"/>
      <c r="G636" s="31" t="s">
        <v>2783</v>
      </c>
      <c r="H636" s="16" t="s">
        <v>5470</v>
      </c>
      <c r="I636" s="222"/>
    </row>
    <row r="637" spans="2:9" ht="18.75">
      <c r="B637" s="301" t="s">
        <v>4406</v>
      </c>
      <c r="C637" s="134" t="s">
        <v>4521</v>
      </c>
      <c r="D637" s="31" t="s">
        <v>2808</v>
      </c>
      <c r="E637" s="134"/>
      <c r="F637" s="134"/>
      <c r="G637" s="31" t="s">
        <v>2783</v>
      </c>
      <c r="H637" s="16" t="s">
        <v>5559</v>
      </c>
      <c r="I637" s="222"/>
    </row>
    <row r="638" spans="2:9" ht="18.75">
      <c r="B638" s="301" t="s">
        <v>2158</v>
      </c>
      <c r="C638" s="134" t="s">
        <v>4111</v>
      </c>
      <c r="D638" s="31" t="s">
        <v>2808</v>
      </c>
      <c r="E638" s="134"/>
      <c r="F638" s="134"/>
      <c r="G638" s="31" t="s">
        <v>2783</v>
      </c>
      <c r="H638" s="16" t="s">
        <v>5468</v>
      </c>
      <c r="I638" s="222"/>
    </row>
    <row r="639" spans="2:9" ht="18.75">
      <c r="B639" s="301" t="s">
        <v>4341</v>
      </c>
      <c r="C639" s="147" t="s">
        <v>3899</v>
      </c>
      <c r="D639" s="31" t="s">
        <v>2808</v>
      </c>
      <c r="E639" s="147"/>
      <c r="F639" s="147"/>
      <c r="G639" s="31" t="s">
        <v>2783</v>
      </c>
      <c r="H639" s="314"/>
      <c r="I639" s="314"/>
    </row>
    <row r="640" spans="2:9" ht="18.75">
      <c r="B640" s="301" t="s">
        <v>2515</v>
      </c>
      <c r="C640" s="147" t="s">
        <v>3270</v>
      </c>
      <c r="D640" s="31" t="s">
        <v>2808</v>
      </c>
      <c r="E640" s="147"/>
      <c r="F640" s="147"/>
      <c r="G640" s="31" t="s">
        <v>2783</v>
      </c>
      <c r="H640" s="314"/>
      <c r="I640" s="314"/>
    </row>
    <row r="641" spans="2:9" ht="18.75">
      <c r="B641" s="301" t="s">
        <v>2588</v>
      </c>
      <c r="C641" s="147" t="s">
        <v>3028</v>
      </c>
      <c r="D641" s="31" t="s">
        <v>2808</v>
      </c>
      <c r="E641" s="147"/>
      <c r="F641" s="147"/>
      <c r="G641" s="31" t="s">
        <v>2783</v>
      </c>
      <c r="H641" s="314"/>
      <c r="I641" s="314"/>
    </row>
    <row r="642" spans="2:9" ht="18.75">
      <c r="B642" s="301" t="s">
        <v>2536</v>
      </c>
      <c r="C642" s="134" t="s">
        <v>4112</v>
      </c>
      <c r="D642" s="31" t="s">
        <v>2808</v>
      </c>
      <c r="E642" s="134"/>
      <c r="F642" s="134"/>
      <c r="G642" s="31" t="s">
        <v>2783</v>
      </c>
      <c r="H642" s="16" t="s">
        <v>5512</v>
      </c>
      <c r="I642" s="151"/>
    </row>
    <row r="643" spans="2:9" ht="18.75">
      <c r="B643" s="301" t="s">
        <v>1946</v>
      </c>
      <c r="C643" s="147" t="s">
        <v>3147</v>
      </c>
      <c r="D643" s="31" t="s">
        <v>2808</v>
      </c>
      <c r="E643" s="147"/>
      <c r="F643" s="147"/>
      <c r="G643" s="31" t="s">
        <v>2783</v>
      </c>
      <c r="H643" s="314"/>
      <c r="I643" s="314"/>
    </row>
    <row r="644" spans="2:9" ht="18.75">
      <c r="B644" s="301" t="s">
        <v>2060</v>
      </c>
      <c r="C644" s="147" t="s">
        <v>3049</v>
      </c>
      <c r="D644" s="31" t="s">
        <v>2808</v>
      </c>
      <c r="E644" s="147"/>
      <c r="F644" s="147"/>
      <c r="G644" s="31" t="s">
        <v>2783</v>
      </c>
      <c r="H644" s="314"/>
      <c r="I644" s="314"/>
    </row>
    <row r="645" spans="2:9" ht="18.75">
      <c r="B645" s="301" t="s">
        <v>1670</v>
      </c>
      <c r="C645" s="134" t="s">
        <v>4113</v>
      </c>
      <c r="D645" s="31" t="s">
        <v>2808</v>
      </c>
      <c r="E645" s="134"/>
      <c r="F645" s="134"/>
      <c r="G645" s="31" t="s">
        <v>2783</v>
      </c>
      <c r="H645" s="16" t="s">
        <v>5513</v>
      </c>
      <c r="I645" s="151"/>
    </row>
    <row r="646" spans="2:9" ht="18.75">
      <c r="B646" s="301" t="s">
        <v>1659</v>
      </c>
      <c r="C646" s="147" t="s">
        <v>2868</v>
      </c>
      <c r="D646" s="31" t="s">
        <v>2808</v>
      </c>
      <c r="E646" s="147"/>
      <c r="F646" s="147"/>
      <c r="G646" s="31" t="s">
        <v>2783</v>
      </c>
      <c r="H646" s="314"/>
      <c r="I646" s="314"/>
    </row>
    <row r="647" spans="2:9" ht="18.75">
      <c r="B647" s="301" t="s">
        <v>1660</v>
      </c>
      <c r="C647" s="134" t="s">
        <v>4114</v>
      </c>
      <c r="D647" s="31" t="s">
        <v>2808</v>
      </c>
      <c r="E647" s="134"/>
      <c r="F647" s="134"/>
      <c r="G647" s="31" t="s">
        <v>2783</v>
      </c>
      <c r="H647" s="16" t="s">
        <v>5513</v>
      </c>
      <c r="I647" s="151"/>
    </row>
    <row r="648" spans="2:9" ht="18.75">
      <c r="B648" s="301" t="s">
        <v>1623</v>
      </c>
      <c r="C648" s="147" t="s">
        <v>3375</v>
      </c>
      <c r="D648" s="31" t="s">
        <v>2808</v>
      </c>
      <c r="E648" s="147"/>
      <c r="F648" s="147"/>
      <c r="G648" s="31" t="s">
        <v>2783</v>
      </c>
      <c r="H648" s="314"/>
      <c r="I648" s="314"/>
    </row>
    <row r="649" spans="2:9" ht="18.75">
      <c r="B649" s="301" t="s">
        <v>1635</v>
      </c>
      <c r="C649" s="134" t="s">
        <v>4115</v>
      </c>
      <c r="D649" s="31" t="s">
        <v>2808</v>
      </c>
      <c r="E649" s="134"/>
      <c r="F649" s="134"/>
      <c r="G649" s="31" t="s">
        <v>2783</v>
      </c>
      <c r="H649" s="16" t="s">
        <v>5476</v>
      </c>
      <c r="I649" s="151"/>
    </row>
    <row r="650" spans="2:9" ht="18.75">
      <c r="B650" s="301" t="s">
        <v>2704</v>
      </c>
      <c r="C650" s="134" t="s">
        <v>4628</v>
      </c>
      <c r="D650" s="31" t="s">
        <v>2808</v>
      </c>
      <c r="E650" s="134"/>
      <c r="F650" s="134"/>
      <c r="G650" s="31" t="s">
        <v>2783</v>
      </c>
      <c r="H650" s="16" t="s">
        <v>5498</v>
      </c>
      <c r="I650" s="151"/>
    </row>
    <row r="651" spans="2:9" ht="18.75">
      <c r="B651" s="301" t="s">
        <v>1724</v>
      </c>
      <c r="C651" s="147" t="s">
        <v>3101</v>
      </c>
      <c r="D651" s="31" t="s">
        <v>2808</v>
      </c>
      <c r="E651" s="147"/>
      <c r="F651" s="147"/>
      <c r="G651" s="31" t="s">
        <v>2783</v>
      </c>
      <c r="H651" s="314"/>
      <c r="I651" s="314"/>
    </row>
    <row r="652" spans="2:9" ht="18.75">
      <c r="B652" s="301" t="s">
        <v>2357</v>
      </c>
      <c r="C652" s="147" t="s">
        <v>2993</v>
      </c>
      <c r="D652" s="31" t="s">
        <v>2808</v>
      </c>
      <c r="E652" s="147"/>
      <c r="F652" s="147"/>
      <c r="G652" s="31" t="s">
        <v>2783</v>
      </c>
      <c r="H652" s="314"/>
      <c r="I652" s="314"/>
    </row>
    <row r="653" spans="2:9" ht="18.75">
      <c r="B653" s="301" t="s">
        <v>1655</v>
      </c>
      <c r="C653" s="147" t="s">
        <v>2864</v>
      </c>
      <c r="D653" s="31" t="s">
        <v>2808</v>
      </c>
      <c r="E653" s="147"/>
      <c r="F653" s="147"/>
      <c r="G653" s="31" t="s">
        <v>2783</v>
      </c>
      <c r="H653" s="314"/>
      <c r="I653" s="314"/>
    </row>
    <row r="654" spans="2:9" ht="18.75">
      <c r="B654" s="301" t="s">
        <v>1696</v>
      </c>
      <c r="C654" s="134" t="s">
        <v>4116</v>
      </c>
      <c r="D654" s="31" t="s">
        <v>2808</v>
      </c>
      <c r="E654" s="134"/>
      <c r="F654" s="134"/>
      <c r="G654" s="31" t="s">
        <v>2783</v>
      </c>
      <c r="H654" s="16" t="s">
        <v>5476</v>
      </c>
      <c r="I654" s="151"/>
    </row>
    <row r="655" spans="2:9" ht="18.75">
      <c r="B655" s="301" t="s">
        <v>2358</v>
      </c>
      <c r="C655" s="147" t="s">
        <v>2990</v>
      </c>
      <c r="D655" s="31" t="s">
        <v>2808</v>
      </c>
      <c r="E655" s="147"/>
      <c r="F655" s="147"/>
      <c r="G655" s="31" t="s">
        <v>2783</v>
      </c>
      <c r="H655" s="314"/>
      <c r="I655" s="314"/>
    </row>
    <row r="656" spans="2:9" ht="18.75">
      <c r="B656" s="301" t="s">
        <v>2177</v>
      </c>
      <c r="C656" s="147" t="s">
        <v>3190</v>
      </c>
      <c r="D656" s="31" t="s">
        <v>2808</v>
      </c>
      <c r="E656" s="147"/>
      <c r="F656" s="147"/>
      <c r="G656" s="31" t="s">
        <v>2783</v>
      </c>
      <c r="H656" s="314"/>
      <c r="I656" s="314"/>
    </row>
    <row r="657" spans="2:9" ht="18.75">
      <c r="B657" s="301" t="s">
        <v>2178</v>
      </c>
      <c r="C657" s="134" t="s">
        <v>4117</v>
      </c>
      <c r="D657" s="31" t="s">
        <v>2808</v>
      </c>
      <c r="E657" s="134"/>
      <c r="F657" s="134"/>
      <c r="G657" s="31" t="s">
        <v>2783</v>
      </c>
      <c r="H657" s="16" t="s">
        <v>4920</v>
      </c>
      <c r="I657" s="151"/>
    </row>
    <row r="658" spans="2:9" ht="18.75">
      <c r="B658" s="301" t="s">
        <v>1719</v>
      </c>
      <c r="C658" s="134" t="s">
        <v>4118</v>
      </c>
      <c r="D658" s="31" t="s">
        <v>2808</v>
      </c>
      <c r="E658" s="134"/>
      <c r="F658" s="134"/>
      <c r="G658" s="31" t="s">
        <v>2783</v>
      </c>
      <c r="H658" s="16" t="s">
        <v>4920</v>
      </c>
      <c r="I658" s="151"/>
    </row>
    <row r="659" spans="2:9" ht="18.75">
      <c r="B659" s="301" t="s">
        <v>2291</v>
      </c>
      <c r="C659" s="134" t="s">
        <v>4119</v>
      </c>
      <c r="D659" s="31" t="s">
        <v>2808</v>
      </c>
      <c r="E659" s="134"/>
      <c r="F659" s="134"/>
      <c r="G659" s="31" t="s">
        <v>2783</v>
      </c>
      <c r="H659" s="16" t="s">
        <v>5511</v>
      </c>
      <c r="I659" s="151"/>
    </row>
    <row r="660" spans="2:9" ht="18.75">
      <c r="B660" s="301" t="s">
        <v>2268</v>
      </c>
      <c r="C660" s="134" t="s">
        <v>4120</v>
      </c>
      <c r="D660" s="31" t="s">
        <v>2808</v>
      </c>
      <c r="E660" s="134"/>
      <c r="F660" s="134"/>
      <c r="G660" s="31" t="s">
        <v>2783</v>
      </c>
      <c r="H660" s="16" t="s">
        <v>4920</v>
      </c>
      <c r="I660" s="151"/>
    </row>
    <row r="661" spans="2:9" ht="18.75">
      <c r="B661" s="301" t="s">
        <v>1936</v>
      </c>
      <c r="C661" s="147" t="s">
        <v>4608</v>
      </c>
      <c r="D661" s="31" t="s">
        <v>2808</v>
      </c>
      <c r="E661" s="147"/>
      <c r="F661" s="147"/>
      <c r="G661" s="31" t="s">
        <v>2783</v>
      </c>
      <c r="H661" s="314"/>
      <c r="I661" s="314"/>
    </row>
    <row r="662" spans="2:9" ht="18.75">
      <c r="B662" s="301" t="s">
        <v>1934</v>
      </c>
      <c r="C662" s="147" t="s">
        <v>2954</v>
      </c>
      <c r="D662" s="31" t="s">
        <v>2808</v>
      </c>
      <c r="E662" s="147"/>
      <c r="F662" s="147"/>
      <c r="G662" s="31" t="s">
        <v>2783</v>
      </c>
      <c r="H662" s="314"/>
      <c r="I662" s="314"/>
    </row>
    <row r="663" spans="2:9" ht="18.75">
      <c r="B663" s="301" t="s">
        <v>4407</v>
      </c>
      <c r="C663" s="134" t="s">
        <v>4522</v>
      </c>
      <c r="D663" s="31" t="s">
        <v>2808</v>
      </c>
      <c r="E663" s="134"/>
      <c r="F663" s="134"/>
      <c r="G663" s="31" t="s">
        <v>2783</v>
      </c>
      <c r="H663" s="16" t="s">
        <v>5501</v>
      </c>
      <c r="I663" s="151"/>
    </row>
    <row r="664" spans="2:9" ht="18.75">
      <c r="B664" s="301" t="s">
        <v>4704</v>
      </c>
      <c r="C664" s="134" t="s">
        <v>4523</v>
      </c>
      <c r="D664" s="31" t="s">
        <v>2808</v>
      </c>
      <c r="E664" s="134"/>
      <c r="F664" s="134"/>
      <c r="G664" s="31" t="s">
        <v>2783</v>
      </c>
      <c r="H664" s="151" t="s">
        <v>5504</v>
      </c>
      <c r="I664" s="151"/>
    </row>
    <row r="665" spans="2:9" ht="18.75">
      <c r="B665" s="301" t="s">
        <v>1498</v>
      </c>
      <c r="C665" s="134" t="s">
        <v>4121</v>
      </c>
      <c r="D665" s="31" t="s">
        <v>2808</v>
      </c>
      <c r="E665" s="134"/>
      <c r="F665" s="134"/>
      <c r="G665" s="31" t="s">
        <v>2783</v>
      </c>
      <c r="H665" s="16" t="s">
        <v>5498</v>
      </c>
      <c r="I665" s="151"/>
    </row>
    <row r="666" spans="2:9" ht="18.75">
      <c r="B666" s="301" t="s">
        <v>2713</v>
      </c>
      <c r="C666" s="147" t="s">
        <v>3313</v>
      </c>
      <c r="D666" s="31" t="s">
        <v>2808</v>
      </c>
      <c r="E666" s="147"/>
      <c r="F666" s="147"/>
      <c r="G666" s="31" t="s">
        <v>2783</v>
      </c>
      <c r="H666" s="314"/>
      <c r="I666" s="314"/>
    </row>
    <row r="667" spans="2:9" ht="18.75">
      <c r="B667" s="301" t="s">
        <v>2714</v>
      </c>
      <c r="C667" s="147" t="s">
        <v>3314</v>
      </c>
      <c r="D667" s="31" t="s">
        <v>2808</v>
      </c>
      <c r="E667" s="147"/>
      <c r="F667" s="147"/>
      <c r="G667" s="31" t="s">
        <v>2783</v>
      </c>
      <c r="H667" s="314"/>
      <c r="I667" s="314"/>
    </row>
    <row r="668" spans="2:9" ht="18.75">
      <c r="B668" s="301" t="s">
        <v>1240</v>
      </c>
      <c r="C668" s="134" t="s">
        <v>4122</v>
      </c>
      <c r="D668" s="31" t="s">
        <v>2808</v>
      </c>
      <c r="E668" s="134"/>
      <c r="F668" s="134"/>
      <c r="G668" s="31" t="s">
        <v>2783</v>
      </c>
      <c r="H668" s="16" t="s">
        <v>5470</v>
      </c>
      <c r="I668" s="222"/>
    </row>
    <row r="669" spans="2:9" ht="18.75">
      <c r="B669" s="301" t="s">
        <v>1588</v>
      </c>
      <c r="C669" s="147" t="s">
        <v>3089</v>
      </c>
      <c r="D669" s="31" t="s">
        <v>2808</v>
      </c>
      <c r="E669" s="147"/>
      <c r="F669" s="147"/>
      <c r="G669" s="31" t="s">
        <v>2783</v>
      </c>
      <c r="H669" s="314"/>
      <c r="I669" s="314"/>
    </row>
    <row r="670" spans="2:9" ht="18.75">
      <c r="B670" s="301" t="s">
        <v>1589</v>
      </c>
      <c r="C670" s="134" t="s">
        <v>4123</v>
      </c>
      <c r="D670" s="31" t="s">
        <v>2808</v>
      </c>
      <c r="E670" s="134"/>
      <c r="F670" s="134"/>
      <c r="G670" s="31" t="s">
        <v>2783</v>
      </c>
      <c r="H670" s="16" t="s">
        <v>4920</v>
      </c>
      <c r="I670" s="151"/>
    </row>
    <row r="671" spans="2:9" ht="18.75">
      <c r="B671" s="301" t="s">
        <v>1435</v>
      </c>
      <c r="C671" s="134" t="s">
        <v>4124</v>
      </c>
      <c r="D671" s="31" t="s">
        <v>2808</v>
      </c>
      <c r="E671" s="134"/>
      <c r="F671" s="134"/>
      <c r="G671" s="31" t="s">
        <v>2783</v>
      </c>
      <c r="H671" s="16" t="s">
        <v>5469</v>
      </c>
      <c r="I671" s="151"/>
    </row>
    <row r="672" spans="2:9" ht="18.75">
      <c r="B672" s="301" t="s">
        <v>1488</v>
      </c>
      <c r="C672" s="134" t="s">
        <v>4125</v>
      </c>
      <c r="D672" s="31" t="s">
        <v>2808</v>
      </c>
      <c r="E672" s="134"/>
      <c r="F672" s="134"/>
      <c r="G672" s="31" t="s">
        <v>2783</v>
      </c>
      <c r="H672" s="16" t="s">
        <v>5474</v>
      </c>
      <c r="I672" s="151"/>
    </row>
    <row r="673" spans="2:9" ht="18.75">
      <c r="B673" s="301" t="s">
        <v>1733</v>
      </c>
      <c r="C673" s="147" t="s">
        <v>3103</v>
      </c>
      <c r="D673" s="31" t="s">
        <v>2808</v>
      </c>
      <c r="E673" s="147"/>
      <c r="F673" s="147"/>
      <c r="G673" s="31" t="s">
        <v>2783</v>
      </c>
      <c r="H673" s="314"/>
      <c r="I673" s="314"/>
    </row>
    <row r="674" spans="2:9" ht="18.75">
      <c r="B674" s="301" t="s">
        <v>2689</v>
      </c>
      <c r="C674" s="147" t="s">
        <v>3900</v>
      </c>
      <c r="D674" s="31" t="s">
        <v>2808</v>
      </c>
      <c r="E674" s="147"/>
      <c r="F674" s="147"/>
      <c r="G674" s="31" t="s">
        <v>2783</v>
      </c>
      <c r="H674" s="314"/>
      <c r="I674" s="314"/>
    </row>
    <row r="675" spans="2:9" ht="18.75">
      <c r="B675" s="301" t="s">
        <v>2688</v>
      </c>
      <c r="C675" s="147" t="s">
        <v>3042</v>
      </c>
      <c r="D675" s="31" t="s">
        <v>2808</v>
      </c>
      <c r="E675" s="147"/>
      <c r="F675" s="147"/>
      <c r="G675" s="31" t="s">
        <v>2783</v>
      </c>
      <c r="H675" s="314"/>
      <c r="I675" s="314"/>
    </row>
    <row r="676" spans="2:9" ht="18.75">
      <c r="B676" s="301" t="s">
        <v>2308</v>
      </c>
      <c r="C676" s="147" t="s">
        <v>2988</v>
      </c>
      <c r="D676" s="31" t="s">
        <v>2808</v>
      </c>
      <c r="E676" s="147"/>
      <c r="F676" s="147"/>
      <c r="G676" s="31" t="s">
        <v>2783</v>
      </c>
      <c r="H676" s="314"/>
      <c r="I676" s="314"/>
    </row>
    <row r="677" spans="2:9" ht="18.75">
      <c r="B677" s="301" t="s">
        <v>1920</v>
      </c>
      <c r="C677" s="147" t="s">
        <v>3141</v>
      </c>
      <c r="D677" s="31" t="s">
        <v>2808</v>
      </c>
      <c r="E677" s="147"/>
      <c r="F677" s="147"/>
      <c r="G677" s="31" t="s">
        <v>2783</v>
      </c>
      <c r="H677" s="314"/>
      <c r="I677" s="314"/>
    </row>
    <row r="678" spans="2:9" ht="18.75">
      <c r="B678" s="301" t="s">
        <v>2130</v>
      </c>
      <c r="C678" s="147" t="s">
        <v>3183</v>
      </c>
      <c r="D678" s="31" t="s">
        <v>2808</v>
      </c>
      <c r="E678" s="147"/>
      <c r="F678" s="147"/>
      <c r="G678" s="31" t="s">
        <v>2783</v>
      </c>
      <c r="H678" s="314"/>
      <c r="I678" s="314"/>
    </row>
    <row r="679" spans="2:9" ht="18.75">
      <c r="B679" s="301" t="s">
        <v>2169</v>
      </c>
      <c r="C679" s="147" t="s">
        <v>2962</v>
      </c>
      <c r="D679" s="31" t="s">
        <v>2808</v>
      </c>
      <c r="E679" s="147"/>
      <c r="F679" s="147"/>
      <c r="G679" s="31" t="s">
        <v>2783</v>
      </c>
      <c r="H679" s="314"/>
      <c r="I679" s="314"/>
    </row>
    <row r="680" spans="2:9" ht="18.75">
      <c r="B680" s="301" t="s">
        <v>2562</v>
      </c>
      <c r="C680" s="147" t="s">
        <v>3305</v>
      </c>
      <c r="D680" s="31" t="s">
        <v>2808</v>
      </c>
      <c r="E680" s="147"/>
      <c r="F680" s="147"/>
      <c r="G680" s="31" t="s">
        <v>2783</v>
      </c>
      <c r="H680" s="314"/>
      <c r="I680" s="314"/>
    </row>
    <row r="681" spans="2:9" ht="18.75">
      <c r="B681" s="301" t="s">
        <v>2083</v>
      </c>
      <c r="C681" s="147" t="s">
        <v>3170</v>
      </c>
      <c r="D681" s="31" t="s">
        <v>2808</v>
      </c>
      <c r="E681" s="147"/>
      <c r="F681" s="147"/>
      <c r="G681" s="31" t="s">
        <v>2783</v>
      </c>
      <c r="H681" s="314"/>
      <c r="I681" s="314"/>
    </row>
    <row r="682" spans="2:9" ht="18.75">
      <c r="B682" s="301" t="s">
        <v>2082</v>
      </c>
      <c r="C682" s="147" t="s">
        <v>3171</v>
      </c>
      <c r="D682" s="31" t="s">
        <v>2808</v>
      </c>
      <c r="E682" s="147"/>
      <c r="F682" s="147"/>
      <c r="G682" s="31" t="s">
        <v>2783</v>
      </c>
      <c r="H682" s="314"/>
      <c r="I682" s="314"/>
    </row>
    <row r="683" spans="2:9" ht="18.75">
      <c r="B683" s="301" t="s">
        <v>1318</v>
      </c>
      <c r="C683" s="147" t="s">
        <v>3372</v>
      </c>
      <c r="D683" s="31" t="s">
        <v>2808</v>
      </c>
      <c r="E683" s="147"/>
      <c r="F683" s="147"/>
      <c r="G683" s="31" t="s">
        <v>2783</v>
      </c>
      <c r="H683" s="314"/>
      <c r="I683" s="314"/>
    </row>
    <row r="684" spans="2:9" ht="18.75">
      <c r="B684" s="301" t="s">
        <v>1274</v>
      </c>
      <c r="C684" s="134" t="s">
        <v>4126</v>
      </c>
      <c r="D684" s="31" t="s">
        <v>2808</v>
      </c>
      <c r="E684" s="134"/>
      <c r="F684" s="134"/>
      <c r="G684" s="31" t="s">
        <v>2783</v>
      </c>
      <c r="H684" s="16" t="s">
        <v>5564</v>
      </c>
      <c r="I684" s="151"/>
    </row>
    <row r="685" spans="2:9" ht="18.75">
      <c r="B685" s="301" t="s">
        <v>1228</v>
      </c>
      <c r="C685" s="134" t="s">
        <v>4610</v>
      </c>
      <c r="D685" s="31" t="s">
        <v>2808</v>
      </c>
      <c r="E685" s="134"/>
      <c r="F685" s="134"/>
      <c r="G685" s="31" t="s">
        <v>2783</v>
      </c>
      <c r="H685" s="16" t="s">
        <v>5470</v>
      </c>
      <c r="I685" s="222"/>
    </row>
    <row r="686" spans="2:9" ht="18.75">
      <c r="B686" s="301" t="s">
        <v>4476</v>
      </c>
      <c r="C686" s="147" t="s">
        <v>3316</v>
      </c>
      <c r="D686" s="31" t="s">
        <v>2808</v>
      </c>
      <c r="E686" s="147"/>
      <c r="F686" s="147"/>
      <c r="G686" s="31" t="s">
        <v>2783</v>
      </c>
      <c r="H686" s="314"/>
      <c r="I686" s="314"/>
    </row>
    <row r="687" spans="2:9" ht="18.75">
      <c r="B687" s="301" t="s">
        <v>4710</v>
      </c>
      <c r="C687" s="134" t="s">
        <v>4524</v>
      </c>
      <c r="D687" s="31" t="s">
        <v>2808</v>
      </c>
      <c r="E687" s="134"/>
      <c r="F687" s="134"/>
      <c r="G687" s="31" t="s">
        <v>2783</v>
      </c>
      <c r="H687" s="151" t="s">
        <v>5502</v>
      </c>
      <c r="I687" s="151"/>
    </row>
    <row r="688" spans="2:9" ht="18.75">
      <c r="B688" s="301" t="s">
        <v>4408</v>
      </c>
      <c r="C688" s="134" t="s">
        <v>4525</v>
      </c>
      <c r="D688" s="31" t="s">
        <v>2808</v>
      </c>
      <c r="E688" s="134"/>
      <c r="F688" s="134"/>
      <c r="G688" s="31" t="s">
        <v>2783</v>
      </c>
      <c r="H688" s="16" t="s">
        <v>5473</v>
      </c>
      <c r="I688" s="151"/>
    </row>
    <row r="689" spans="2:9" ht="18.75">
      <c r="B689" s="301" t="s">
        <v>1345</v>
      </c>
      <c r="C689" s="134" t="s">
        <v>4127</v>
      </c>
      <c r="D689" s="31" t="s">
        <v>2808</v>
      </c>
      <c r="E689" s="134"/>
      <c r="F689" s="134"/>
      <c r="G689" s="31" t="s">
        <v>2783</v>
      </c>
      <c r="H689" s="16" t="s">
        <v>5564</v>
      </c>
      <c r="I689" s="151"/>
    </row>
    <row r="690" spans="2:9" ht="18.75">
      <c r="B690" s="301" t="s">
        <v>1918</v>
      </c>
      <c r="C690" s="134" t="s">
        <v>4128</v>
      </c>
      <c r="D690" s="31" t="s">
        <v>2808</v>
      </c>
      <c r="E690" s="134"/>
      <c r="F690" s="134"/>
      <c r="G690" s="31" t="s">
        <v>2783</v>
      </c>
      <c r="H690" s="16" t="s">
        <v>5476</v>
      </c>
      <c r="I690" s="151"/>
    </row>
    <row r="691" spans="2:9" ht="18.75">
      <c r="B691" s="301" t="s">
        <v>1508</v>
      </c>
      <c r="C691" s="147" t="s">
        <v>2828</v>
      </c>
      <c r="D691" s="31" t="s">
        <v>2808</v>
      </c>
      <c r="E691" s="147"/>
      <c r="F691" s="147"/>
      <c r="G691" s="31" t="s">
        <v>2783</v>
      </c>
      <c r="H691" s="314"/>
      <c r="I691" s="314"/>
    </row>
    <row r="692" spans="2:9" ht="18.75">
      <c r="B692" s="301" t="s">
        <v>4707</v>
      </c>
      <c r="C692" s="134" t="s">
        <v>4526</v>
      </c>
      <c r="D692" s="31" t="s">
        <v>2808</v>
      </c>
      <c r="E692" s="134"/>
      <c r="F692" s="134"/>
      <c r="G692" s="31" t="s">
        <v>2783</v>
      </c>
      <c r="H692" s="16" t="s">
        <v>5559</v>
      </c>
      <c r="I692" s="151"/>
    </row>
    <row r="693" spans="2:9" ht="18.75">
      <c r="B693" s="301" t="s">
        <v>1662</v>
      </c>
      <c r="C693" s="147" t="s">
        <v>2867</v>
      </c>
      <c r="D693" s="31" t="s">
        <v>2808</v>
      </c>
      <c r="E693" s="147"/>
      <c r="F693" s="147"/>
      <c r="G693" s="31" t="s">
        <v>2783</v>
      </c>
      <c r="H693" s="314"/>
      <c r="I693" s="314"/>
    </row>
    <row r="694" spans="2:9" ht="18.75">
      <c r="B694" s="301" t="s">
        <v>1664</v>
      </c>
      <c r="C694" s="134" t="s">
        <v>4129</v>
      </c>
      <c r="D694" s="31" t="s">
        <v>2808</v>
      </c>
      <c r="E694" s="134"/>
      <c r="F694" s="134"/>
      <c r="G694" s="31" t="s">
        <v>2783</v>
      </c>
      <c r="H694" s="16" t="s">
        <v>5513</v>
      </c>
      <c r="I694" s="151"/>
    </row>
    <row r="695" spans="2:9" ht="18.75">
      <c r="B695" s="301" t="s">
        <v>1697</v>
      </c>
      <c r="C695" s="134" t="s">
        <v>4130</v>
      </c>
      <c r="D695" s="31" t="s">
        <v>2808</v>
      </c>
      <c r="E695" s="134"/>
      <c r="F695" s="134"/>
      <c r="G695" s="31" t="s">
        <v>2783</v>
      </c>
      <c r="H695" s="16" t="s">
        <v>5476</v>
      </c>
      <c r="I695" s="151"/>
    </row>
    <row r="696" spans="2:9" ht="18.75">
      <c r="B696" s="301" t="s">
        <v>1964</v>
      </c>
      <c r="C696" s="134" t="s">
        <v>4131</v>
      </c>
      <c r="D696" s="31" t="s">
        <v>2808</v>
      </c>
      <c r="E696" s="134"/>
      <c r="F696" s="134"/>
      <c r="G696" s="31" t="s">
        <v>2783</v>
      </c>
      <c r="H696" s="16" t="s">
        <v>5476</v>
      </c>
      <c r="I696" s="151"/>
    </row>
    <row r="697" spans="2:9" ht="18.75">
      <c r="B697" s="211" t="s">
        <v>5038</v>
      </c>
      <c r="C697" s="31" t="s">
        <v>5039</v>
      </c>
      <c r="D697" s="31" t="s">
        <v>2808</v>
      </c>
      <c r="E697" s="134"/>
      <c r="F697" s="134"/>
      <c r="G697" s="31" t="s">
        <v>2783</v>
      </c>
      <c r="H697" s="16"/>
      <c r="I697" s="151"/>
    </row>
    <row r="698" spans="2:9" ht="18.75">
      <c r="B698" s="301" t="s">
        <v>2265</v>
      </c>
      <c r="C698" s="147" t="s">
        <v>3868</v>
      </c>
      <c r="D698" s="31" t="s">
        <v>2808</v>
      </c>
      <c r="E698" s="147"/>
      <c r="F698" s="147"/>
      <c r="G698" s="31" t="s">
        <v>2783</v>
      </c>
      <c r="H698" s="314"/>
      <c r="I698" s="314"/>
    </row>
    <row r="699" spans="2:9" ht="18.75">
      <c r="B699" s="301" t="s">
        <v>2510</v>
      </c>
      <c r="C699" s="134" t="s">
        <v>4132</v>
      </c>
      <c r="D699" s="31" t="s">
        <v>2808</v>
      </c>
      <c r="E699" s="134"/>
      <c r="F699" s="134"/>
      <c r="G699" s="31" t="s">
        <v>2783</v>
      </c>
      <c r="H699" s="16" t="s">
        <v>5512</v>
      </c>
      <c r="I699" s="151"/>
    </row>
    <row r="700" spans="2:9" ht="18.75">
      <c r="B700" s="301" t="s">
        <v>4642</v>
      </c>
      <c r="C700" s="134" t="s">
        <v>4646</v>
      </c>
      <c r="D700" s="31" t="s">
        <v>2808</v>
      </c>
      <c r="E700" s="134"/>
      <c r="F700" s="134"/>
      <c r="G700" s="31" t="s">
        <v>2783</v>
      </c>
      <c r="H700" s="16" t="s">
        <v>5470</v>
      </c>
      <c r="I700" s="222"/>
    </row>
    <row r="701" spans="2:9" ht="18.75">
      <c r="B701" s="301" t="s">
        <v>1323</v>
      </c>
      <c r="C701" s="147" t="s">
        <v>5533</v>
      </c>
      <c r="D701" s="31" t="s">
        <v>2808</v>
      </c>
      <c r="E701" s="147"/>
      <c r="F701" s="147"/>
      <c r="G701" s="31" t="s">
        <v>2783</v>
      </c>
      <c r="H701" s="314"/>
      <c r="I701" s="314"/>
    </row>
    <row r="702" spans="2:9" ht="18.75">
      <c r="B702" s="301" t="s">
        <v>2237</v>
      </c>
      <c r="C702" s="147" t="s">
        <v>3205</v>
      </c>
      <c r="D702" s="31" t="s">
        <v>2808</v>
      </c>
      <c r="E702" s="147"/>
      <c r="F702" s="147"/>
      <c r="G702" s="31" t="s">
        <v>2783</v>
      </c>
      <c r="H702" s="314"/>
      <c r="I702" s="314"/>
    </row>
    <row r="703" spans="2:9" ht="18.75">
      <c r="B703" s="301" t="s">
        <v>2238</v>
      </c>
      <c r="C703" s="134" t="s">
        <v>4133</v>
      </c>
      <c r="D703" s="31" t="s">
        <v>2808</v>
      </c>
      <c r="E703" s="134"/>
      <c r="F703" s="134"/>
      <c r="G703" s="31" t="s">
        <v>2783</v>
      </c>
      <c r="H703" s="16" t="s">
        <v>5470</v>
      </c>
      <c r="I703" s="222"/>
    </row>
    <row r="704" spans="2:9" ht="18.75">
      <c r="B704" s="301" t="s">
        <v>1717</v>
      </c>
      <c r="C704" s="147" t="s">
        <v>3098</v>
      </c>
      <c r="D704" s="31" t="s">
        <v>2808</v>
      </c>
      <c r="E704" s="147"/>
      <c r="F704" s="147"/>
      <c r="G704" s="31" t="s">
        <v>2783</v>
      </c>
      <c r="H704" s="314"/>
      <c r="I704" s="314"/>
    </row>
    <row r="705" spans="2:9" ht="18.75">
      <c r="B705" s="301" t="s">
        <v>1718</v>
      </c>
      <c r="C705" s="134" t="s">
        <v>4134</v>
      </c>
      <c r="D705" s="31" t="s">
        <v>2808</v>
      </c>
      <c r="E705" s="134"/>
      <c r="F705" s="134"/>
      <c r="G705" s="31" t="s">
        <v>2783</v>
      </c>
      <c r="H705" s="16" t="s">
        <v>4920</v>
      </c>
      <c r="I705" s="151"/>
    </row>
    <row r="706" spans="2:9" ht="18.75">
      <c r="B706" s="301" t="s">
        <v>2549</v>
      </c>
      <c r="C706" s="134" t="s">
        <v>4135</v>
      </c>
      <c r="D706" s="31" t="s">
        <v>2808</v>
      </c>
      <c r="E706" s="134"/>
      <c r="F706" s="134"/>
      <c r="G706" s="31" t="s">
        <v>2783</v>
      </c>
      <c r="H706" s="16" t="s">
        <v>4920</v>
      </c>
      <c r="I706" s="151"/>
    </row>
    <row r="707" spans="2:9" ht="18.75">
      <c r="B707" s="301" t="s">
        <v>2547</v>
      </c>
      <c r="C707" s="147" t="s">
        <v>3283</v>
      </c>
      <c r="D707" s="31" t="s">
        <v>2808</v>
      </c>
      <c r="E707" s="147"/>
      <c r="F707" s="147"/>
      <c r="G707" s="31" t="s">
        <v>2783</v>
      </c>
      <c r="H707" s="314"/>
      <c r="I707" s="314"/>
    </row>
    <row r="708" spans="2:9" ht="18.75">
      <c r="B708" s="301" t="s">
        <v>2573</v>
      </c>
      <c r="C708" s="134" t="s">
        <v>4136</v>
      </c>
      <c r="D708" s="31" t="s">
        <v>2808</v>
      </c>
      <c r="E708" s="134"/>
      <c r="F708" s="134"/>
      <c r="G708" s="31" t="s">
        <v>2783</v>
      </c>
      <c r="H708" s="16" t="s">
        <v>5470</v>
      </c>
      <c r="I708" s="222"/>
    </row>
    <row r="709" spans="2:9" ht="18.75">
      <c r="B709" s="301" t="s">
        <v>2572</v>
      </c>
      <c r="C709" s="147" t="s">
        <v>3290</v>
      </c>
      <c r="D709" s="31" t="s">
        <v>2808</v>
      </c>
      <c r="E709" s="147"/>
      <c r="F709" s="147"/>
      <c r="G709" s="31" t="s">
        <v>2783</v>
      </c>
      <c r="H709" s="314"/>
      <c r="I709" s="314"/>
    </row>
    <row r="710" spans="2:9" ht="18.75">
      <c r="B710" s="301" t="s">
        <v>1281</v>
      </c>
      <c r="C710" s="134" t="s">
        <v>4637</v>
      </c>
      <c r="D710" s="31" t="s">
        <v>2808</v>
      </c>
      <c r="E710" s="134"/>
      <c r="F710" s="134"/>
      <c r="G710" s="31" t="s">
        <v>2783</v>
      </c>
      <c r="H710" s="16" t="s">
        <v>5470</v>
      </c>
      <c r="I710" s="222"/>
    </row>
    <row r="711" spans="2:9" ht="18.75">
      <c r="B711" s="301" t="s">
        <v>2550</v>
      </c>
      <c r="C711" s="147" t="s">
        <v>3019</v>
      </c>
      <c r="D711" s="31" t="s">
        <v>2808</v>
      </c>
      <c r="E711" s="147"/>
      <c r="F711" s="147"/>
      <c r="G711" s="31" t="s">
        <v>2783</v>
      </c>
      <c r="H711" s="314"/>
      <c r="I711" s="314"/>
    </row>
    <row r="712" spans="2:9" ht="18.75">
      <c r="B712" s="301" t="s">
        <v>2551</v>
      </c>
      <c r="C712" s="134" t="s">
        <v>4137</v>
      </c>
      <c r="D712" s="31" t="s">
        <v>2808</v>
      </c>
      <c r="E712" s="134"/>
      <c r="F712" s="134"/>
      <c r="G712" s="31" t="s">
        <v>2783</v>
      </c>
      <c r="H712" s="16" t="s">
        <v>4920</v>
      </c>
      <c r="I712" s="151"/>
    </row>
    <row r="713" spans="2:9" ht="18.75">
      <c r="B713" s="301" t="s">
        <v>2099</v>
      </c>
      <c r="C713" s="134" t="s">
        <v>4138</v>
      </c>
      <c r="D713" s="31" t="s">
        <v>2808</v>
      </c>
      <c r="E713" s="134"/>
      <c r="F713" s="134"/>
      <c r="G713" s="31" t="s">
        <v>2783</v>
      </c>
      <c r="H713" s="16" t="s">
        <v>5470</v>
      </c>
      <c r="I713" s="222"/>
    </row>
    <row r="714" spans="2:9" ht="18.75">
      <c r="B714" s="301" t="s">
        <v>2098</v>
      </c>
      <c r="C714" s="147" t="s">
        <v>2944</v>
      </c>
      <c r="D714" s="31" t="s">
        <v>2808</v>
      </c>
      <c r="E714" s="147"/>
      <c r="F714" s="147"/>
      <c r="G714" s="31" t="s">
        <v>2783</v>
      </c>
      <c r="H714" s="314"/>
      <c r="I714" s="314"/>
    </row>
    <row r="715" spans="2:9" ht="18.75">
      <c r="B715" s="301" t="s">
        <v>1947</v>
      </c>
      <c r="C715" s="147" t="s">
        <v>2915</v>
      </c>
      <c r="D715" s="31" t="s">
        <v>2808</v>
      </c>
      <c r="E715" s="147"/>
      <c r="F715" s="147"/>
      <c r="G715" s="31" t="s">
        <v>2783</v>
      </c>
      <c r="H715" s="314"/>
      <c r="I715" s="314"/>
    </row>
    <row r="716" spans="2:9" ht="18.75">
      <c r="B716" s="301" t="s">
        <v>2180</v>
      </c>
      <c r="C716" s="134" t="s">
        <v>4139</v>
      </c>
      <c r="D716" s="31" t="s">
        <v>2808</v>
      </c>
      <c r="E716" s="134"/>
      <c r="F716" s="134"/>
      <c r="G716" s="31" t="s">
        <v>2783</v>
      </c>
      <c r="H716" s="16" t="s">
        <v>4920</v>
      </c>
      <c r="I716" s="151"/>
    </row>
    <row r="717" spans="2:9" ht="18.75">
      <c r="B717" s="301" t="s">
        <v>2175</v>
      </c>
      <c r="C717" s="147" t="s">
        <v>3188</v>
      </c>
      <c r="D717" s="31" t="s">
        <v>2808</v>
      </c>
      <c r="E717" s="147"/>
      <c r="F717" s="147"/>
      <c r="G717" s="31" t="s">
        <v>2783</v>
      </c>
      <c r="H717" s="314"/>
      <c r="I717" s="314"/>
    </row>
    <row r="718" spans="2:9" ht="18.75">
      <c r="B718" s="301" t="s">
        <v>2359</v>
      </c>
      <c r="C718" s="147" t="s">
        <v>2991</v>
      </c>
      <c r="D718" s="31" t="s">
        <v>2808</v>
      </c>
      <c r="E718" s="147"/>
      <c r="F718" s="147"/>
      <c r="G718" s="31" t="s">
        <v>2783</v>
      </c>
      <c r="H718" s="314"/>
      <c r="I718" s="314"/>
    </row>
    <row r="719" spans="2:9" ht="18.75">
      <c r="B719" s="301" t="s">
        <v>3444</v>
      </c>
      <c r="C719" s="134" t="s">
        <v>4140</v>
      </c>
      <c r="D719" s="31" t="s">
        <v>2808</v>
      </c>
      <c r="E719" s="134"/>
      <c r="F719" s="134"/>
      <c r="G719" s="31" t="s">
        <v>2783</v>
      </c>
      <c r="H719" s="151" t="s">
        <v>5509</v>
      </c>
      <c r="I719" s="151"/>
    </row>
    <row r="720" spans="2:9" ht="18.75">
      <c r="B720" s="301" t="s">
        <v>1686</v>
      </c>
      <c r="C720" s="147" t="s">
        <v>2877</v>
      </c>
      <c r="D720" s="31" t="s">
        <v>2808</v>
      </c>
      <c r="E720" s="147"/>
      <c r="F720" s="147"/>
      <c r="G720" s="31" t="s">
        <v>2783</v>
      </c>
      <c r="H720" s="314"/>
      <c r="I720" s="314"/>
    </row>
    <row r="721" spans="2:9" ht="18.75">
      <c r="B721" s="301" t="s">
        <v>2756</v>
      </c>
      <c r="C721" s="134" t="s">
        <v>4141</v>
      </c>
      <c r="D721" s="31" t="s">
        <v>2808</v>
      </c>
      <c r="E721" s="134"/>
      <c r="F721" s="134"/>
      <c r="G721" s="31" t="s">
        <v>2783</v>
      </c>
      <c r="H721" s="151" t="s">
        <v>5509</v>
      </c>
      <c r="I721" s="151"/>
    </row>
    <row r="722" spans="2:9" ht="18.75">
      <c r="B722" s="301" t="s">
        <v>1687</v>
      </c>
      <c r="C722" s="147" t="s">
        <v>2876</v>
      </c>
      <c r="D722" s="31" t="s">
        <v>2808</v>
      </c>
      <c r="E722" s="147"/>
      <c r="F722" s="147"/>
      <c r="G722" s="31" t="s">
        <v>2783</v>
      </c>
      <c r="H722" s="314"/>
      <c r="I722" s="314"/>
    </row>
    <row r="723" spans="2:9" ht="18.75">
      <c r="B723" s="301" t="s">
        <v>2757</v>
      </c>
      <c r="C723" s="134" t="s">
        <v>4142</v>
      </c>
      <c r="D723" s="31" t="s">
        <v>2808</v>
      </c>
      <c r="E723" s="134"/>
      <c r="F723" s="134"/>
      <c r="G723" s="31" t="s">
        <v>2783</v>
      </c>
      <c r="H723" s="151" t="s">
        <v>5509</v>
      </c>
      <c r="I723" s="151"/>
    </row>
    <row r="724" spans="2:9" ht="18.75">
      <c r="B724" s="301" t="s">
        <v>2374</v>
      </c>
      <c r="C724" s="147" t="s">
        <v>3223</v>
      </c>
      <c r="D724" s="31" t="s">
        <v>2808</v>
      </c>
      <c r="E724" s="147"/>
      <c r="F724" s="147"/>
      <c r="G724" s="31" t="s">
        <v>2783</v>
      </c>
      <c r="H724" s="314"/>
      <c r="I724" s="314"/>
    </row>
    <row r="725" spans="2:9" ht="18.75">
      <c r="B725" s="301" t="s">
        <v>3445</v>
      </c>
      <c r="C725" s="134" t="s">
        <v>4143</v>
      </c>
      <c r="D725" s="31" t="s">
        <v>2808</v>
      </c>
      <c r="E725" s="134"/>
      <c r="F725" s="134"/>
      <c r="G725" s="31" t="s">
        <v>2783</v>
      </c>
      <c r="H725" s="151" t="s">
        <v>5509</v>
      </c>
      <c r="I725" s="151"/>
    </row>
    <row r="726" spans="2:9" ht="18.75">
      <c r="B726" s="301" t="s">
        <v>1290</v>
      </c>
      <c r="C726" s="147" t="s">
        <v>3222</v>
      </c>
      <c r="D726" s="31" t="s">
        <v>2808</v>
      </c>
      <c r="E726" s="147"/>
      <c r="F726" s="147"/>
      <c r="G726" s="31" t="s">
        <v>2783</v>
      </c>
      <c r="H726" s="314"/>
      <c r="I726" s="314"/>
    </row>
    <row r="727" spans="2:9" ht="18.75">
      <c r="B727" s="301" t="s">
        <v>1769</v>
      </c>
      <c r="C727" s="147" t="s">
        <v>2884</v>
      </c>
      <c r="D727" s="31" t="s">
        <v>2808</v>
      </c>
      <c r="E727" s="147"/>
      <c r="F727" s="147"/>
      <c r="G727" s="31" t="s">
        <v>2783</v>
      </c>
      <c r="H727" s="314"/>
      <c r="I727" s="314"/>
    </row>
    <row r="728" spans="2:9" ht="18.75">
      <c r="B728" s="301" t="s">
        <v>1911</v>
      </c>
      <c r="C728" s="134" t="s">
        <v>4144</v>
      </c>
      <c r="D728" s="31" t="s">
        <v>2808</v>
      </c>
      <c r="E728" s="134"/>
      <c r="F728" s="134"/>
      <c r="G728" s="31" t="s">
        <v>2783</v>
      </c>
      <c r="H728" s="16" t="s">
        <v>5512</v>
      </c>
      <c r="I728" s="151"/>
    </row>
    <row r="729" spans="2:9" ht="18.75">
      <c r="B729" s="301" t="s">
        <v>2708</v>
      </c>
      <c r="C729" s="147" t="s">
        <v>3369</v>
      </c>
      <c r="D729" s="31" t="s">
        <v>2808</v>
      </c>
      <c r="E729" s="147"/>
      <c r="F729" s="147"/>
      <c r="G729" s="31" t="s">
        <v>2783</v>
      </c>
      <c r="H729" s="314"/>
      <c r="I729" s="314"/>
    </row>
    <row r="730" spans="2:9" ht="18.75">
      <c r="B730" s="301" t="s">
        <v>2509</v>
      </c>
      <c r="C730" s="134" t="s">
        <v>4145</v>
      </c>
      <c r="D730" s="31" t="s">
        <v>2808</v>
      </c>
      <c r="E730" s="134"/>
      <c r="F730" s="134"/>
      <c r="G730" s="31" t="s">
        <v>2783</v>
      </c>
      <c r="H730" s="16" t="s">
        <v>5512</v>
      </c>
      <c r="I730" s="151"/>
    </row>
    <row r="731" spans="2:9" ht="18.75">
      <c r="B731" s="301" t="s">
        <v>2493</v>
      </c>
      <c r="C731" s="147" t="s">
        <v>3256</v>
      </c>
      <c r="D731" s="31" t="s">
        <v>2808</v>
      </c>
      <c r="E731" s="147"/>
      <c r="F731" s="147"/>
      <c r="G731" s="31" t="s">
        <v>2783</v>
      </c>
      <c r="H731" s="314"/>
      <c r="I731" s="314"/>
    </row>
    <row r="732" spans="2:9" ht="18.75">
      <c r="B732" s="301" t="s">
        <v>1907</v>
      </c>
      <c r="C732" s="147" t="s">
        <v>3173</v>
      </c>
      <c r="D732" s="31" t="s">
        <v>2808</v>
      </c>
      <c r="E732" s="147"/>
      <c r="F732" s="147"/>
      <c r="G732" s="31" t="s">
        <v>2783</v>
      </c>
      <c r="H732" s="314"/>
      <c r="I732" s="314"/>
    </row>
    <row r="733" spans="2:9" ht="18.75">
      <c r="B733" s="301" t="s">
        <v>1362</v>
      </c>
      <c r="C733" s="147" t="s">
        <v>3361</v>
      </c>
      <c r="D733" s="31" t="s">
        <v>2808</v>
      </c>
      <c r="E733" s="147"/>
      <c r="F733" s="147"/>
      <c r="G733" s="31" t="s">
        <v>2783</v>
      </c>
      <c r="H733" s="314"/>
      <c r="I733" s="314"/>
    </row>
    <row r="734" spans="2:9" ht="18.75">
      <c r="B734" s="301" t="s">
        <v>2709</v>
      </c>
      <c r="C734" s="134" t="s">
        <v>4146</v>
      </c>
      <c r="D734" s="31" t="s">
        <v>2808</v>
      </c>
      <c r="E734" s="134"/>
      <c r="F734" s="134"/>
      <c r="G734" s="31" t="s">
        <v>2783</v>
      </c>
      <c r="H734" s="151" t="s">
        <v>5502</v>
      </c>
      <c r="I734" s="151"/>
    </row>
    <row r="735" spans="2:9" ht="18.75">
      <c r="B735" s="301" t="s">
        <v>2534</v>
      </c>
      <c r="C735" s="147" t="s">
        <v>3278</v>
      </c>
      <c r="D735" s="31" t="s">
        <v>2808</v>
      </c>
      <c r="E735" s="147"/>
      <c r="F735" s="147"/>
      <c r="G735" s="31" t="s">
        <v>2783</v>
      </c>
      <c r="H735" s="314"/>
      <c r="I735" s="314"/>
    </row>
    <row r="736" spans="2:9" ht="18.75">
      <c r="B736" s="301" t="s">
        <v>4708</v>
      </c>
      <c r="C736" s="134" t="s">
        <v>4527</v>
      </c>
      <c r="D736" s="31" t="s">
        <v>2808</v>
      </c>
      <c r="E736" s="134"/>
      <c r="F736" s="134"/>
      <c r="G736" s="31" t="s">
        <v>2783</v>
      </c>
      <c r="H736" s="16" t="s">
        <v>5505</v>
      </c>
      <c r="I736" s="151"/>
    </row>
    <row r="737" spans="2:9" ht="18.75">
      <c r="B737" s="301" t="s">
        <v>2213</v>
      </c>
      <c r="C737" s="147" t="s">
        <v>3228</v>
      </c>
      <c r="D737" s="31" t="s">
        <v>2808</v>
      </c>
      <c r="E737" s="147"/>
      <c r="F737" s="147"/>
      <c r="G737" s="31" t="s">
        <v>2783</v>
      </c>
      <c r="H737" s="314"/>
      <c r="I737" s="314"/>
    </row>
    <row r="738" spans="2:9" ht="18.75">
      <c r="B738" s="301" t="s">
        <v>4478</v>
      </c>
      <c r="C738" s="134" t="s">
        <v>4528</v>
      </c>
      <c r="D738" s="31" t="s">
        <v>2808</v>
      </c>
      <c r="E738" s="134"/>
      <c r="F738" s="134"/>
      <c r="G738" s="31" t="s">
        <v>2783</v>
      </c>
      <c r="H738" s="16" t="s">
        <v>5512</v>
      </c>
      <c r="I738" s="151"/>
    </row>
    <row r="739" spans="2:9" ht="18.75">
      <c r="B739" s="301" t="s">
        <v>4479</v>
      </c>
      <c r="C739" s="147" t="s">
        <v>3269</v>
      </c>
      <c r="D739" s="31" t="s">
        <v>2808</v>
      </c>
      <c r="E739" s="147"/>
      <c r="F739" s="147"/>
      <c r="G739" s="31" t="s">
        <v>2783</v>
      </c>
      <c r="H739" s="314"/>
      <c r="I739" s="314"/>
    </row>
    <row r="740" spans="2:9" ht="18.75">
      <c r="B740" s="301" t="s">
        <v>1534</v>
      </c>
      <c r="C740" s="147" t="s">
        <v>3084</v>
      </c>
      <c r="D740" s="31" t="s">
        <v>2808</v>
      </c>
      <c r="E740" s="147"/>
      <c r="F740" s="147"/>
      <c r="G740" s="31" t="s">
        <v>2783</v>
      </c>
      <c r="H740" s="314"/>
      <c r="I740" s="314"/>
    </row>
    <row r="741" spans="2:9" ht="18.75">
      <c r="B741" s="301" t="s">
        <v>4709</v>
      </c>
      <c r="C741" s="134" t="s">
        <v>4529</v>
      </c>
      <c r="D741" s="31" t="s">
        <v>2808</v>
      </c>
      <c r="E741" s="134"/>
      <c r="F741" s="134"/>
      <c r="G741" s="31" t="s">
        <v>2783</v>
      </c>
      <c r="H741" s="16" t="s">
        <v>5461</v>
      </c>
      <c r="I741" s="151"/>
    </row>
    <row r="742" spans="2:9" ht="18.75">
      <c r="B742" s="301" t="s">
        <v>2593</v>
      </c>
      <c r="C742" s="134" t="s">
        <v>4147</v>
      </c>
      <c r="D742" s="31" t="s">
        <v>2808</v>
      </c>
      <c r="E742" s="134"/>
      <c r="F742" s="134"/>
      <c r="G742" s="31" t="s">
        <v>2783</v>
      </c>
      <c r="H742" s="16" t="s">
        <v>5474</v>
      </c>
      <c r="I742" s="151"/>
    </row>
    <row r="743" spans="2:9" ht="18.75">
      <c r="B743" s="301" t="s">
        <v>2523</v>
      </c>
      <c r="C743" s="134" t="s">
        <v>4148</v>
      </c>
      <c r="D743" s="31" t="s">
        <v>2808</v>
      </c>
      <c r="E743" s="134"/>
      <c r="F743" s="134"/>
      <c r="G743" s="31" t="s">
        <v>2783</v>
      </c>
      <c r="H743" s="16" t="s">
        <v>5511</v>
      </c>
      <c r="I743" s="151"/>
    </row>
    <row r="744" spans="2:9" ht="18.75">
      <c r="B744" s="301" t="s">
        <v>1414</v>
      </c>
      <c r="C744" s="134" t="s">
        <v>4149</v>
      </c>
      <c r="D744" s="31" t="s">
        <v>2808</v>
      </c>
      <c r="E744" s="134"/>
      <c r="F744" s="134"/>
      <c r="G744" s="31" t="s">
        <v>2783</v>
      </c>
      <c r="H744" s="16" t="s">
        <v>4920</v>
      </c>
      <c r="I744" s="151"/>
    </row>
    <row r="745" spans="2:9" ht="18.75">
      <c r="B745" s="301" t="s">
        <v>1417</v>
      </c>
      <c r="C745" s="134" t="s">
        <v>4530</v>
      </c>
      <c r="D745" s="31" t="s">
        <v>2808</v>
      </c>
      <c r="E745" s="134"/>
      <c r="F745" s="134"/>
      <c r="G745" s="31" t="s">
        <v>2783</v>
      </c>
      <c r="H745" s="16" t="s">
        <v>4920</v>
      </c>
      <c r="I745" s="151"/>
    </row>
    <row r="746" spans="2:9" ht="18.75">
      <c r="B746" s="301" t="s">
        <v>1388</v>
      </c>
      <c r="C746" s="147" t="s">
        <v>3077</v>
      </c>
      <c r="D746" s="31" t="s">
        <v>2808</v>
      </c>
      <c r="E746" s="147"/>
      <c r="F746" s="147"/>
      <c r="G746" s="31" t="s">
        <v>2783</v>
      </c>
      <c r="H746" s="314"/>
      <c r="I746" s="314"/>
    </row>
    <row r="747" spans="2:9" ht="18.75">
      <c r="B747" s="301" t="s">
        <v>2086</v>
      </c>
      <c r="C747" s="134" t="s">
        <v>4531</v>
      </c>
      <c r="D747" s="31" t="s">
        <v>2808</v>
      </c>
      <c r="E747" s="134"/>
      <c r="F747" s="134"/>
      <c r="G747" s="31" t="s">
        <v>2783</v>
      </c>
      <c r="H747" s="16" t="s">
        <v>5507</v>
      </c>
      <c r="I747" s="151"/>
    </row>
    <row r="748" spans="2:9" ht="18.75">
      <c r="B748" s="301" t="s">
        <v>2285</v>
      </c>
      <c r="C748" s="134" t="s">
        <v>4150</v>
      </c>
      <c r="D748" s="31" t="s">
        <v>2808</v>
      </c>
      <c r="E748" s="134"/>
      <c r="F748" s="134"/>
      <c r="G748" s="31" t="s">
        <v>2783</v>
      </c>
      <c r="H748" s="16" t="s">
        <v>5511</v>
      </c>
      <c r="I748" s="151"/>
    </row>
    <row r="749" spans="2:9" ht="18.75">
      <c r="B749" s="301" t="s">
        <v>1279</v>
      </c>
      <c r="C749" s="147" t="s">
        <v>3200</v>
      </c>
      <c r="D749" s="31" t="s">
        <v>2808</v>
      </c>
      <c r="E749" s="147"/>
      <c r="F749" s="147"/>
      <c r="G749" s="31" t="s">
        <v>2783</v>
      </c>
      <c r="H749" s="314"/>
      <c r="I749" s="314"/>
    </row>
    <row r="750" spans="2:9" ht="18.75">
      <c r="B750" s="301" t="s">
        <v>1928</v>
      </c>
      <c r="C750" s="147" t="s">
        <v>3142</v>
      </c>
      <c r="D750" s="31" t="s">
        <v>2808</v>
      </c>
      <c r="E750" s="147"/>
      <c r="F750" s="147"/>
      <c r="G750" s="31" t="s">
        <v>2783</v>
      </c>
      <c r="H750" s="314"/>
      <c r="I750" s="314"/>
    </row>
    <row r="751" spans="2:9" ht="18.75">
      <c r="B751" s="301" t="s">
        <v>2460</v>
      </c>
      <c r="C751" s="147" t="s">
        <v>3011</v>
      </c>
      <c r="D751" s="31" t="s">
        <v>2808</v>
      </c>
      <c r="E751" s="147"/>
      <c r="F751" s="147"/>
      <c r="G751" s="31" t="s">
        <v>2783</v>
      </c>
      <c r="H751" s="314"/>
      <c r="I751" s="314"/>
    </row>
    <row r="752" spans="2:9" ht="18.75">
      <c r="B752" s="301" t="s">
        <v>2137</v>
      </c>
      <c r="C752" s="147" t="s">
        <v>3184</v>
      </c>
      <c r="D752" s="31" t="s">
        <v>2808</v>
      </c>
      <c r="E752" s="147"/>
      <c r="F752" s="147"/>
      <c r="G752" s="31" t="s">
        <v>2783</v>
      </c>
      <c r="H752" s="314"/>
      <c r="I752" s="314"/>
    </row>
    <row r="753" spans="2:9" ht="18.75">
      <c r="B753" s="301" t="s">
        <v>4711</v>
      </c>
      <c r="C753" s="134" t="s">
        <v>4533</v>
      </c>
      <c r="D753" s="31" t="s">
        <v>2808</v>
      </c>
      <c r="E753" s="134"/>
      <c r="F753" s="134"/>
      <c r="G753" s="31" t="s">
        <v>2783</v>
      </c>
      <c r="H753" s="16" t="s">
        <v>5512</v>
      </c>
      <c r="I753" s="151"/>
    </row>
    <row r="754" spans="2:9" ht="18.75">
      <c r="B754" s="301" t="s">
        <v>4409</v>
      </c>
      <c r="C754" s="134" t="s">
        <v>4534</v>
      </c>
      <c r="D754" s="31" t="s">
        <v>2808</v>
      </c>
      <c r="E754" s="134"/>
      <c r="F754" s="134"/>
      <c r="G754" s="31" t="s">
        <v>2783</v>
      </c>
      <c r="H754" s="16" t="s">
        <v>5501</v>
      </c>
      <c r="I754" s="151"/>
    </row>
    <row r="755" spans="2:9" ht="18.75">
      <c r="B755" s="301" t="s">
        <v>2090</v>
      </c>
      <c r="C755" s="134" t="s">
        <v>4151</v>
      </c>
      <c r="D755" s="31" t="s">
        <v>2808</v>
      </c>
      <c r="E755" s="134"/>
      <c r="F755" s="134"/>
      <c r="G755" s="31" t="s">
        <v>2783</v>
      </c>
      <c r="H755" s="16" t="s">
        <v>5470</v>
      </c>
      <c r="I755" s="222"/>
    </row>
    <row r="756" spans="2:9" ht="18.75">
      <c r="B756" s="301" t="s">
        <v>2089</v>
      </c>
      <c r="C756" s="147" t="s">
        <v>3174</v>
      </c>
      <c r="D756" s="31" t="s">
        <v>2808</v>
      </c>
      <c r="E756" s="147"/>
      <c r="F756" s="147"/>
      <c r="G756" s="31" t="s">
        <v>2783</v>
      </c>
      <c r="H756" s="314"/>
      <c r="I756" s="314"/>
    </row>
    <row r="757" spans="2:9" ht="18.75">
      <c r="B757" s="301" t="s">
        <v>1746</v>
      </c>
      <c r="C757" s="134" t="s">
        <v>4152</v>
      </c>
      <c r="D757" s="31" t="s">
        <v>2808</v>
      </c>
      <c r="E757" s="134"/>
      <c r="F757" s="134"/>
      <c r="G757" s="31" t="s">
        <v>2783</v>
      </c>
      <c r="H757" s="16" t="s">
        <v>5511</v>
      </c>
      <c r="I757" s="151"/>
    </row>
    <row r="758" spans="2:9" ht="18.75">
      <c r="B758" s="301" t="s">
        <v>1846</v>
      </c>
      <c r="C758" s="147" t="s">
        <v>3377</v>
      </c>
      <c r="D758" s="31" t="s">
        <v>2808</v>
      </c>
      <c r="E758" s="147"/>
      <c r="F758" s="147"/>
      <c r="G758" s="31" t="s">
        <v>2783</v>
      </c>
      <c r="H758" s="314"/>
      <c r="I758" s="314"/>
    </row>
    <row r="759" spans="2:9" ht="18.75">
      <c r="B759" s="301" t="s">
        <v>1242</v>
      </c>
      <c r="C759" s="147" t="s">
        <v>2814</v>
      </c>
      <c r="D759" s="31" t="s">
        <v>2808</v>
      </c>
      <c r="E759" s="147"/>
      <c r="F759" s="147"/>
      <c r="G759" s="31" t="s">
        <v>2783</v>
      </c>
      <c r="H759" s="314"/>
      <c r="I759" s="314"/>
    </row>
    <row r="760" spans="2:9" ht="18.75">
      <c r="B760" s="301" t="s">
        <v>4342</v>
      </c>
      <c r="C760" s="147" t="s">
        <v>3901</v>
      </c>
      <c r="D760" s="31" t="s">
        <v>2808</v>
      </c>
      <c r="E760" s="147"/>
      <c r="F760" s="147"/>
      <c r="G760" s="31" t="s">
        <v>2783</v>
      </c>
      <c r="H760" s="314"/>
      <c r="I760" s="314"/>
    </row>
    <row r="761" spans="2:9" ht="18.75">
      <c r="B761" s="301" t="s">
        <v>1331</v>
      </c>
      <c r="C761" s="134" t="s">
        <v>4153</v>
      </c>
      <c r="D761" s="31" t="s">
        <v>2808</v>
      </c>
      <c r="E761" s="134"/>
      <c r="F761" s="134"/>
      <c r="G761" s="31" t="s">
        <v>2783</v>
      </c>
      <c r="H761" s="16" t="s">
        <v>5564</v>
      </c>
      <c r="I761" s="151"/>
    </row>
    <row r="762" spans="2:9" ht="18.75">
      <c r="B762" s="301" t="s">
        <v>2683</v>
      </c>
      <c r="C762" s="147" t="s">
        <v>3041</v>
      </c>
      <c r="D762" s="31" t="s">
        <v>2808</v>
      </c>
      <c r="E762" s="147"/>
      <c r="F762" s="147"/>
      <c r="G762" s="31" t="s">
        <v>2783</v>
      </c>
      <c r="H762" s="314"/>
      <c r="I762" s="314"/>
    </row>
    <row r="763" spans="2:9" ht="18.75">
      <c r="B763" s="301" t="s">
        <v>2307</v>
      </c>
      <c r="C763" s="134" t="s">
        <v>4154</v>
      </c>
      <c r="D763" s="31" t="s">
        <v>2808</v>
      </c>
      <c r="E763" s="134"/>
      <c r="F763" s="134"/>
      <c r="G763" s="31" t="s">
        <v>2783</v>
      </c>
      <c r="H763" s="16" t="s">
        <v>5468</v>
      </c>
      <c r="I763" s="222"/>
    </row>
    <row r="764" spans="2:9" ht="18.75">
      <c r="B764" s="301" t="s">
        <v>1478</v>
      </c>
      <c r="C764" s="147" t="s">
        <v>3374</v>
      </c>
      <c r="D764" s="31" t="s">
        <v>2808</v>
      </c>
      <c r="E764" s="147"/>
      <c r="F764" s="147"/>
      <c r="G764" s="31" t="s">
        <v>2783</v>
      </c>
      <c r="H764" s="314"/>
      <c r="I764" s="314"/>
    </row>
    <row r="765" spans="2:9" ht="18.75">
      <c r="B765" s="301" t="s">
        <v>1535</v>
      </c>
      <c r="C765" s="134" t="s">
        <v>4155</v>
      </c>
      <c r="D765" s="31" t="s">
        <v>2808</v>
      </c>
      <c r="E765" s="134"/>
      <c r="F765" s="134"/>
      <c r="G765" s="31" t="s">
        <v>2783</v>
      </c>
      <c r="H765" s="16" t="s">
        <v>5507</v>
      </c>
      <c r="I765" s="151"/>
    </row>
    <row r="766" spans="2:9" ht="18.75">
      <c r="B766" s="301" t="s">
        <v>1466</v>
      </c>
      <c r="C766" s="134" t="s">
        <v>4156</v>
      </c>
      <c r="D766" s="31" t="s">
        <v>2808</v>
      </c>
      <c r="E766" s="134"/>
      <c r="F766" s="134"/>
      <c r="G766" s="31" t="s">
        <v>2783</v>
      </c>
      <c r="H766" s="16" t="s">
        <v>5501</v>
      </c>
      <c r="I766" s="151"/>
    </row>
    <row r="767" spans="2:9" ht="18.75">
      <c r="B767" s="301" t="s">
        <v>1465</v>
      </c>
      <c r="C767" s="147" t="s">
        <v>2820</v>
      </c>
      <c r="D767" s="31" t="s">
        <v>2808</v>
      </c>
      <c r="E767" s="147"/>
      <c r="F767" s="147"/>
      <c r="G767" s="31" t="s">
        <v>2783</v>
      </c>
      <c r="H767" s="314"/>
      <c r="I767" s="314"/>
    </row>
    <row r="768" spans="2:9" ht="18.75">
      <c r="B768" s="301" t="s">
        <v>4410</v>
      </c>
      <c r="C768" s="134" t="s">
        <v>5534</v>
      </c>
      <c r="D768" s="31" t="s">
        <v>2808</v>
      </c>
      <c r="E768" s="134"/>
      <c r="F768" s="134"/>
      <c r="G768" s="31" t="s">
        <v>2783</v>
      </c>
      <c r="H768" s="16" t="s">
        <v>5559</v>
      </c>
      <c r="I768" s="151"/>
    </row>
    <row r="769" spans="2:9" ht="18.75">
      <c r="B769" s="301" t="s">
        <v>4411</v>
      </c>
      <c r="C769" s="147" t="s">
        <v>5535</v>
      </c>
      <c r="D769" s="31" t="s">
        <v>2808</v>
      </c>
      <c r="E769" s="147"/>
      <c r="F769" s="147"/>
      <c r="G769" s="31" t="s">
        <v>2783</v>
      </c>
      <c r="H769" s="314"/>
      <c r="I769" s="314"/>
    </row>
    <row r="770" spans="2:9" ht="18.75">
      <c r="B770" s="301" t="s">
        <v>1391</v>
      </c>
      <c r="C770" s="147" t="s">
        <v>3332</v>
      </c>
      <c r="D770" s="31" t="s">
        <v>2808</v>
      </c>
      <c r="E770" s="147"/>
      <c r="F770" s="147"/>
      <c r="G770" s="31" t="s">
        <v>2783</v>
      </c>
      <c r="H770" s="314"/>
      <c r="I770" s="314"/>
    </row>
    <row r="771" spans="2:9" ht="18.75">
      <c r="B771" s="301" t="s">
        <v>1232</v>
      </c>
      <c r="C771" s="134" t="s">
        <v>4157</v>
      </c>
      <c r="D771" s="31" t="s">
        <v>2808</v>
      </c>
      <c r="E771" s="134"/>
      <c r="F771" s="134"/>
      <c r="G771" s="31" t="s">
        <v>2783</v>
      </c>
      <c r="H771" s="16" t="s">
        <v>5470</v>
      </c>
      <c r="I771" s="222"/>
    </row>
    <row r="772" spans="2:9" ht="18.75">
      <c r="B772" s="301" t="s">
        <v>2294</v>
      </c>
      <c r="C772" s="134" t="s">
        <v>4158</v>
      </c>
      <c r="D772" s="31" t="s">
        <v>2808</v>
      </c>
      <c r="E772" s="134"/>
      <c r="F772" s="134"/>
      <c r="G772" s="31" t="s">
        <v>2783</v>
      </c>
      <c r="H772" s="16" t="s">
        <v>5501</v>
      </c>
      <c r="I772" s="222"/>
    </row>
    <row r="773" spans="2:9" ht="18.75">
      <c r="B773" s="301" t="s">
        <v>2295</v>
      </c>
      <c r="C773" s="147" t="s">
        <v>3367</v>
      </c>
      <c r="D773" s="31" t="s">
        <v>2808</v>
      </c>
      <c r="E773" s="147"/>
      <c r="F773" s="147"/>
      <c r="G773" s="31" t="s">
        <v>2783</v>
      </c>
      <c r="H773" s="314"/>
      <c r="I773" s="314"/>
    </row>
    <row r="774" spans="2:9" ht="18.75">
      <c r="B774" s="301" t="s">
        <v>4412</v>
      </c>
      <c r="C774" s="134" t="s">
        <v>4536</v>
      </c>
      <c r="D774" s="31" t="s">
        <v>2808</v>
      </c>
      <c r="E774" s="134"/>
      <c r="F774" s="134"/>
      <c r="G774" s="31" t="s">
        <v>2783</v>
      </c>
      <c r="H774" s="16" t="s">
        <v>5501</v>
      </c>
      <c r="I774" s="151"/>
    </row>
    <row r="775" spans="2:9" ht="18.75">
      <c r="B775" s="301" t="s">
        <v>2131</v>
      </c>
      <c r="C775" s="147" t="s">
        <v>3181</v>
      </c>
      <c r="D775" s="31" t="s">
        <v>2808</v>
      </c>
      <c r="E775" s="147"/>
      <c r="F775" s="147"/>
      <c r="G775" s="31" t="s">
        <v>2783</v>
      </c>
      <c r="H775" s="314"/>
      <c r="I775" s="314"/>
    </row>
    <row r="776" spans="2:9" ht="18.75">
      <c r="B776" s="301" t="s">
        <v>2132</v>
      </c>
      <c r="C776" s="134" t="s">
        <v>4159</v>
      </c>
      <c r="D776" s="31" t="s">
        <v>2808</v>
      </c>
      <c r="E776" s="134"/>
      <c r="F776" s="134"/>
      <c r="G776" s="31" t="s">
        <v>2783</v>
      </c>
      <c r="H776" s="16" t="s">
        <v>5503</v>
      </c>
      <c r="I776" s="151"/>
    </row>
    <row r="777" spans="2:9" ht="18.75">
      <c r="B777" s="301" t="s">
        <v>1429</v>
      </c>
      <c r="C777" s="147" t="s">
        <v>3069</v>
      </c>
      <c r="D777" s="31" t="s">
        <v>2808</v>
      </c>
      <c r="E777" s="147"/>
      <c r="F777" s="147"/>
      <c r="G777" s="31" t="s">
        <v>2783</v>
      </c>
      <c r="H777" s="314"/>
      <c r="I777" s="314"/>
    </row>
    <row r="778" spans="2:9" ht="18.75">
      <c r="B778" s="301" t="s">
        <v>1430</v>
      </c>
      <c r="C778" s="134" t="s">
        <v>4160</v>
      </c>
      <c r="D778" s="31" t="s">
        <v>2808</v>
      </c>
      <c r="E778" s="134"/>
      <c r="F778" s="134"/>
      <c r="G778" s="31" t="s">
        <v>2783</v>
      </c>
      <c r="H778" s="16" t="s">
        <v>4920</v>
      </c>
      <c r="I778" s="151"/>
    </row>
    <row r="779" spans="2:9" ht="18.75">
      <c r="B779" s="301" t="s">
        <v>2416</v>
      </c>
      <c r="C779" s="147" t="s">
        <v>3002</v>
      </c>
      <c r="D779" s="31" t="s">
        <v>2808</v>
      </c>
      <c r="E779" s="147"/>
      <c r="F779" s="147"/>
      <c r="G779" s="31" t="s">
        <v>2783</v>
      </c>
      <c r="H779" s="314"/>
      <c r="I779" s="314"/>
    </row>
    <row r="780" spans="2:9" ht="18.75">
      <c r="B780" s="301" t="s">
        <v>2663</v>
      </c>
      <c r="C780" s="134" t="s">
        <v>5536</v>
      </c>
      <c r="D780" s="31" t="s">
        <v>2808</v>
      </c>
      <c r="E780" s="134"/>
      <c r="F780" s="134"/>
      <c r="G780" s="31" t="s">
        <v>2783</v>
      </c>
      <c r="H780" s="151" t="s">
        <v>5502</v>
      </c>
      <c r="I780" s="151"/>
    </row>
    <row r="781" spans="2:9" ht="18.75">
      <c r="B781" s="301" t="s">
        <v>2710</v>
      </c>
      <c r="C781" s="147" t="s">
        <v>3902</v>
      </c>
      <c r="D781" s="31" t="s">
        <v>2808</v>
      </c>
      <c r="E781" s="147"/>
      <c r="F781" s="147"/>
      <c r="G781" s="31" t="s">
        <v>2783</v>
      </c>
      <c r="H781" s="314"/>
      <c r="I781" s="314"/>
    </row>
    <row r="782" spans="2:9" ht="18.75">
      <c r="B782" s="301" t="s">
        <v>2707</v>
      </c>
      <c r="C782" s="147" t="s">
        <v>3311</v>
      </c>
      <c r="D782" s="31" t="s">
        <v>2808</v>
      </c>
      <c r="E782" s="147"/>
      <c r="F782" s="147"/>
      <c r="G782" s="31" t="s">
        <v>2783</v>
      </c>
      <c r="H782" s="314"/>
      <c r="I782" s="314"/>
    </row>
    <row r="783" spans="2:9" ht="18.75">
      <c r="B783" s="301" t="s">
        <v>1258</v>
      </c>
      <c r="C783" s="134" t="s">
        <v>4161</v>
      </c>
      <c r="D783" s="31" t="s">
        <v>2808</v>
      </c>
      <c r="E783" s="134"/>
      <c r="F783" s="134"/>
      <c r="G783" s="31" t="s">
        <v>2783</v>
      </c>
      <c r="H783" s="16" t="s">
        <v>5470</v>
      </c>
      <c r="I783" s="222"/>
    </row>
    <row r="784" spans="2:9" ht="18.75">
      <c r="B784" s="301" t="s">
        <v>1257</v>
      </c>
      <c r="C784" s="147" t="s">
        <v>2855</v>
      </c>
      <c r="D784" s="31" t="s">
        <v>2808</v>
      </c>
      <c r="E784" s="147"/>
      <c r="F784" s="147"/>
      <c r="G784" s="31" t="s">
        <v>2783</v>
      </c>
      <c r="H784" s="314"/>
      <c r="I784" s="314"/>
    </row>
    <row r="785" spans="2:9" ht="18.75">
      <c r="B785" s="301" t="s">
        <v>1410</v>
      </c>
      <c r="C785" s="134" t="s">
        <v>4162</v>
      </c>
      <c r="D785" s="31" t="s">
        <v>2808</v>
      </c>
      <c r="E785" s="134"/>
      <c r="F785" s="134"/>
      <c r="G785" s="31" t="s">
        <v>2783</v>
      </c>
      <c r="H785" s="16" t="s">
        <v>5465</v>
      </c>
      <c r="I785" s="151"/>
    </row>
    <row r="786" spans="2:9" ht="18.75">
      <c r="B786" s="301" t="s">
        <v>2282</v>
      </c>
      <c r="C786" s="134" t="s">
        <v>4163</v>
      </c>
      <c r="D786" s="31" t="s">
        <v>2808</v>
      </c>
      <c r="E786" s="134"/>
      <c r="F786" s="134"/>
      <c r="G786" s="31" t="s">
        <v>2783</v>
      </c>
      <c r="H786" s="16" t="s">
        <v>5511</v>
      </c>
      <c r="I786" s="151"/>
    </row>
    <row r="787" spans="2:9" ht="18.75">
      <c r="B787" s="301" t="s">
        <v>4363</v>
      </c>
      <c r="C787" s="134" t="s">
        <v>4537</v>
      </c>
      <c r="D787" s="31" t="s">
        <v>2808</v>
      </c>
      <c r="E787" s="134"/>
      <c r="F787" s="134"/>
      <c r="G787" s="31" t="s">
        <v>2783</v>
      </c>
      <c r="H787" s="16" t="s">
        <v>5470</v>
      </c>
      <c r="I787" s="151"/>
    </row>
    <row r="788" spans="2:9" ht="18.75">
      <c r="B788" s="301" t="s">
        <v>4371</v>
      </c>
      <c r="C788" s="134" t="s">
        <v>4164</v>
      </c>
      <c r="D788" s="31" t="s">
        <v>2808</v>
      </c>
      <c r="E788" s="134"/>
      <c r="F788" s="134"/>
      <c r="G788" s="31" t="s">
        <v>2783</v>
      </c>
      <c r="H788" s="16" t="s">
        <v>5559</v>
      </c>
      <c r="I788" s="151"/>
    </row>
    <row r="789" spans="2:9" ht="18.75">
      <c r="B789" s="301" t="s">
        <v>4372</v>
      </c>
      <c r="C789" s="147" t="s">
        <v>3138</v>
      </c>
      <c r="D789" s="31" t="s">
        <v>2808</v>
      </c>
      <c r="E789" s="147"/>
      <c r="F789" s="147"/>
      <c r="G789" s="31" t="s">
        <v>2783</v>
      </c>
      <c r="H789" s="314"/>
      <c r="I789" s="314"/>
    </row>
    <row r="790" spans="2:9" ht="18.75">
      <c r="B790" s="301" t="s">
        <v>4343</v>
      </c>
      <c r="C790" s="147" t="s">
        <v>3903</v>
      </c>
      <c r="D790" s="31" t="s">
        <v>2808</v>
      </c>
      <c r="E790" s="147"/>
      <c r="F790" s="147"/>
      <c r="G790" s="31" t="s">
        <v>2783</v>
      </c>
      <c r="H790" s="314"/>
      <c r="I790" s="314"/>
    </row>
    <row r="791" spans="2:9" ht="18.75">
      <c r="B791" s="301" t="s">
        <v>1236</v>
      </c>
      <c r="C791" s="147" t="s">
        <v>3071</v>
      </c>
      <c r="D791" s="31" t="s">
        <v>2808</v>
      </c>
      <c r="E791" s="147"/>
      <c r="F791" s="147"/>
      <c r="G791" s="31" t="s">
        <v>2783</v>
      </c>
      <c r="H791" s="314"/>
      <c r="I791" s="314"/>
    </row>
    <row r="792" spans="2:9" ht="18.75">
      <c r="B792" s="301" t="s">
        <v>2302</v>
      </c>
      <c r="C792" s="147" t="s">
        <v>3368</v>
      </c>
      <c r="D792" s="31" t="s">
        <v>2808</v>
      </c>
      <c r="E792" s="147"/>
      <c r="F792" s="147"/>
      <c r="G792" s="31" t="s">
        <v>2783</v>
      </c>
      <c r="H792" s="314"/>
      <c r="I792" s="314"/>
    </row>
    <row r="793" spans="2:9" ht="18.75">
      <c r="B793" s="301" t="s">
        <v>2298</v>
      </c>
      <c r="C793" s="134" t="s">
        <v>4538</v>
      </c>
      <c r="D793" s="31" t="s">
        <v>2808</v>
      </c>
      <c r="E793" s="134"/>
      <c r="F793" s="134"/>
      <c r="G793" s="31" t="s">
        <v>2783</v>
      </c>
      <c r="H793" s="16" t="s">
        <v>5507</v>
      </c>
      <c r="I793" s="151"/>
    </row>
    <row r="794" spans="2:9" ht="18.75">
      <c r="B794" s="301" t="s">
        <v>4373</v>
      </c>
      <c r="C794" s="134" t="s">
        <v>4647</v>
      </c>
      <c r="D794" s="31" t="s">
        <v>2808</v>
      </c>
      <c r="E794" s="134"/>
      <c r="F794" s="134"/>
      <c r="G794" s="31" t="s">
        <v>2783</v>
      </c>
      <c r="H794" s="16" t="s">
        <v>5559</v>
      </c>
      <c r="I794" s="151"/>
    </row>
    <row r="795" spans="2:9" ht="18.75">
      <c r="B795" s="301" t="s">
        <v>2456</v>
      </c>
      <c r="C795" s="134" t="s">
        <v>4165</v>
      </c>
      <c r="D795" s="31" t="s">
        <v>2808</v>
      </c>
      <c r="E795" s="134"/>
      <c r="F795" s="134"/>
      <c r="G795" s="31" t="s">
        <v>2783</v>
      </c>
      <c r="H795" s="16" t="s">
        <v>5498</v>
      </c>
      <c r="I795" s="151"/>
    </row>
    <row r="796" spans="2:9" ht="18.75">
      <c r="B796" s="301" t="s">
        <v>4712</v>
      </c>
      <c r="C796" s="134" t="s">
        <v>4480</v>
      </c>
      <c r="D796" s="31" t="s">
        <v>2808</v>
      </c>
      <c r="E796" s="134"/>
      <c r="F796" s="134"/>
      <c r="G796" s="31" t="s">
        <v>2783</v>
      </c>
      <c r="H796" s="16" t="s">
        <v>4920</v>
      </c>
      <c r="I796" s="151"/>
    </row>
    <row r="797" spans="2:9" ht="18.75">
      <c r="B797" s="301" t="s">
        <v>5548</v>
      </c>
      <c r="C797" s="147" t="s">
        <v>3065</v>
      </c>
      <c r="D797" s="31" t="s">
        <v>2808</v>
      </c>
      <c r="E797" s="147"/>
      <c r="F797" s="147"/>
      <c r="G797" s="31" t="s">
        <v>2783</v>
      </c>
      <c r="H797" s="314"/>
      <c r="I797" s="314"/>
    </row>
    <row r="798" spans="2:9" ht="18.75">
      <c r="B798" s="301" t="s">
        <v>1993</v>
      </c>
      <c r="C798" s="134" t="s">
        <v>4166</v>
      </c>
      <c r="D798" s="31" t="s">
        <v>2808</v>
      </c>
      <c r="E798" s="134"/>
      <c r="F798" s="134"/>
      <c r="G798" s="31" t="s">
        <v>2783</v>
      </c>
      <c r="H798" s="16" t="s">
        <v>4920</v>
      </c>
      <c r="I798" s="151"/>
    </row>
    <row r="799" spans="2:9" ht="18.75">
      <c r="B799" s="301" t="s">
        <v>2263</v>
      </c>
      <c r="C799" s="147" t="s">
        <v>3005</v>
      </c>
      <c r="D799" s="31" t="s">
        <v>2808</v>
      </c>
      <c r="E799" s="147"/>
      <c r="F799" s="147"/>
      <c r="G799" s="31" t="s">
        <v>2783</v>
      </c>
      <c r="H799" s="314"/>
      <c r="I799" s="314"/>
    </row>
    <row r="800" spans="2:9" ht="18.75">
      <c r="B800" s="301" t="s">
        <v>2419</v>
      </c>
      <c r="C800" s="147" t="s">
        <v>3006</v>
      </c>
      <c r="D800" s="31" t="s">
        <v>2808</v>
      </c>
      <c r="E800" s="147"/>
      <c r="F800" s="147"/>
      <c r="G800" s="31" t="s">
        <v>2783</v>
      </c>
      <c r="H800" s="314"/>
      <c r="I800" s="314"/>
    </row>
    <row r="801" spans="2:9" ht="18.75">
      <c r="B801" s="301" t="s">
        <v>2420</v>
      </c>
      <c r="C801" s="134" t="s">
        <v>4167</v>
      </c>
      <c r="D801" s="31" t="s">
        <v>2808</v>
      </c>
      <c r="E801" s="134"/>
      <c r="F801" s="134"/>
      <c r="G801" s="31" t="s">
        <v>2783</v>
      </c>
      <c r="H801" s="16" t="s">
        <v>5507</v>
      </c>
      <c r="I801" s="151"/>
    </row>
    <row r="802" spans="2:9" ht="18.75">
      <c r="B802" s="301" t="s">
        <v>2681</v>
      </c>
      <c r="C802" s="134" t="s">
        <v>4168</v>
      </c>
      <c r="D802" s="31" t="s">
        <v>2808</v>
      </c>
      <c r="E802" s="134"/>
      <c r="F802" s="134"/>
      <c r="G802" s="31" t="s">
        <v>2783</v>
      </c>
      <c r="H802" s="16" t="s">
        <v>5469</v>
      </c>
      <c r="I802" s="151"/>
    </row>
    <row r="803" spans="2:9" ht="18.75">
      <c r="B803" s="301" t="s">
        <v>2269</v>
      </c>
      <c r="C803" s="147" t="s">
        <v>3211</v>
      </c>
      <c r="D803" s="31" t="s">
        <v>2808</v>
      </c>
      <c r="E803" s="147"/>
      <c r="F803" s="147"/>
      <c r="G803" s="31" t="s">
        <v>2783</v>
      </c>
      <c r="H803" s="314"/>
      <c r="I803" s="314"/>
    </row>
    <row r="804" spans="2:9" ht="18.75">
      <c r="B804" s="301" t="s">
        <v>2270</v>
      </c>
      <c r="C804" s="134" t="s">
        <v>4169</v>
      </c>
      <c r="D804" s="31" t="s">
        <v>2808</v>
      </c>
      <c r="E804" s="134"/>
      <c r="F804" s="134"/>
      <c r="G804" s="31" t="s">
        <v>2783</v>
      </c>
      <c r="H804" s="16" t="s">
        <v>4920</v>
      </c>
      <c r="I804" s="151"/>
    </row>
    <row r="805" spans="2:9" ht="18.75">
      <c r="B805" s="301" t="s">
        <v>2256</v>
      </c>
      <c r="C805" s="134" t="s">
        <v>4170</v>
      </c>
      <c r="D805" s="31" t="s">
        <v>2808</v>
      </c>
      <c r="E805" s="134"/>
      <c r="F805" s="134"/>
      <c r="G805" s="31" t="s">
        <v>2783</v>
      </c>
      <c r="H805" s="16" t="s">
        <v>4920</v>
      </c>
      <c r="I805" s="151"/>
    </row>
    <row r="806" spans="2:9" ht="18.75">
      <c r="B806" s="301" t="s">
        <v>2101</v>
      </c>
      <c r="C806" s="134" t="s">
        <v>4171</v>
      </c>
      <c r="D806" s="31" t="s">
        <v>2808</v>
      </c>
      <c r="E806" s="134"/>
      <c r="F806" s="134"/>
      <c r="G806" s="31" t="s">
        <v>2783</v>
      </c>
      <c r="H806" s="16" t="s">
        <v>5470</v>
      </c>
      <c r="I806" s="222"/>
    </row>
    <row r="807" spans="2:9" ht="18.75">
      <c r="B807" s="301" t="s">
        <v>2097</v>
      </c>
      <c r="C807" s="147" t="s">
        <v>3176</v>
      </c>
      <c r="D807" s="31" t="s">
        <v>2808</v>
      </c>
      <c r="E807" s="147"/>
      <c r="F807" s="147"/>
      <c r="G807" s="31" t="s">
        <v>2783</v>
      </c>
      <c r="H807" s="314"/>
      <c r="I807" s="314"/>
    </row>
    <row r="808" spans="2:9" ht="18.75">
      <c r="B808" s="301" t="s">
        <v>1767</v>
      </c>
      <c r="C808" s="147" t="s">
        <v>2886</v>
      </c>
      <c r="D808" s="31" t="s">
        <v>2808</v>
      </c>
      <c r="E808" s="147"/>
      <c r="F808" s="147"/>
      <c r="G808" s="31" t="s">
        <v>2783</v>
      </c>
      <c r="H808" s="314"/>
      <c r="I808" s="314"/>
    </row>
    <row r="809" spans="2:9" ht="18.75">
      <c r="B809" s="301" t="s">
        <v>1770</v>
      </c>
      <c r="C809" s="147" t="s">
        <v>4607</v>
      </c>
      <c r="D809" s="31" t="s">
        <v>2808</v>
      </c>
      <c r="E809" s="147"/>
      <c r="F809" s="147"/>
      <c r="G809" s="31" t="s">
        <v>2783</v>
      </c>
      <c r="H809" s="314"/>
      <c r="I809" s="314"/>
    </row>
    <row r="810" spans="2:9" ht="18.75">
      <c r="B810" s="301" t="s">
        <v>2337</v>
      </c>
      <c r="C810" s="134" t="s">
        <v>4172</v>
      </c>
      <c r="D810" s="31" t="s">
        <v>2808</v>
      </c>
      <c r="E810" s="134"/>
      <c r="F810" s="134"/>
      <c r="G810" s="31" t="s">
        <v>2783</v>
      </c>
      <c r="H810" s="16" t="s">
        <v>5559</v>
      </c>
      <c r="I810" s="222"/>
    </row>
    <row r="811" spans="2:9" ht="18.75">
      <c r="B811" s="301" t="s">
        <v>2182</v>
      </c>
      <c r="C811" s="134" t="s">
        <v>4173</v>
      </c>
      <c r="D811" s="31" t="s">
        <v>2808</v>
      </c>
      <c r="E811" s="134"/>
      <c r="F811" s="134"/>
      <c r="G811" s="31" t="s">
        <v>2783</v>
      </c>
      <c r="H811" s="16" t="s">
        <v>5503</v>
      </c>
      <c r="I811" s="151"/>
    </row>
    <row r="812" spans="2:9" ht="18.75">
      <c r="B812" s="301" t="s">
        <v>2179</v>
      </c>
      <c r="C812" s="147" t="s">
        <v>3186</v>
      </c>
      <c r="D812" s="31" t="s">
        <v>2808</v>
      </c>
      <c r="E812" s="147"/>
      <c r="F812" s="147"/>
      <c r="G812" s="31" t="s">
        <v>2783</v>
      </c>
      <c r="H812" s="314"/>
      <c r="I812" s="314"/>
    </row>
    <row r="813" spans="2:9" ht="18.75">
      <c r="B813" s="301" t="s">
        <v>2258</v>
      </c>
      <c r="C813" s="147" t="s">
        <v>2982</v>
      </c>
      <c r="D813" s="31" t="s">
        <v>2808</v>
      </c>
      <c r="E813" s="147"/>
      <c r="F813" s="147"/>
      <c r="G813" s="31" t="s">
        <v>2783</v>
      </c>
      <c r="H813" s="314"/>
      <c r="I813" s="314"/>
    </row>
    <row r="814" spans="2:9" ht="18.75">
      <c r="B814" s="301" t="s">
        <v>1482</v>
      </c>
      <c r="C814" s="134" t="s">
        <v>4174</v>
      </c>
      <c r="D814" s="31" t="s">
        <v>2808</v>
      </c>
      <c r="E814" s="134"/>
      <c r="F814" s="134"/>
      <c r="G814" s="31" t="s">
        <v>2783</v>
      </c>
      <c r="H814" s="16" t="s">
        <v>5507</v>
      </c>
      <c r="I814" s="151"/>
    </row>
    <row r="815" spans="2:9" ht="18.75">
      <c r="B815" s="301" t="s">
        <v>1392</v>
      </c>
      <c r="C815" s="147" t="s">
        <v>3373</v>
      </c>
      <c r="D815" s="31" t="s">
        <v>2808</v>
      </c>
      <c r="E815" s="147"/>
      <c r="F815" s="147"/>
      <c r="G815" s="31" t="s">
        <v>2783</v>
      </c>
      <c r="H815" s="314"/>
      <c r="I815" s="314"/>
    </row>
    <row r="816" spans="2:9" ht="18.75">
      <c r="B816" s="301" t="s">
        <v>2445</v>
      </c>
      <c r="C816" s="147" t="s">
        <v>3243</v>
      </c>
      <c r="D816" s="31" t="s">
        <v>2808</v>
      </c>
      <c r="E816" s="147"/>
      <c r="F816" s="147"/>
      <c r="G816" s="31" t="s">
        <v>2783</v>
      </c>
      <c r="H816" s="314"/>
      <c r="I816" s="314"/>
    </row>
    <row r="817" spans="2:9" ht="18.75">
      <c r="B817" s="301" t="s">
        <v>2415</v>
      </c>
      <c r="C817" s="147" t="s">
        <v>3003</v>
      </c>
      <c r="D817" s="31" t="s">
        <v>2808</v>
      </c>
      <c r="E817" s="147"/>
      <c r="F817" s="147"/>
      <c r="G817" s="31" t="s">
        <v>2783</v>
      </c>
      <c r="H817" s="314"/>
      <c r="I817" s="314"/>
    </row>
    <row r="818" spans="2:9" ht="18.75">
      <c r="B818" s="301" t="s">
        <v>2417</v>
      </c>
      <c r="C818" s="134" t="s">
        <v>4175</v>
      </c>
      <c r="D818" s="31" t="s">
        <v>2808</v>
      </c>
      <c r="E818" s="134"/>
      <c r="F818" s="134"/>
      <c r="G818" s="31" t="s">
        <v>2783</v>
      </c>
      <c r="H818" s="16" t="s">
        <v>5465</v>
      </c>
      <c r="I818" s="151"/>
    </row>
    <row r="819" spans="2:9" ht="18.75">
      <c r="B819" s="301" t="s">
        <v>2500</v>
      </c>
      <c r="C819" s="147" t="s">
        <v>3279</v>
      </c>
      <c r="D819" s="31" t="s">
        <v>2808</v>
      </c>
      <c r="E819" s="147"/>
      <c r="F819" s="147"/>
      <c r="G819" s="31" t="s">
        <v>2783</v>
      </c>
      <c r="H819" s="314"/>
      <c r="I819" s="314"/>
    </row>
    <row r="820" spans="2:9" ht="18.75">
      <c r="B820" s="301" t="s">
        <v>1781</v>
      </c>
      <c r="C820" s="147" t="s">
        <v>2891</v>
      </c>
      <c r="D820" s="31" t="s">
        <v>2808</v>
      </c>
      <c r="E820" s="147"/>
      <c r="F820" s="147"/>
      <c r="G820" s="31" t="s">
        <v>2783</v>
      </c>
      <c r="H820" s="314"/>
      <c r="I820" s="314"/>
    </row>
    <row r="821" spans="2:9" ht="18.75">
      <c r="B821" s="301" t="s">
        <v>1225</v>
      </c>
      <c r="C821" s="134" t="s">
        <v>4176</v>
      </c>
      <c r="D821" s="31" t="s">
        <v>2808</v>
      </c>
      <c r="E821" s="134"/>
      <c r="F821" s="134"/>
      <c r="G821" s="31" t="s">
        <v>2783</v>
      </c>
      <c r="H821" s="16" t="s">
        <v>5470</v>
      </c>
      <c r="I821" s="222"/>
    </row>
    <row r="822" spans="2:9" ht="18.75">
      <c r="B822" s="301" t="s">
        <v>1224</v>
      </c>
      <c r="C822" s="147" t="s">
        <v>3054</v>
      </c>
      <c r="D822" s="31" t="s">
        <v>2808</v>
      </c>
      <c r="E822" s="147"/>
      <c r="F822" s="147"/>
      <c r="G822" s="31" t="s">
        <v>2783</v>
      </c>
      <c r="H822" s="314"/>
      <c r="I822" s="314"/>
    </row>
    <row r="823" spans="2:9" ht="18.75">
      <c r="B823" s="301" t="s">
        <v>4413</v>
      </c>
      <c r="C823" s="134" t="s">
        <v>4539</v>
      </c>
      <c r="D823" s="31" t="s">
        <v>2808</v>
      </c>
      <c r="E823" s="134"/>
      <c r="F823" s="134"/>
      <c r="G823" s="31" t="s">
        <v>2783</v>
      </c>
      <c r="H823" s="16" t="s">
        <v>5559</v>
      </c>
      <c r="I823" s="222"/>
    </row>
    <row r="824" spans="2:9" ht="18.75">
      <c r="B824" s="301" t="s">
        <v>1629</v>
      </c>
      <c r="C824" s="134" t="s">
        <v>4177</v>
      </c>
      <c r="D824" s="31" t="s">
        <v>2808</v>
      </c>
      <c r="E824" s="134"/>
      <c r="F824" s="134"/>
      <c r="G824" s="31" t="s">
        <v>2783</v>
      </c>
      <c r="H824" s="16" t="s">
        <v>5507</v>
      </c>
      <c r="I824" s="151"/>
    </row>
    <row r="825" spans="2:9" ht="18.75">
      <c r="B825" s="301" t="s">
        <v>2056</v>
      </c>
      <c r="C825" s="147" t="s">
        <v>3366</v>
      </c>
      <c r="D825" s="31" t="s">
        <v>2808</v>
      </c>
      <c r="E825" s="147"/>
      <c r="F825" s="147"/>
      <c r="G825" s="31" t="s">
        <v>2783</v>
      </c>
      <c r="H825" s="314"/>
      <c r="I825" s="314"/>
    </row>
    <row r="826" spans="2:9" ht="18.75">
      <c r="B826" s="301" t="s">
        <v>2199</v>
      </c>
      <c r="C826" s="134" t="s">
        <v>4178</v>
      </c>
      <c r="D826" s="31" t="s">
        <v>2808</v>
      </c>
      <c r="E826" s="134"/>
      <c r="F826" s="134"/>
      <c r="G826" s="31" t="s">
        <v>2783</v>
      </c>
      <c r="H826" s="16" t="s">
        <v>5501</v>
      </c>
      <c r="I826" s="151"/>
    </row>
    <row r="827" spans="2:9" ht="18.75">
      <c r="B827" s="301" t="s">
        <v>4344</v>
      </c>
      <c r="C827" s="147" t="s">
        <v>3904</v>
      </c>
      <c r="D827" s="31" t="s">
        <v>2808</v>
      </c>
      <c r="E827" s="147"/>
      <c r="F827" s="147"/>
      <c r="G827" s="31" t="s">
        <v>2783</v>
      </c>
      <c r="H827" s="314"/>
      <c r="I827" s="314"/>
    </row>
    <row r="828" spans="2:9" ht="18.75">
      <c r="B828" s="301" t="s">
        <v>2171</v>
      </c>
      <c r="C828" s="147" t="s">
        <v>2963</v>
      </c>
      <c r="D828" s="31" t="s">
        <v>2808</v>
      </c>
      <c r="E828" s="147"/>
      <c r="F828" s="147"/>
      <c r="G828" s="31" t="s">
        <v>2783</v>
      </c>
      <c r="H828" s="314"/>
      <c r="I828" s="314"/>
    </row>
    <row r="829" spans="2:9" ht="18.75">
      <c r="B829" s="301" t="s">
        <v>2566</v>
      </c>
      <c r="C829" s="134" t="s">
        <v>4179</v>
      </c>
      <c r="D829" s="31" t="s">
        <v>2808</v>
      </c>
      <c r="E829" s="134"/>
      <c r="F829" s="134"/>
      <c r="G829" s="31" t="s">
        <v>2783</v>
      </c>
      <c r="H829" s="16" t="s">
        <v>5512</v>
      </c>
      <c r="I829" s="151"/>
    </row>
    <row r="830" spans="2:9" ht="18.75">
      <c r="B830" s="301" t="s">
        <v>1500</v>
      </c>
      <c r="C830" s="134" t="s">
        <v>4180</v>
      </c>
      <c r="D830" s="31" t="s">
        <v>2808</v>
      </c>
      <c r="E830" s="134"/>
      <c r="F830" s="134"/>
      <c r="G830" s="31" t="s">
        <v>2783</v>
      </c>
      <c r="H830" s="16" t="s">
        <v>5498</v>
      </c>
      <c r="I830" s="151"/>
    </row>
    <row r="831" spans="2:9" ht="18.75">
      <c r="B831" s="301" t="s">
        <v>1497</v>
      </c>
      <c r="C831" s="147" t="s">
        <v>2827</v>
      </c>
      <c r="D831" s="31" t="s">
        <v>2808</v>
      </c>
      <c r="E831" s="147"/>
      <c r="F831" s="147"/>
      <c r="G831" s="31" t="s">
        <v>2783</v>
      </c>
      <c r="H831" s="314"/>
      <c r="I831" s="314"/>
    </row>
    <row r="832" spans="2:9" ht="18.75">
      <c r="B832" s="301" t="s">
        <v>3448</v>
      </c>
      <c r="C832" s="134" t="s">
        <v>4181</v>
      </c>
      <c r="D832" s="31" t="s">
        <v>2808</v>
      </c>
      <c r="E832" s="134"/>
      <c r="F832" s="134"/>
      <c r="G832" s="31" t="s">
        <v>2783</v>
      </c>
      <c r="H832" s="16" t="s">
        <v>5564</v>
      </c>
      <c r="I832" s="151"/>
    </row>
    <row r="833" spans="2:9" ht="18.75">
      <c r="B833" s="301" t="s">
        <v>2406</v>
      </c>
      <c r="C833" s="134" t="s">
        <v>4183</v>
      </c>
      <c r="D833" s="31" t="s">
        <v>2808</v>
      </c>
      <c r="E833" s="134"/>
      <c r="F833" s="134"/>
      <c r="G833" s="31" t="s">
        <v>2783</v>
      </c>
      <c r="H833" s="16" t="s">
        <v>5465</v>
      </c>
      <c r="I833" s="151"/>
    </row>
    <row r="834" spans="2:9" ht="18.75">
      <c r="B834" s="301" t="s">
        <v>2408</v>
      </c>
      <c r="C834" s="134" t="s">
        <v>4182</v>
      </c>
      <c r="D834" s="31" t="s">
        <v>2808</v>
      </c>
      <c r="E834" s="134"/>
      <c r="F834" s="134"/>
      <c r="G834" s="31" t="s">
        <v>2783</v>
      </c>
      <c r="H834" s="16" t="s">
        <v>5465</v>
      </c>
      <c r="I834" s="151"/>
    </row>
    <row r="835" spans="2:9" ht="18.75">
      <c r="B835" s="301" t="s">
        <v>2405</v>
      </c>
      <c r="C835" s="147" t="s">
        <v>3229</v>
      </c>
      <c r="D835" s="31" t="s">
        <v>2808</v>
      </c>
      <c r="E835" s="147"/>
      <c r="F835" s="147"/>
      <c r="G835" s="31" t="s">
        <v>2783</v>
      </c>
      <c r="H835" s="314"/>
      <c r="I835" s="314"/>
    </row>
    <row r="836" spans="2:9" ht="18.75">
      <c r="B836" s="301" t="s">
        <v>4714</v>
      </c>
      <c r="C836" s="134" t="s">
        <v>4540</v>
      </c>
      <c r="D836" s="31" t="s">
        <v>2808</v>
      </c>
      <c r="E836" s="134"/>
      <c r="F836" s="134"/>
      <c r="G836" s="31" t="s">
        <v>2783</v>
      </c>
      <c r="H836" s="16" t="s">
        <v>5559</v>
      </c>
      <c r="I836" s="151"/>
    </row>
    <row r="837" spans="2:9" ht="18.75">
      <c r="B837" s="301" t="s">
        <v>4716</v>
      </c>
      <c r="C837" s="134" t="s">
        <v>4541</v>
      </c>
      <c r="D837" s="31" t="s">
        <v>2808</v>
      </c>
      <c r="E837" s="134"/>
      <c r="F837" s="134"/>
      <c r="G837" s="31" t="s">
        <v>2783</v>
      </c>
      <c r="H837" s="16" t="s">
        <v>5514</v>
      </c>
      <c r="I837" s="151"/>
    </row>
    <row r="838" spans="2:9" ht="18.75">
      <c r="B838" s="301" t="s">
        <v>2164</v>
      </c>
      <c r="C838" s="147" t="s">
        <v>2960</v>
      </c>
      <c r="D838" s="31" t="s">
        <v>2808</v>
      </c>
      <c r="E838" s="147"/>
      <c r="F838" s="147"/>
      <c r="G838" s="31" t="s">
        <v>2783</v>
      </c>
      <c r="H838" s="314"/>
      <c r="I838" s="314"/>
    </row>
    <row r="839" spans="2:9" ht="18.75">
      <c r="B839" s="301" t="s">
        <v>4717</v>
      </c>
      <c r="C839" s="134" t="s">
        <v>4542</v>
      </c>
      <c r="D839" s="31" t="s">
        <v>2808</v>
      </c>
      <c r="E839" s="134"/>
      <c r="F839" s="134"/>
      <c r="G839" s="31" t="s">
        <v>2783</v>
      </c>
      <c r="H839" s="16" t="s">
        <v>5514</v>
      </c>
      <c r="I839" s="151"/>
    </row>
    <row r="840" spans="2:9" ht="18.75">
      <c r="B840" s="301" t="s">
        <v>4715</v>
      </c>
      <c r="C840" s="134" t="s">
        <v>4543</v>
      </c>
      <c r="D840" s="31" t="s">
        <v>2808</v>
      </c>
      <c r="E840" s="134"/>
      <c r="F840" s="134"/>
      <c r="G840" s="31" t="s">
        <v>2783</v>
      </c>
      <c r="H840" s="16" t="s">
        <v>5514</v>
      </c>
      <c r="I840" s="151"/>
    </row>
    <row r="841" spans="2:9" ht="18.75">
      <c r="B841" s="301" t="s">
        <v>4414</v>
      </c>
      <c r="C841" s="134" t="s">
        <v>4544</v>
      </c>
      <c r="D841" s="31" t="s">
        <v>2808</v>
      </c>
      <c r="E841" s="134"/>
      <c r="F841" s="134"/>
      <c r="G841" s="31" t="s">
        <v>2783</v>
      </c>
      <c r="H841" s="16" t="s">
        <v>5514</v>
      </c>
      <c r="I841" s="151"/>
    </row>
    <row r="842" spans="2:9" ht="18.75">
      <c r="B842" s="301" t="s">
        <v>4713</v>
      </c>
      <c r="C842" s="134" t="s">
        <v>4545</v>
      </c>
      <c r="D842" s="31" t="s">
        <v>2808</v>
      </c>
      <c r="E842" s="134"/>
      <c r="F842" s="134"/>
      <c r="G842" s="31" t="s">
        <v>2783</v>
      </c>
      <c r="H842" s="16" t="s">
        <v>5498</v>
      </c>
      <c r="I842" s="151"/>
    </row>
    <row r="843" spans="2:9" ht="18.75">
      <c r="B843" s="301" t="s">
        <v>1813</v>
      </c>
      <c r="C843" s="147" t="s">
        <v>3376</v>
      </c>
      <c r="D843" s="31" t="s">
        <v>2808</v>
      </c>
      <c r="E843" s="147"/>
      <c r="F843" s="147"/>
      <c r="G843" s="31" t="s">
        <v>2783</v>
      </c>
      <c r="H843" s="314"/>
      <c r="I843" s="314"/>
    </row>
    <row r="844" spans="2:9" ht="18.75">
      <c r="B844" s="301" t="s">
        <v>4345</v>
      </c>
      <c r="C844" s="134" t="s">
        <v>3905</v>
      </c>
      <c r="D844" s="31" t="s">
        <v>2808</v>
      </c>
      <c r="E844" s="134"/>
      <c r="F844" s="134"/>
      <c r="G844" s="31" t="s">
        <v>2783</v>
      </c>
      <c r="H844" s="16" t="s">
        <v>5498</v>
      </c>
      <c r="I844" s="151"/>
    </row>
    <row r="845" spans="2:9" ht="18.75">
      <c r="B845" s="301" t="s">
        <v>2703</v>
      </c>
      <c r="C845" s="147" t="s">
        <v>3360</v>
      </c>
      <c r="D845" s="31" t="s">
        <v>2808</v>
      </c>
      <c r="E845" s="147"/>
      <c r="F845" s="147"/>
      <c r="G845" s="31" t="s">
        <v>2783</v>
      </c>
      <c r="H845" s="314"/>
      <c r="I845" s="314"/>
    </row>
    <row r="846" spans="2:9" ht="18.75">
      <c r="B846" s="301" t="s">
        <v>1712</v>
      </c>
      <c r="C846" s="147" t="s">
        <v>2881</v>
      </c>
      <c r="D846" s="31" t="s">
        <v>2808</v>
      </c>
      <c r="E846" s="147"/>
      <c r="F846" s="147"/>
      <c r="G846" s="31" t="s">
        <v>2783</v>
      </c>
      <c r="H846" s="314"/>
      <c r="I846" s="314"/>
    </row>
    <row r="847" spans="2:9" ht="18.75">
      <c r="B847" s="301" t="s">
        <v>1402</v>
      </c>
      <c r="C847" s="134" t="s">
        <v>4184</v>
      </c>
      <c r="D847" s="31" t="s">
        <v>2808</v>
      </c>
      <c r="E847" s="134"/>
      <c r="F847" s="134"/>
      <c r="G847" s="31" t="s">
        <v>2783</v>
      </c>
      <c r="H847" s="16" t="s">
        <v>4920</v>
      </c>
      <c r="I847" s="151"/>
    </row>
    <row r="848" spans="2:9" ht="18.75">
      <c r="B848" s="301" t="s">
        <v>2765</v>
      </c>
      <c r="C848" s="147" t="s">
        <v>3169</v>
      </c>
      <c r="D848" s="31" t="s">
        <v>2808</v>
      </c>
      <c r="E848" s="147"/>
      <c r="F848" s="147"/>
      <c r="G848" s="31" t="s">
        <v>2783</v>
      </c>
      <c r="H848" s="314"/>
      <c r="I848" s="314"/>
    </row>
    <row r="849" spans="2:9" ht="18.75">
      <c r="B849" s="301" t="s">
        <v>1490</v>
      </c>
      <c r="C849" s="134" t="s">
        <v>4185</v>
      </c>
      <c r="D849" s="31" t="s">
        <v>2808</v>
      </c>
      <c r="E849" s="134"/>
      <c r="F849" s="134"/>
      <c r="G849" s="31" t="s">
        <v>2783</v>
      </c>
      <c r="H849" s="16" t="s">
        <v>5474</v>
      </c>
      <c r="I849" s="151"/>
    </row>
    <row r="850" spans="2:9" ht="18.75">
      <c r="B850" s="301" t="s">
        <v>2461</v>
      </c>
      <c r="C850" s="147" t="s">
        <v>3010</v>
      </c>
      <c r="D850" s="31" t="s">
        <v>2808</v>
      </c>
      <c r="E850" s="147"/>
      <c r="F850" s="147"/>
      <c r="G850" s="31" t="s">
        <v>2783</v>
      </c>
      <c r="H850" s="314"/>
      <c r="I850" s="314"/>
    </row>
    <row r="851" spans="2:9" ht="18.75">
      <c r="B851" s="301" t="s">
        <v>2601</v>
      </c>
      <c r="C851" s="147" t="s">
        <v>3295</v>
      </c>
      <c r="D851" s="31" t="s">
        <v>2808</v>
      </c>
      <c r="E851" s="147"/>
      <c r="F851" s="147"/>
      <c r="G851" s="31" t="s">
        <v>2783</v>
      </c>
      <c r="H851" s="314"/>
      <c r="I851" s="314"/>
    </row>
    <row r="852" spans="2:9" ht="18.75">
      <c r="B852" s="301" t="s">
        <v>4346</v>
      </c>
      <c r="C852" s="147" t="s">
        <v>3906</v>
      </c>
      <c r="D852" s="31" t="s">
        <v>2808</v>
      </c>
      <c r="E852" s="147"/>
      <c r="F852" s="147"/>
      <c r="G852" s="31" t="s">
        <v>2783</v>
      </c>
      <c r="H852" s="314"/>
      <c r="I852" s="314"/>
    </row>
    <row r="853" spans="2:9" ht="18.75">
      <c r="B853" s="301" t="s">
        <v>1449</v>
      </c>
      <c r="C853" s="147" t="s">
        <v>3078</v>
      </c>
      <c r="D853" s="31" t="s">
        <v>2808</v>
      </c>
      <c r="E853" s="147"/>
      <c r="F853" s="147"/>
      <c r="G853" s="31" t="s">
        <v>2783</v>
      </c>
      <c r="H853" s="314"/>
      <c r="I853" s="314"/>
    </row>
    <row r="854" spans="2:9" ht="18.75">
      <c r="B854" s="301" t="s">
        <v>2333</v>
      </c>
      <c r="C854" s="147" t="s">
        <v>3341</v>
      </c>
      <c r="D854" s="31" t="s">
        <v>2808</v>
      </c>
      <c r="E854" s="147"/>
      <c r="F854" s="147"/>
      <c r="G854" s="31" t="s">
        <v>2783</v>
      </c>
      <c r="H854" s="314"/>
      <c r="I854" s="314"/>
    </row>
    <row r="855" spans="2:9" ht="18.75">
      <c r="B855" s="301" t="s">
        <v>2608</v>
      </c>
      <c r="C855" s="147" t="s">
        <v>3298</v>
      </c>
      <c r="D855" s="31" t="s">
        <v>2808</v>
      </c>
      <c r="E855" s="147"/>
      <c r="F855" s="147"/>
      <c r="G855" s="31" t="s">
        <v>2783</v>
      </c>
      <c r="H855" s="314"/>
      <c r="I855" s="314"/>
    </row>
    <row r="856" spans="2:9" ht="18.75">
      <c r="B856" s="301" t="s">
        <v>4719</v>
      </c>
      <c r="C856" s="134" t="s">
        <v>4546</v>
      </c>
      <c r="D856" s="31" t="s">
        <v>2808</v>
      </c>
      <c r="E856" s="134"/>
      <c r="F856" s="134"/>
      <c r="G856" s="31" t="s">
        <v>2783</v>
      </c>
      <c r="H856" s="16" t="s">
        <v>5501</v>
      </c>
      <c r="I856" s="151"/>
    </row>
    <row r="857" spans="2:9" ht="18.75">
      <c r="B857" s="301" t="s">
        <v>4718</v>
      </c>
      <c r="C857" s="134" t="s">
        <v>4547</v>
      </c>
      <c r="D857" s="31" t="s">
        <v>2808</v>
      </c>
      <c r="E857" s="134"/>
      <c r="F857" s="134"/>
      <c r="G857" s="31" t="s">
        <v>2783</v>
      </c>
      <c r="H857" s="16" t="s">
        <v>5512</v>
      </c>
      <c r="I857" s="151"/>
    </row>
    <row r="858" spans="2:9" ht="18.75">
      <c r="B858" s="301" t="s">
        <v>2535</v>
      </c>
      <c r="C858" s="147" t="s">
        <v>3277</v>
      </c>
      <c r="D858" s="31" t="s">
        <v>2808</v>
      </c>
      <c r="E858" s="147"/>
      <c r="F858" s="147"/>
      <c r="G858" s="31" t="s">
        <v>2783</v>
      </c>
      <c r="H858" s="314"/>
      <c r="I858" s="314"/>
    </row>
    <row r="859" spans="2:9" ht="18.75">
      <c r="B859" s="301" t="s">
        <v>1556</v>
      </c>
      <c r="C859" s="134" t="s">
        <v>4186</v>
      </c>
      <c r="D859" s="31" t="s">
        <v>2808</v>
      </c>
      <c r="E859" s="134"/>
      <c r="F859" s="134"/>
      <c r="G859" s="31" t="s">
        <v>2783</v>
      </c>
      <c r="H859" s="16" t="s">
        <v>5511</v>
      </c>
      <c r="I859" s="151"/>
    </row>
    <row r="860" spans="2:9" ht="18.75">
      <c r="B860" s="301" t="s">
        <v>2284</v>
      </c>
      <c r="C860" s="134" t="s">
        <v>4187</v>
      </c>
      <c r="D860" s="31" t="s">
        <v>2808</v>
      </c>
      <c r="E860" s="134"/>
      <c r="F860" s="134"/>
      <c r="G860" s="31" t="s">
        <v>2783</v>
      </c>
      <c r="H860" s="16" t="s">
        <v>5511</v>
      </c>
      <c r="I860" s="151"/>
    </row>
    <row r="861" spans="2:9" ht="18.75">
      <c r="B861" s="301" t="s">
        <v>1997</v>
      </c>
      <c r="C861" s="147" t="s">
        <v>3363</v>
      </c>
      <c r="D861" s="31" t="s">
        <v>2808</v>
      </c>
      <c r="E861" s="147"/>
      <c r="F861" s="147"/>
      <c r="G861" s="31" t="s">
        <v>2783</v>
      </c>
      <c r="H861" s="314"/>
      <c r="I861" s="314"/>
    </row>
    <row r="862" spans="2:9" ht="18.75">
      <c r="B862" s="301" t="s">
        <v>1794</v>
      </c>
      <c r="C862" s="147" t="s">
        <v>2893</v>
      </c>
      <c r="D862" s="31" t="s">
        <v>2808</v>
      </c>
      <c r="E862" s="147"/>
      <c r="F862" s="147"/>
      <c r="G862" s="31" t="s">
        <v>2783</v>
      </c>
      <c r="H862" s="314"/>
      <c r="I862" s="314"/>
    </row>
    <row r="863" spans="2:9" ht="18.75">
      <c r="B863" s="301" t="s">
        <v>1795</v>
      </c>
      <c r="C863" s="134" t="s">
        <v>4188</v>
      </c>
      <c r="D863" s="31" t="s">
        <v>2808</v>
      </c>
      <c r="E863" s="134"/>
      <c r="F863" s="134"/>
      <c r="G863" s="31" t="s">
        <v>2783</v>
      </c>
      <c r="H863" s="16" t="s">
        <v>4920</v>
      </c>
      <c r="I863" s="151"/>
    </row>
    <row r="864" spans="2:9" ht="18.75">
      <c r="B864" s="301" t="s">
        <v>2181</v>
      </c>
      <c r="C864" s="147" t="s">
        <v>3187</v>
      </c>
      <c r="D864" s="31" t="s">
        <v>2808</v>
      </c>
      <c r="E864" s="147"/>
      <c r="F864" s="147"/>
      <c r="G864" s="31" t="s">
        <v>2783</v>
      </c>
      <c r="H864" s="314"/>
      <c r="I864" s="314"/>
    </row>
    <row r="865" spans="2:9" ht="18.75">
      <c r="B865" s="301" t="s">
        <v>1949</v>
      </c>
      <c r="C865" s="147" t="s">
        <v>2913</v>
      </c>
      <c r="D865" s="31" t="s">
        <v>2808</v>
      </c>
      <c r="E865" s="147"/>
      <c r="F865" s="147"/>
      <c r="G865" s="31" t="s">
        <v>2783</v>
      </c>
      <c r="H865" s="314"/>
      <c r="I865" s="314"/>
    </row>
    <row r="866" spans="2:9" ht="18.75">
      <c r="B866" s="301" t="s">
        <v>1951</v>
      </c>
      <c r="C866" s="147" t="s">
        <v>3150</v>
      </c>
      <c r="D866" s="31" t="s">
        <v>2808</v>
      </c>
      <c r="E866" s="147"/>
      <c r="F866" s="147"/>
      <c r="G866" s="31" t="s">
        <v>2783</v>
      </c>
      <c r="H866" s="314"/>
      <c r="I866" s="314"/>
    </row>
    <row r="867" spans="2:9" ht="18.75">
      <c r="B867" s="301" t="s">
        <v>1952</v>
      </c>
      <c r="C867" s="134" t="s">
        <v>4548</v>
      </c>
      <c r="D867" s="31" t="s">
        <v>2808</v>
      </c>
      <c r="E867" s="134"/>
      <c r="F867" s="134"/>
      <c r="G867" s="31" t="s">
        <v>2783</v>
      </c>
      <c r="H867" s="151" t="s">
        <v>5475</v>
      </c>
      <c r="I867" s="151"/>
    </row>
    <row r="868" spans="2:9" ht="18.75">
      <c r="B868" s="301" t="s">
        <v>1950</v>
      </c>
      <c r="C868" s="134" t="s">
        <v>4189</v>
      </c>
      <c r="D868" s="31" t="s">
        <v>2808</v>
      </c>
      <c r="E868" s="134"/>
      <c r="F868" s="134"/>
      <c r="G868" s="31" t="s">
        <v>2783</v>
      </c>
      <c r="H868" s="16" t="s">
        <v>5498</v>
      </c>
      <c r="I868" s="151"/>
    </row>
    <row r="869" spans="2:9" ht="18.75">
      <c r="B869" s="301" t="s">
        <v>2271</v>
      </c>
      <c r="C869" s="147" t="s">
        <v>3212</v>
      </c>
      <c r="D869" s="31" t="s">
        <v>2808</v>
      </c>
      <c r="E869" s="147"/>
      <c r="F869" s="147"/>
      <c r="G869" s="31" t="s">
        <v>2783</v>
      </c>
      <c r="H869" s="314"/>
      <c r="I869" s="314"/>
    </row>
    <row r="870" spans="2:9" ht="18.75">
      <c r="B870" s="301" t="s">
        <v>1773</v>
      </c>
      <c r="C870" s="147" t="s">
        <v>2888</v>
      </c>
      <c r="D870" s="31" t="s">
        <v>2808</v>
      </c>
      <c r="E870" s="147"/>
      <c r="F870" s="147"/>
      <c r="G870" s="31" t="s">
        <v>2783</v>
      </c>
      <c r="H870" s="314"/>
      <c r="I870" s="314"/>
    </row>
    <row r="871" spans="2:9" ht="18.75">
      <c r="B871" s="301" t="s">
        <v>1816</v>
      </c>
      <c r="C871" s="147" t="s">
        <v>3869</v>
      </c>
      <c r="D871" s="31" t="s">
        <v>2808</v>
      </c>
      <c r="E871" s="147"/>
      <c r="F871" s="147"/>
      <c r="G871" s="31" t="s">
        <v>2783</v>
      </c>
      <c r="H871" s="314"/>
      <c r="I871" s="314"/>
    </row>
    <row r="872" spans="2:9" ht="18.75">
      <c r="B872" s="301" t="s">
        <v>4415</v>
      </c>
      <c r="C872" s="134" t="s">
        <v>4549</v>
      </c>
      <c r="D872" s="31" t="s">
        <v>2808</v>
      </c>
      <c r="E872" s="134"/>
      <c r="F872" s="134"/>
      <c r="G872" s="31" t="s">
        <v>2783</v>
      </c>
      <c r="H872" s="16" t="s">
        <v>5501</v>
      </c>
      <c r="I872" s="151"/>
    </row>
    <row r="873" spans="2:9" ht="18.75">
      <c r="B873" s="301" t="s">
        <v>1799</v>
      </c>
      <c r="C873" s="134" t="s">
        <v>4190</v>
      </c>
      <c r="D873" s="31" t="s">
        <v>2808</v>
      </c>
      <c r="E873" s="134"/>
      <c r="F873" s="134"/>
      <c r="G873" s="31" t="s">
        <v>2783</v>
      </c>
      <c r="H873" s="16" t="s">
        <v>5501</v>
      </c>
      <c r="I873" s="151"/>
    </row>
    <row r="874" spans="2:9" ht="18.75">
      <c r="B874" s="301" t="s">
        <v>1431</v>
      </c>
      <c r="C874" s="134" t="s">
        <v>4191</v>
      </c>
      <c r="D874" s="31" t="s">
        <v>2808</v>
      </c>
      <c r="E874" s="134"/>
      <c r="F874" s="134"/>
      <c r="G874" s="31" t="s">
        <v>2783</v>
      </c>
      <c r="H874" s="16" t="s">
        <v>4920</v>
      </c>
      <c r="I874" s="151"/>
    </row>
    <row r="875" spans="2:9" ht="18.75">
      <c r="B875" s="301" t="s">
        <v>1528</v>
      </c>
      <c r="C875" s="147" t="s">
        <v>3083</v>
      </c>
      <c r="D875" s="31" t="s">
        <v>2808</v>
      </c>
      <c r="E875" s="147"/>
      <c r="F875" s="147"/>
      <c r="G875" s="31" t="s">
        <v>2783</v>
      </c>
      <c r="H875" s="314"/>
      <c r="I875" s="314"/>
    </row>
    <row r="876" spans="2:9" ht="18.75">
      <c r="B876" s="301" t="s">
        <v>1529</v>
      </c>
      <c r="C876" s="134" t="s">
        <v>4192</v>
      </c>
      <c r="D876" s="31" t="s">
        <v>2808</v>
      </c>
      <c r="E876" s="134"/>
      <c r="F876" s="134"/>
      <c r="G876" s="31" t="s">
        <v>2783</v>
      </c>
      <c r="H876" s="16" t="s">
        <v>5515</v>
      </c>
      <c r="I876" s="151"/>
    </row>
    <row r="877" spans="2:9" ht="18.75">
      <c r="B877" s="301" t="s">
        <v>2656</v>
      </c>
      <c r="C877" s="147" t="s">
        <v>3302</v>
      </c>
      <c r="D877" s="31" t="s">
        <v>2808</v>
      </c>
      <c r="E877" s="147"/>
      <c r="F877" s="147"/>
      <c r="G877" s="31" t="s">
        <v>2783</v>
      </c>
      <c r="H877" s="314"/>
      <c r="I877" s="314"/>
    </row>
    <row r="878" spans="2:9" ht="18.75">
      <c r="B878" s="301" t="s">
        <v>4720</v>
      </c>
      <c r="C878" s="134" t="s">
        <v>4550</v>
      </c>
      <c r="D878" s="31" t="s">
        <v>2808</v>
      </c>
      <c r="E878" s="134"/>
      <c r="F878" s="134"/>
      <c r="G878" s="31" t="s">
        <v>2783</v>
      </c>
      <c r="H878" s="16" t="s">
        <v>5466</v>
      </c>
      <c r="I878" s="151"/>
    </row>
    <row r="879" spans="2:9" ht="18.75">
      <c r="B879" s="301" t="s">
        <v>1815</v>
      </c>
      <c r="C879" s="147" t="s">
        <v>3125</v>
      </c>
      <c r="D879" s="31" t="s">
        <v>2808</v>
      </c>
      <c r="E879" s="147"/>
      <c r="F879" s="147"/>
      <c r="G879" s="31" t="s">
        <v>2783</v>
      </c>
      <c r="H879" s="314"/>
      <c r="I879" s="314"/>
    </row>
    <row r="880" spans="2:9" ht="18.75">
      <c r="B880" s="301" t="s">
        <v>1817</v>
      </c>
      <c r="C880" s="147" t="s">
        <v>3907</v>
      </c>
      <c r="D880" s="31" t="s">
        <v>2808</v>
      </c>
      <c r="E880" s="147"/>
      <c r="F880" s="147"/>
      <c r="G880" s="31" t="s">
        <v>2783</v>
      </c>
      <c r="H880" s="314"/>
      <c r="I880" s="314"/>
    </row>
    <row r="881" spans="2:9" ht="18.75">
      <c r="B881" s="301" t="s">
        <v>1294</v>
      </c>
      <c r="C881" s="147" t="s">
        <v>3328</v>
      </c>
      <c r="D881" s="31" t="s">
        <v>2808</v>
      </c>
      <c r="E881" s="147"/>
      <c r="F881" s="147"/>
      <c r="G881" s="31" t="s">
        <v>2783</v>
      </c>
      <c r="H881" s="314"/>
      <c r="I881" s="314"/>
    </row>
    <row r="882" spans="2:9" ht="18.75">
      <c r="B882" s="301" t="s">
        <v>1266</v>
      </c>
      <c r="C882" s="147" t="s">
        <v>3131</v>
      </c>
      <c r="D882" s="31" t="s">
        <v>2808</v>
      </c>
      <c r="E882" s="147"/>
      <c r="F882" s="147"/>
      <c r="G882" s="31" t="s">
        <v>2783</v>
      </c>
      <c r="H882" s="314"/>
      <c r="I882" s="314"/>
    </row>
    <row r="883" spans="2:9" ht="18.75">
      <c r="B883" s="301" t="s">
        <v>2589</v>
      </c>
      <c r="C883" s="134" t="s">
        <v>4193</v>
      </c>
      <c r="D883" s="31" t="s">
        <v>2808</v>
      </c>
      <c r="E883" s="134"/>
      <c r="F883" s="134"/>
      <c r="G883" s="31" t="s">
        <v>2783</v>
      </c>
      <c r="H883" s="16" t="s">
        <v>5474</v>
      </c>
      <c r="I883" s="151"/>
    </row>
    <row r="884" spans="2:9" ht="18.75">
      <c r="B884" s="301" t="s">
        <v>2587</v>
      </c>
      <c r="C884" s="147" t="s">
        <v>3025</v>
      </c>
      <c r="D884" s="31" t="s">
        <v>2808</v>
      </c>
      <c r="E884" s="147"/>
      <c r="F884" s="147"/>
      <c r="G884" s="31" t="s">
        <v>2783</v>
      </c>
      <c r="H884" s="314"/>
      <c r="I884" s="314"/>
    </row>
    <row r="885" spans="2:9" ht="18.75">
      <c r="B885" s="301" t="s">
        <v>1726</v>
      </c>
      <c r="C885" s="134" t="s">
        <v>4194</v>
      </c>
      <c r="D885" s="31" t="s">
        <v>2808</v>
      </c>
      <c r="E885" s="134"/>
      <c r="F885" s="134"/>
      <c r="G885" s="31" t="s">
        <v>2783</v>
      </c>
      <c r="H885" s="16" t="s">
        <v>5515</v>
      </c>
      <c r="I885" s="151"/>
    </row>
    <row r="886" spans="2:9" ht="18.75">
      <c r="B886" s="301" t="s">
        <v>1366</v>
      </c>
      <c r="C886" s="147" t="s">
        <v>3226</v>
      </c>
      <c r="D886" s="31" t="s">
        <v>2808</v>
      </c>
      <c r="E886" s="147"/>
      <c r="F886" s="147"/>
      <c r="G886" s="31" t="s">
        <v>2783</v>
      </c>
      <c r="H886" s="314"/>
      <c r="I886" s="314"/>
    </row>
    <row r="887" spans="2:9" ht="18.75">
      <c r="B887" s="301" t="s">
        <v>4722</v>
      </c>
      <c r="C887" s="134" t="s">
        <v>4551</v>
      </c>
      <c r="D887" s="31" t="s">
        <v>2808</v>
      </c>
      <c r="E887" s="134"/>
      <c r="F887" s="134"/>
      <c r="G887" s="31" t="s">
        <v>2783</v>
      </c>
      <c r="H887" s="16" t="s">
        <v>5466</v>
      </c>
      <c r="I887" s="151"/>
    </row>
    <row r="888" spans="2:9" ht="18.75">
      <c r="B888" s="301" t="s">
        <v>1519</v>
      </c>
      <c r="C888" s="147" t="s">
        <v>2835</v>
      </c>
      <c r="D888" s="31" t="s">
        <v>2808</v>
      </c>
      <c r="E888" s="147"/>
      <c r="F888" s="147"/>
      <c r="G888" s="31" t="s">
        <v>2783</v>
      </c>
      <c r="H888" s="314"/>
      <c r="I888" s="314"/>
    </row>
    <row r="889" spans="2:9" ht="18.75">
      <c r="B889" s="301" t="s">
        <v>4721</v>
      </c>
      <c r="C889" s="134" t="s">
        <v>4601</v>
      </c>
      <c r="D889" s="31" t="s">
        <v>2808</v>
      </c>
      <c r="E889" s="134"/>
      <c r="F889" s="134"/>
      <c r="G889" s="31" t="s">
        <v>2783</v>
      </c>
      <c r="H889" s="16" t="s">
        <v>5559</v>
      </c>
      <c r="I889" s="151"/>
    </row>
    <row r="890" spans="2:9" ht="18.75">
      <c r="B890" s="301" t="s">
        <v>1618</v>
      </c>
      <c r="C890" s="134" t="s">
        <v>4195</v>
      </c>
      <c r="D890" s="31" t="s">
        <v>2808</v>
      </c>
      <c r="E890" s="134"/>
      <c r="F890" s="134"/>
      <c r="G890" s="31" t="s">
        <v>2783</v>
      </c>
      <c r="H890" s="16" t="s">
        <v>5559</v>
      </c>
      <c r="I890" s="151"/>
    </row>
    <row r="891" spans="2:9" ht="18.75">
      <c r="B891" s="301" t="s">
        <v>1699</v>
      </c>
      <c r="C891" s="147" t="s">
        <v>3325</v>
      </c>
      <c r="D891" s="31" t="s">
        <v>2808</v>
      </c>
      <c r="E891" s="147"/>
      <c r="F891" s="147"/>
      <c r="G891" s="31" t="s">
        <v>2783</v>
      </c>
      <c r="H891" s="314"/>
      <c r="I891" s="314"/>
    </row>
    <row r="892" spans="2:9" ht="18.75">
      <c r="B892" s="301" t="s">
        <v>1688</v>
      </c>
      <c r="C892" s="134" t="s">
        <v>4629</v>
      </c>
      <c r="D892" s="31" t="s">
        <v>2808</v>
      </c>
      <c r="E892" s="134"/>
      <c r="F892" s="134"/>
      <c r="G892" s="31" t="s">
        <v>2783</v>
      </c>
      <c r="H892" s="16" t="s">
        <v>5476</v>
      </c>
      <c r="I892" s="151"/>
    </row>
    <row r="893" spans="2:9" ht="18.75">
      <c r="B893" s="301" t="s">
        <v>1852</v>
      </c>
      <c r="C893" s="147" t="s">
        <v>3130</v>
      </c>
      <c r="D893" s="31" t="s">
        <v>2808</v>
      </c>
      <c r="E893" s="147"/>
      <c r="F893" s="147"/>
      <c r="G893" s="31" t="s">
        <v>2783</v>
      </c>
      <c r="H893" s="314"/>
      <c r="I893" s="314"/>
    </row>
    <row r="894" spans="2:9" ht="18.75">
      <c r="B894" s="301" t="s">
        <v>1853</v>
      </c>
      <c r="C894" s="134" t="s">
        <v>4196</v>
      </c>
      <c r="D894" s="31" t="s">
        <v>2808</v>
      </c>
      <c r="E894" s="134"/>
      <c r="F894" s="134"/>
      <c r="G894" s="31" t="s">
        <v>2783</v>
      </c>
      <c r="H894" s="16" t="s">
        <v>5511</v>
      </c>
      <c r="I894" s="151"/>
    </row>
    <row r="895" spans="2:9" ht="18.75">
      <c r="B895" s="301" t="s">
        <v>1337</v>
      </c>
      <c r="C895" s="134" t="s">
        <v>4197</v>
      </c>
      <c r="D895" s="31" t="s">
        <v>2808</v>
      </c>
      <c r="E895" s="134"/>
      <c r="F895" s="134"/>
      <c r="G895" s="31" t="s">
        <v>2783</v>
      </c>
      <c r="H895" s="16" t="s">
        <v>5564</v>
      </c>
      <c r="I895" s="151"/>
    </row>
    <row r="896" spans="2:9" ht="18.75">
      <c r="B896" s="301" t="s">
        <v>1942</v>
      </c>
      <c r="C896" s="147" t="s">
        <v>2912</v>
      </c>
      <c r="D896" s="31" t="s">
        <v>2808</v>
      </c>
      <c r="E896" s="147"/>
      <c r="F896" s="147"/>
      <c r="G896" s="31" t="s">
        <v>2783</v>
      </c>
      <c r="H896" s="314"/>
      <c r="I896" s="314"/>
    </row>
    <row r="897" spans="2:9" ht="18.75">
      <c r="B897" s="301" t="s">
        <v>2433</v>
      </c>
      <c r="C897" s="147" t="s">
        <v>3235</v>
      </c>
      <c r="D897" s="31" t="s">
        <v>2808</v>
      </c>
      <c r="E897" s="147"/>
      <c r="F897" s="147"/>
      <c r="G897" s="31" t="s">
        <v>2783</v>
      </c>
      <c r="H897" s="314"/>
      <c r="I897" s="314"/>
    </row>
    <row r="898" spans="2:9" ht="18.75">
      <c r="B898" s="301" t="s">
        <v>1812</v>
      </c>
      <c r="C898" s="134" t="s">
        <v>4198</v>
      </c>
      <c r="D898" s="31" t="s">
        <v>2808</v>
      </c>
      <c r="E898" s="134"/>
      <c r="F898" s="134"/>
      <c r="G898" s="31" t="s">
        <v>2783</v>
      </c>
      <c r="H898" s="151" t="s">
        <v>5502</v>
      </c>
      <c r="I898" s="151"/>
    </row>
    <row r="899" spans="2:9" ht="18.75">
      <c r="B899" s="301" t="s">
        <v>1270</v>
      </c>
      <c r="C899" s="134" t="s">
        <v>4199</v>
      </c>
      <c r="D899" s="31" t="s">
        <v>2808</v>
      </c>
      <c r="E899" s="134"/>
      <c r="F899" s="134"/>
      <c r="G899" s="31" t="s">
        <v>2783</v>
      </c>
      <c r="H899" s="16" t="s">
        <v>5470</v>
      </c>
      <c r="I899" s="222"/>
    </row>
    <row r="900" spans="2:9" ht="18.75">
      <c r="B900" s="301" t="s">
        <v>1805</v>
      </c>
      <c r="C900" s="134" t="s">
        <v>4200</v>
      </c>
      <c r="D900" s="31" t="s">
        <v>2808</v>
      </c>
      <c r="E900" s="134"/>
      <c r="F900" s="134"/>
      <c r="G900" s="31" t="s">
        <v>2783</v>
      </c>
      <c r="H900" s="151" t="s">
        <v>5502</v>
      </c>
      <c r="I900" s="151"/>
    </row>
    <row r="901" spans="2:9" ht="18.75">
      <c r="B901" s="301" t="s">
        <v>1802</v>
      </c>
      <c r="C901" s="147" t="s">
        <v>3120</v>
      </c>
      <c r="D901" s="31" t="s">
        <v>2808</v>
      </c>
      <c r="E901" s="147"/>
      <c r="F901" s="147"/>
      <c r="G901" s="31" t="s">
        <v>2783</v>
      </c>
      <c r="H901" s="314"/>
      <c r="I901" s="314"/>
    </row>
    <row r="902" spans="2:9" ht="18.75">
      <c r="B902" s="301" t="s">
        <v>1287</v>
      </c>
      <c r="C902" s="134" t="s">
        <v>4201</v>
      </c>
      <c r="D902" s="31" t="s">
        <v>2808</v>
      </c>
      <c r="E902" s="134"/>
      <c r="F902" s="134"/>
      <c r="G902" s="31" t="s">
        <v>2783</v>
      </c>
      <c r="H902" s="16" t="s">
        <v>5470</v>
      </c>
      <c r="I902" s="222"/>
    </row>
    <row r="903" spans="2:9" ht="18.75">
      <c r="B903" s="301" t="s">
        <v>1286</v>
      </c>
      <c r="C903" s="147" t="s">
        <v>3024</v>
      </c>
      <c r="D903" s="31" t="s">
        <v>2808</v>
      </c>
      <c r="E903" s="147"/>
      <c r="F903" s="147"/>
      <c r="G903" s="31" t="s">
        <v>2783</v>
      </c>
      <c r="H903" s="314"/>
      <c r="I903" s="314"/>
    </row>
    <row r="904" spans="2:9" ht="18.75">
      <c r="B904" s="301" t="s">
        <v>4416</v>
      </c>
      <c r="C904" s="134" t="s">
        <v>4552</v>
      </c>
      <c r="D904" s="31" t="s">
        <v>2808</v>
      </c>
      <c r="E904" s="134"/>
      <c r="F904" s="134"/>
      <c r="G904" s="31" t="s">
        <v>2783</v>
      </c>
      <c r="H904" s="151" t="s">
        <v>5475</v>
      </c>
      <c r="I904" s="222"/>
    </row>
    <row r="905" spans="2:9" ht="18.75">
      <c r="B905" s="301" t="s">
        <v>4417</v>
      </c>
      <c r="C905" s="134" t="s">
        <v>4553</v>
      </c>
      <c r="D905" s="31" t="s">
        <v>2808</v>
      </c>
      <c r="E905" s="134"/>
      <c r="F905" s="134"/>
      <c r="G905" s="31" t="s">
        <v>2783</v>
      </c>
      <c r="H905" s="151" t="s">
        <v>5475</v>
      </c>
      <c r="I905" s="222"/>
    </row>
    <row r="906" spans="2:9" ht="18.75">
      <c r="B906" s="301" t="s">
        <v>4418</v>
      </c>
      <c r="C906" s="134" t="s">
        <v>4554</v>
      </c>
      <c r="D906" s="31" t="s">
        <v>2808</v>
      </c>
      <c r="E906" s="134"/>
      <c r="F906" s="134"/>
      <c r="G906" s="31" t="s">
        <v>2783</v>
      </c>
      <c r="H906" s="16" t="s">
        <v>5470</v>
      </c>
      <c r="I906" s="222"/>
    </row>
    <row r="907" spans="2:9" ht="18.75">
      <c r="B907" s="301" t="s">
        <v>2715</v>
      </c>
      <c r="C907" s="134" t="s">
        <v>4202</v>
      </c>
      <c r="D907" s="31" t="s">
        <v>2808</v>
      </c>
      <c r="E907" s="134"/>
      <c r="F907" s="134"/>
      <c r="G907" s="31" t="s">
        <v>2783</v>
      </c>
      <c r="H907" s="16" t="s">
        <v>5498</v>
      </c>
      <c r="I907" s="151"/>
    </row>
    <row r="908" spans="2:9" ht="18.75">
      <c r="B908" s="301" t="s">
        <v>2477</v>
      </c>
      <c r="C908" s="147" t="s">
        <v>3249</v>
      </c>
      <c r="D908" s="31" t="s">
        <v>2808</v>
      </c>
      <c r="E908" s="147"/>
      <c r="F908" s="147"/>
      <c r="G908" s="31" t="s">
        <v>2783</v>
      </c>
      <c r="H908" s="314"/>
      <c r="I908" s="314"/>
    </row>
    <row r="909" spans="2:9" ht="18.75">
      <c r="B909" s="301" t="s">
        <v>1759</v>
      </c>
      <c r="C909" s="147" t="s">
        <v>3113</v>
      </c>
      <c r="D909" s="31" t="s">
        <v>2808</v>
      </c>
      <c r="E909" s="147"/>
      <c r="F909" s="147"/>
      <c r="G909" s="31" t="s">
        <v>2783</v>
      </c>
      <c r="H909" s="314"/>
      <c r="I909" s="314"/>
    </row>
    <row r="910" spans="2:9" ht="18.75">
      <c r="B910" s="301" t="s">
        <v>1751</v>
      </c>
      <c r="C910" s="134" t="s">
        <v>4612</v>
      </c>
      <c r="D910" s="31" t="s">
        <v>2808</v>
      </c>
      <c r="E910" s="134"/>
      <c r="F910" s="134"/>
      <c r="G910" s="31" t="s">
        <v>2783</v>
      </c>
      <c r="H910" s="16" t="s">
        <v>5501</v>
      </c>
      <c r="I910" s="151"/>
    </row>
    <row r="911" spans="2:9" ht="18.75">
      <c r="B911" s="301" t="s">
        <v>4419</v>
      </c>
      <c r="C911" s="134" t="s">
        <v>4555</v>
      </c>
      <c r="D911" s="31" t="s">
        <v>2808</v>
      </c>
      <c r="E911" s="134"/>
      <c r="F911" s="134"/>
      <c r="G911" s="31" t="s">
        <v>2783</v>
      </c>
      <c r="H911" s="16" t="s">
        <v>5470</v>
      </c>
      <c r="I911" s="151"/>
    </row>
    <row r="912" spans="2:9" ht="18.75">
      <c r="B912" s="301" t="s">
        <v>1261</v>
      </c>
      <c r="C912" s="147" t="s">
        <v>3128</v>
      </c>
      <c r="D912" s="31" t="s">
        <v>2808</v>
      </c>
      <c r="E912" s="147"/>
      <c r="F912" s="147"/>
      <c r="G912" s="31" t="s">
        <v>2783</v>
      </c>
      <c r="H912" s="314"/>
      <c r="I912" s="314"/>
    </row>
    <row r="913" spans="2:9" ht="18.75">
      <c r="B913" s="301" t="s">
        <v>2309</v>
      </c>
      <c r="C913" s="147" t="s">
        <v>3216</v>
      </c>
      <c r="D913" s="31" t="s">
        <v>2808</v>
      </c>
      <c r="E913" s="147"/>
      <c r="F913" s="147"/>
      <c r="G913" s="31" t="s">
        <v>2783</v>
      </c>
      <c r="H913" s="314"/>
      <c r="I913" s="314"/>
    </row>
    <row r="914" spans="2:9" ht="18.75">
      <c r="B914" s="301" t="s">
        <v>1960</v>
      </c>
      <c r="C914" s="134" t="s">
        <v>4203</v>
      </c>
      <c r="D914" s="31" t="s">
        <v>2808</v>
      </c>
      <c r="E914" s="134"/>
      <c r="F914" s="134"/>
      <c r="G914" s="31" t="s">
        <v>2783</v>
      </c>
      <c r="H914" s="16" t="s">
        <v>5474</v>
      </c>
      <c r="I914" s="151"/>
    </row>
    <row r="915" spans="2:9" ht="18.75">
      <c r="B915" s="301" t="s">
        <v>1791</v>
      </c>
      <c r="C915" s="134" t="s">
        <v>4613</v>
      </c>
      <c r="D915" s="31" t="s">
        <v>2808</v>
      </c>
      <c r="E915" s="134"/>
      <c r="F915" s="134"/>
      <c r="G915" s="31" t="s">
        <v>2783</v>
      </c>
      <c r="H915" s="16" t="s">
        <v>5501</v>
      </c>
      <c r="I915" s="151"/>
    </row>
    <row r="916" spans="2:9" ht="18.75">
      <c r="B916" s="301" t="s">
        <v>4374</v>
      </c>
      <c r="C916" s="134" t="s">
        <v>4556</v>
      </c>
      <c r="D916" s="31" t="s">
        <v>2808</v>
      </c>
      <c r="E916" s="134"/>
      <c r="F916" s="134"/>
      <c r="G916" s="31" t="s">
        <v>2783</v>
      </c>
      <c r="H916" s="16" t="s">
        <v>5513</v>
      </c>
      <c r="I916" s="151"/>
    </row>
    <row r="917" spans="2:9" ht="18.75">
      <c r="B917" s="301" t="s">
        <v>2352</v>
      </c>
      <c r="C917" s="147" t="s">
        <v>3386</v>
      </c>
      <c r="D917" s="31" t="s">
        <v>2808</v>
      </c>
      <c r="E917" s="147"/>
      <c r="F917" s="147"/>
      <c r="G917" s="31" t="s">
        <v>2783</v>
      </c>
      <c r="H917" s="314"/>
      <c r="I917" s="314"/>
    </row>
    <row r="918" spans="2:9" ht="18.75">
      <c r="B918" s="301" t="s">
        <v>1245</v>
      </c>
      <c r="C918" s="134" t="s">
        <v>4204</v>
      </c>
      <c r="D918" s="31" t="s">
        <v>2808</v>
      </c>
      <c r="E918" s="134"/>
      <c r="F918" s="134"/>
      <c r="G918" s="31" t="s">
        <v>2783</v>
      </c>
      <c r="H918" s="16" t="s">
        <v>5470</v>
      </c>
      <c r="I918" s="222"/>
    </row>
    <row r="919" spans="2:9" ht="18.75">
      <c r="B919" s="301" t="s">
        <v>1653</v>
      </c>
      <c r="C919" s="134" t="s">
        <v>4205</v>
      </c>
      <c r="D919" s="31" t="s">
        <v>2808</v>
      </c>
      <c r="E919" s="134"/>
      <c r="F919" s="134"/>
      <c r="G919" s="31" t="s">
        <v>2783</v>
      </c>
      <c r="H919" s="16" t="s">
        <v>5465</v>
      </c>
      <c r="I919" s="151"/>
    </row>
    <row r="920" spans="2:9" ht="18.75">
      <c r="B920" s="301" t="s">
        <v>2372</v>
      </c>
      <c r="C920" s="134" t="s">
        <v>4206</v>
      </c>
      <c r="D920" s="31" t="s">
        <v>2808</v>
      </c>
      <c r="E920" s="134"/>
      <c r="F920" s="134"/>
      <c r="G920" s="31" t="s">
        <v>2783</v>
      </c>
      <c r="H920" s="16" t="s">
        <v>5498</v>
      </c>
      <c r="I920" s="151"/>
    </row>
    <row r="921" spans="2:9" ht="18.75">
      <c r="B921" s="301" t="s">
        <v>2444</v>
      </c>
      <c r="C921" s="147" t="s">
        <v>3241</v>
      </c>
      <c r="D921" s="31" t="s">
        <v>2808</v>
      </c>
      <c r="E921" s="147"/>
      <c r="F921" s="147"/>
      <c r="G921" s="31" t="s">
        <v>2783</v>
      </c>
      <c r="H921" s="314"/>
      <c r="I921" s="314"/>
    </row>
    <row r="922" spans="2:9" ht="18.75">
      <c r="B922" s="301" t="s">
        <v>2206</v>
      </c>
      <c r="C922" s="147" t="s">
        <v>3197</v>
      </c>
      <c r="D922" s="31" t="s">
        <v>2808</v>
      </c>
      <c r="E922" s="147"/>
      <c r="F922" s="147"/>
      <c r="G922" s="31" t="s">
        <v>2783</v>
      </c>
      <c r="H922" s="314"/>
      <c r="I922" s="314"/>
    </row>
    <row r="923" spans="2:9" ht="18.75">
      <c r="B923" s="301" t="s">
        <v>1923</v>
      </c>
      <c r="C923" s="147" t="s">
        <v>3362</v>
      </c>
      <c r="D923" s="31" t="s">
        <v>2808</v>
      </c>
      <c r="E923" s="147"/>
      <c r="F923" s="147"/>
      <c r="G923" s="31" t="s">
        <v>2783</v>
      </c>
      <c r="H923" s="314"/>
      <c r="I923" s="314"/>
    </row>
    <row r="924" spans="2:9" ht="18.75">
      <c r="B924" s="301" t="s">
        <v>1427</v>
      </c>
      <c r="C924" s="147" t="s">
        <v>3068</v>
      </c>
      <c r="D924" s="31" t="s">
        <v>2808</v>
      </c>
      <c r="E924" s="147"/>
      <c r="F924" s="147"/>
      <c r="G924" s="31" t="s">
        <v>2783</v>
      </c>
      <c r="H924" s="314"/>
      <c r="I924" s="314"/>
    </row>
    <row r="925" spans="2:9" ht="18.75">
      <c r="B925" s="301" t="s">
        <v>1479</v>
      </c>
      <c r="C925" s="147" t="s">
        <v>2824</v>
      </c>
      <c r="D925" s="31" t="s">
        <v>2808</v>
      </c>
      <c r="E925" s="147"/>
      <c r="F925" s="147"/>
      <c r="G925" s="31" t="s">
        <v>2783</v>
      </c>
      <c r="H925" s="314"/>
      <c r="I925" s="314"/>
    </row>
    <row r="926" spans="2:9" ht="18.75">
      <c r="B926" s="301" t="s">
        <v>1484</v>
      </c>
      <c r="C926" s="134" t="s">
        <v>4207</v>
      </c>
      <c r="D926" s="31" t="s">
        <v>2808</v>
      </c>
      <c r="E926" s="134"/>
      <c r="F926" s="134"/>
      <c r="G926" s="31" t="s">
        <v>2783</v>
      </c>
      <c r="H926" s="16" t="s">
        <v>5507</v>
      </c>
      <c r="I926" s="151"/>
    </row>
    <row r="927" spans="2:9" ht="18.75">
      <c r="B927" s="301" t="s">
        <v>2227</v>
      </c>
      <c r="C927" s="147" t="s">
        <v>2967</v>
      </c>
      <c r="D927" s="31" t="s">
        <v>2808</v>
      </c>
      <c r="E927" s="147"/>
      <c r="F927" s="147"/>
      <c r="G927" s="31" t="s">
        <v>2783</v>
      </c>
      <c r="H927" s="314"/>
      <c r="I927" s="314"/>
    </row>
    <row r="928" spans="2:9" ht="18.75">
      <c r="B928" s="301" t="s">
        <v>1891</v>
      </c>
      <c r="C928" s="134" t="s">
        <v>4208</v>
      </c>
      <c r="D928" s="31" t="s">
        <v>2808</v>
      </c>
      <c r="E928" s="134"/>
      <c r="F928" s="134"/>
      <c r="G928" s="31" t="s">
        <v>2783</v>
      </c>
      <c r="H928" s="16" t="s">
        <v>5506</v>
      </c>
      <c r="I928" s="151"/>
    </row>
    <row r="929" spans="2:9" ht="18.75">
      <c r="B929" s="301" t="s">
        <v>4481</v>
      </c>
      <c r="C929" s="147" t="s">
        <v>3908</v>
      </c>
      <c r="D929" s="31" t="s">
        <v>2808</v>
      </c>
      <c r="E929" s="147"/>
      <c r="F929" s="147"/>
      <c r="G929" s="31" t="s">
        <v>2783</v>
      </c>
      <c r="H929" s="314"/>
      <c r="I929" s="314"/>
    </row>
    <row r="930" spans="2:9" ht="18.75">
      <c r="B930" s="301" t="s">
        <v>4482</v>
      </c>
      <c r="C930" s="147" t="s">
        <v>3177</v>
      </c>
      <c r="D930" s="31" t="s">
        <v>2808</v>
      </c>
      <c r="E930" s="147"/>
      <c r="F930" s="147"/>
      <c r="G930" s="31" t="s">
        <v>2783</v>
      </c>
      <c r="H930" s="314"/>
      <c r="I930" s="314"/>
    </row>
    <row r="931" spans="2:9" ht="18.75">
      <c r="B931" s="301" t="s">
        <v>1586</v>
      </c>
      <c r="C931" s="134" t="s">
        <v>4209</v>
      </c>
      <c r="D931" s="31" t="s">
        <v>2808</v>
      </c>
      <c r="E931" s="134"/>
      <c r="F931" s="134"/>
      <c r="G931" s="31" t="s">
        <v>2783</v>
      </c>
      <c r="H931" s="16" t="s">
        <v>5506</v>
      </c>
      <c r="I931" s="151"/>
    </row>
    <row r="932" spans="2:9" ht="18.75">
      <c r="B932" s="301" t="s">
        <v>1584</v>
      </c>
      <c r="C932" s="147" t="s">
        <v>2842</v>
      </c>
      <c r="D932" s="31" t="s">
        <v>2808</v>
      </c>
      <c r="E932" s="147"/>
      <c r="F932" s="147"/>
      <c r="G932" s="31" t="s">
        <v>2783</v>
      </c>
      <c r="H932" s="314"/>
      <c r="I932" s="314"/>
    </row>
    <row r="933" spans="2:9" ht="18.75">
      <c r="B933" s="301" t="s">
        <v>1302</v>
      </c>
      <c r="C933" s="147" t="s">
        <v>3388</v>
      </c>
      <c r="D933" s="31" t="s">
        <v>2808</v>
      </c>
      <c r="E933" s="147"/>
      <c r="F933" s="147"/>
      <c r="G933" s="31" t="s">
        <v>2783</v>
      </c>
      <c r="H933" s="314"/>
      <c r="I933" s="314"/>
    </row>
    <row r="934" spans="2:9" ht="18.75">
      <c r="B934" s="301" t="s">
        <v>2459</v>
      </c>
      <c r="C934" s="147" t="s">
        <v>3389</v>
      </c>
      <c r="D934" s="31" t="s">
        <v>2808</v>
      </c>
      <c r="E934" s="147"/>
      <c r="F934" s="147"/>
      <c r="G934" s="31" t="s">
        <v>2783</v>
      </c>
      <c r="H934" s="314"/>
      <c r="I934" s="314"/>
    </row>
    <row r="935" spans="2:9" ht="18.75">
      <c r="B935" s="301" t="s">
        <v>1857</v>
      </c>
      <c r="C935" s="147" t="s">
        <v>3335</v>
      </c>
      <c r="D935" s="31" t="s">
        <v>2808</v>
      </c>
      <c r="E935" s="147"/>
      <c r="F935" s="147"/>
      <c r="G935" s="31" t="s">
        <v>2783</v>
      </c>
      <c r="H935" s="314"/>
      <c r="I935" s="314"/>
    </row>
    <row r="936" spans="2:9" ht="18.75">
      <c r="B936" s="301" t="s">
        <v>4420</v>
      </c>
      <c r="C936" s="134" t="s">
        <v>4557</v>
      </c>
      <c r="D936" s="31" t="s">
        <v>2808</v>
      </c>
      <c r="E936" s="134"/>
      <c r="F936" s="134"/>
      <c r="G936" s="31" t="s">
        <v>2783</v>
      </c>
      <c r="H936" s="16" t="s">
        <v>5470</v>
      </c>
      <c r="I936" s="151"/>
    </row>
    <row r="937" spans="2:9" ht="18.75">
      <c r="B937" s="301" t="s">
        <v>1593</v>
      </c>
      <c r="C937" s="147" t="s">
        <v>2847</v>
      </c>
      <c r="D937" s="31" t="s">
        <v>2808</v>
      </c>
      <c r="E937" s="147"/>
      <c r="F937" s="147"/>
      <c r="G937" s="31" t="s">
        <v>2783</v>
      </c>
      <c r="H937" s="314"/>
      <c r="I937" s="314"/>
    </row>
    <row r="938" spans="2:9" ht="18.75">
      <c r="B938" s="301" t="s">
        <v>1455</v>
      </c>
      <c r="C938" s="147" t="s">
        <v>3333</v>
      </c>
      <c r="D938" s="31" t="s">
        <v>2808</v>
      </c>
      <c r="E938" s="147"/>
      <c r="F938" s="147"/>
      <c r="G938" s="31" t="s">
        <v>2783</v>
      </c>
      <c r="H938" s="314"/>
      <c r="I938" s="314"/>
    </row>
    <row r="939" spans="2:9" ht="18.75">
      <c r="B939" s="301" t="s">
        <v>2052</v>
      </c>
      <c r="C939" s="147" t="s">
        <v>2934</v>
      </c>
      <c r="D939" s="31" t="s">
        <v>2808</v>
      </c>
      <c r="E939" s="147"/>
      <c r="F939" s="147"/>
      <c r="G939" s="31" t="s">
        <v>2783</v>
      </c>
      <c r="H939" s="314"/>
      <c r="I939" s="314"/>
    </row>
    <row r="940" spans="2:9" ht="18.75">
      <c r="B940" s="301" t="s">
        <v>4364</v>
      </c>
      <c r="C940" s="134" t="s">
        <v>4558</v>
      </c>
      <c r="D940" s="31" t="s">
        <v>2808</v>
      </c>
      <c r="E940" s="134"/>
      <c r="F940" s="134"/>
      <c r="G940" s="31" t="s">
        <v>2783</v>
      </c>
      <c r="H940" s="16" t="s">
        <v>5470</v>
      </c>
      <c r="I940" s="151"/>
    </row>
    <row r="941" spans="2:9" ht="18.75">
      <c r="B941" s="301" t="s">
        <v>1538</v>
      </c>
      <c r="C941" s="147" t="s">
        <v>2958</v>
      </c>
      <c r="D941" s="31" t="s">
        <v>2808</v>
      </c>
      <c r="E941" s="147"/>
      <c r="F941" s="147"/>
      <c r="G941" s="31" t="s">
        <v>2783</v>
      </c>
      <c r="H941" s="314"/>
      <c r="I941" s="314"/>
    </row>
    <row r="942" spans="2:9" ht="18.75">
      <c r="B942" s="301" t="s">
        <v>1467</v>
      </c>
      <c r="C942" s="134" t="s">
        <v>4210</v>
      </c>
      <c r="D942" s="31" t="s">
        <v>2808</v>
      </c>
      <c r="E942" s="134"/>
      <c r="F942" s="134"/>
      <c r="G942" s="31" t="s">
        <v>2783</v>
      </c>
      <c r="H942" s="16" t="s">
        <v>5501</v>
      </c>
      <c r="I942" s="151"/>
    </row>
    <row r="943" spans="2:9" ht="18.75">
      <c r="B943" s="301" t="s">
        <v>4347</v>
      </c>
      <c r="C943" s="147" t="s">
        <v>3909</v>
      </c>
      <c r="D943" s="31" t="s">
        <v>2808</v>
      </c>
      <c r="E943" s="147"/>
      <c r="F943" s="147"/>
      <c r="G943" s="31" t="s">
        <v>2783</v>
      </c>
      <c r="H943" s="314"/>
      <c r="I943" s="314"/>
    </row>
    <row r="944" spans="2:9" ht="18.75">
      <c r="B944" s="301" t="s">
        <v>1264</v>
      </c>
      <c r="C944" s="134" t="s">
        <v>4211</v>
      </c>
      <c r="D944" s="31" t="s">
        <v>2808</v>
      </c>
      <c r="E944" s="134"/>
      <c r="F944" s="134"/>
      <c r="G944" s="31" t="s">
        <v>2783</v>
      </c>
      <c r="H944" s="16" t="s">
        <v>5470</v>
      </c>
      <c r="I944" s="222"/>
    </row>
    <row r="945" spans="2:9" ht="18.75">
      <c r="B945" s="301" t="s">
        <v>1369</v>
      </c>
      <c r="C945" s="134" t="s">
        <v>4212</v>
      </c>
      <c r="D945" s="31" t="s">
        <v>2808</v>
      </c>
      <c r="E945" s="134"/>
      <c r="F945" s="134"/>
      <c r="G945" s="31" t="s">
        <v>2783</v>
      </c>
      <c r="H945" s="16" t="s">
        <v>5470</v>
      </c>
      <c r="I945" s="222"/>
    </row>
    <row r="946" spans="2:9" ht="18.75">
      <c r="B946" s="301" t="s">
        <v>4348</v>
      </c>
      <c r="C946" s="147" t="s">
        <v>3910</v>
      </c>
      <c r="D946" s="31" t="s">
        <v>2808</v>
      </c>
      <c r="E946" s="147"/>
      <c r="F946" s="147"/>
      <c r="G946" s="31" t="s">
        <v>2783</v>
      </c>
      <c r="H946" s="314"/>
      <c r="I946" s="314"/>
    </row>
    <row r="947" spans="2:9" ht="18.75">
      <c r="B947" s="301" t="s">
        <v>4349</v>
      </c>
      <c r="C947" s="147" t="s">
        <v>3287</v>
      </c>
      <c r="D947" s="31" t="s">
        <v>2808</v>
      </c>
      <c r="E947" s="147"/>
      <c r="F947" s="147"/>
      <c r="G947" s="31" t="s">
        <v>2783</v>
      </c>
      <c r="H947" s="314"/>
      <c r="I947" s="314"/>
    </row>
    <row r="948" spans="2:9" ht="18.75">
      <c r="B948" s="301" t="s">
        <v>1368</v>
      </c>
      <c r="C948" s="147" t="s">
        <v>3055</v>
      </c>
      <c r="D948" s="31" t="s">
        <v>2808</v>
      </c>
      <c r="E948" s="147"/>
      <c r="F948" s="147"/>
      <c r="G948" s="31" t="s">
        <v>2783</v>
      </c>
      <c r="H948" s="314"/>
      <c r="I948" s="314"/>
    </row>
    <row r="949" spans="2:9" ht="18.75">
      <c r="B949" s="301" t="s">
        <v>2609</v>
      </c>
      <c r="C949" s="147" t="s">
        <v>3297</v>
      </c>
      <c r="D949" s="31" t="s">
        <v>2808</v>
      </c>
      <c r="E949" s="147"/>
      <c r="F949" s="147"/>
      <c r="G949" s="31" t="s">
        <v>2783</v>
      </c>
      <c r="H949" s="314"/>
      <c r="I949" s="314"/>
    </row>
    <row r="950" spans="2:9" ht="18.75">
      <c r="B950" s="301" t="s">
        <v>4726</v>
      </c>
      <c r="C950" s="134" t="s">
        <v>4559</v>
      </c>
      <c r="D950" s="31" t="s">
        <v>2808</v>
      </c>
      <c r="E950" s="134"/>
      <c r="F950" s="134"/>
      <c r="G950" s="31" t="s">
        <v>2783</v>
      </c>
      <c r="H950" s="16" t="s">
        <v>5501</v>
      </c>
      <c r="I950" s="222"/>
    </row>
    <row r="951" spans="2:9" ht="18.75">
      <c r="B951" s="301" t="s">
        <v>1226</v>
      </c>
      <c r="C951" s="147" t="s">
        <v>2819</v>
      </c>
      <c r="D951" s="31" t="s">
        <v>2808</v>
      </c>
      <c r="E951" s="147"/>
      <c r="F951" s="147"/>
      <c r="G951" s="31" t="s">
        <v>2783</v>
      </c>
      <c r="H951" s="314"/>
      <c r="I951" s="314"/>
    </row>
    <row r="952" spans="2:9" ht="18.75">
      <c r="B952" s="301" t="s">
        <v>2643</v>
      </c>
      <c r="C952" s="134" t="s">
        <v>4213</v>
      </c>
      <c r="D952" s="31" t="s">
        <v>2808</v>
      </c>
      <c r="E952" s="134"/>
      <c r="F952" s="134"/>
      <c r="G952" s="31" t="s">
        <v>2783</v>
      </c>
      <c r="H952" s="16" t="s">
        <v>5476</v>
      </c>
      <c r="I952" s="151"/>
    </row>
    <row r="953" spans="2:9" ht="18.75">
      <c r="B953" s="301" t="s">
        <v>4724</v>
      </c>
      <c r="C953" s="134" t="s">
        <v>4560</v>
      </c>
      <c r="D953" s="31" t="s">
        <v>2808</v>
      </c>
      <c r="E953" s="134"/>
      <c r="F953" s="134"/>
      <c r="G953" s="31" t="s">
        <v>2783</v>
      </c>
      <c r="H953" s="16" t="s">
        <v>5481</v>
      </c>
      <c r="I953" s="222"/>
    </row>
    <row r="954" spans="2:9" ht="18.75">
      <c r="B954" s="301" t="s">
        <v>4725</v>
      </c>
      <c r="C954" s="134" t="s">
        <v>4561</v>
      </c>
      <c r="D954" s="31" t="s">
        <v>2808</v>
      </c>
      <c r="E954" s="134"/>
      <c r="F954" s="134"/>
      <c r="G954" s="31" t="s">
        <v>2783</v>
      </c>
      <c r="H954" s="16" t="s">
        <v>5491</v>
      </c>
      <c r="I954" s="222"/>
    </row>
    <row r="955" spans="2:9" ht="18.75">
      <c r="B955" s="301" t="s">
        <v>4723</v>
      </c>
      <c r="C955" s="134" t="s">
        <v>4562</v>
      </c>
      <c r="D955" s="31" t="s">
        <v>2808</v>
      </c>
      <c r="E955" s="134"/>
      <c r="F955" s="134"/>
      <c r="G955" s="31" t="s">
        <v>2783</v>
      </c>
      <c r="H955" s="16" t="s">
        <v>5481</v>
      </c>
      <c r="I955" s="222"/>
    </row>
    <row r="956" spans="2:9" ht="18.75">
      <c r="B956" s="301" t="s">
        <v>2632</v>
      </c>
      <c r="C956" s="147" t="s">
        <v>3035</v>
      </c>
      <c r="D956" s="31" t="s">
        <v>2808</v>
      </c>
      <c r="E956" s="147"/>
      <c r="F956" s="147"/>
      <c r="G956" s="31" t="s">
        <v>2783</v>
      </c>
      <c r="H956" s="314"/>
      <c r="I956" s="314"/>
    </row>
    <row r="957" spans="2:9" ht="18.75">
      <c r="B957" s="301" t="s">
        <v>2634</v>
      </c>
      <c r="C957" s="147" t="s">
        <v>3033</v>
      </c>
      <c r="D957" s="31" t="s">
        <v>2808</v>
      </c>
      <c r="E957" s="147"/>
      <c r="F957" s="147"/>
      <c r="G957" s="31" t="s">
        <v>2783</v>
      </c>
      <c r="H957" s="314"/>
      <c r="I957" s="314"/>
    </row>
    <row r="958" spans="2:9" ht="18.75">
      <c r="B958" s="301" t="s">
        <v>2635</v>
      </c>
      <c r="C958" s="134" t="s">
        <v>4214</v>
      </c>
      <c r="D958" s="31" t="s">
        <v>2808</v>
      </c>
      <c r="E958" s="134"/>
      <c r="F958" s="134"/>
      <c r="G958" s="31" t="s">
        <v>2783</v>
      </c>
      <c r="H958" s="151" t="s">
        <v>5509</v>
      </c>
      <c r="I958" s="314"/>
    </row>
    <row r="959" spans="2:9" ht="18.75">
      <c r="B959" s="301" t="s">
        <v>2633</v>
      </c>
      <c r="C959" s="134" t="s">
        <v>4215</v>
      </c>
      <c r="D959" s="31" t="s">
        <v>2808</v>
      </c>
      <c r="E959" s="134"/>
      <c r="F959" s="134"/>
      <c r="G959" s="31" t="s">
        <v>2783</v>
      </c>
      <c r="H959" s="151" t="s">
        <v>5509</v>
      </c>
      <c r="I959" s="314"/>
    </row>
    <row r="960" spans="2:9" ht="18.75">
      <c r="B960" s="301" t="s">
        <v>2548</v>
      </c>
      <c r="C960" s="134" t="s">
        <v>4216</v>
      </c>
      <c r="D960" s="31" t="s">
        <v>2808</v>
      </c>
      <c r="E960" s="134"/>
      <c r="F960" s="134"/>
      <c r="G960" s="31" t="s">
        <v>2783</v>
      </c>
      <c r="H960" s="16" t="s">
        <v>4920</v>
      </c>
      <c r="I960" s="151"/>
    </row>
    <row r="961" spans="2:9" ht="18.75">
      <c r="B961" s="301" t="s">
        <v>2033</v>
      </c>
      <c r="C961" s="147" t="s">
        <v>3336</v>
      </c>
      <c r="D961" s="31" t="s">
        <v>2808</v>
      </c>
      <c r="E961" s="147"/>
      <c r="F961" s="147"/>
      <c r="G961" s="31" t="s">
        <v>2783</v>
      </c>
      <c r="H961" s="314"/>
      <c r="I961" s="314"/>
    </row>
    <row r="962" spans="2:9" ht="18.75">
      <c r="B962" s="301" t="s">
        <v>1646</v>
      </c>
      <c r="C962" s="134" t="s">
        <v>4217</v>
      </c>
      <c r="D962" s="31" t="s">
        <v>2808</v>
      </c>
      <c r="E962" s="134"/>
      <c r="F962" s="134"/>
      <c r="G962" s="31" t="s">
        <v>2783</v>
      </c>
      <c r="H962" s="16" t="s">
        <v>5476</v>
      </c>
      <c r="I962" s="151"/>
    </row>
    <row r="963" spans="2:9" ht="18.75">
      <c r="B963" s="301" t="s">
        <v>1416</v>
      </c>
      <c r="C963" s="147" t="s">
        <v>3067</v>
      </c>
      <c r="D963" s="31" t="s">
        <v>2808</v>
      </c>
      <c r="E963" s="147"/>
      <c r="F963" s="147"/>
      <c r="G963" s="31" t="s">
        <v>2783</v>
      </c>
      <c r="H963" s="314"/>
      <c r="I963" s="314"/>
    </row>
    <row r="964" spans="2:9" ht="18.75">
      <c r="B964" s="301" t="s">
        <v>1418</v>
      </c>
      <c r="C964" s="134" t="s">
        <v>4218</v>
      </c>
      <c r="D964" s="31" t="s">
        <v>2808</v>
      </c>
      <c r="E964" s="134"/>
      <c r="F964" s="134"/>
      <c r="G964" s="31" t="s">
        <v>2783</v>
      </c>
      <c r="H964" s="16" t="s">
        <v>4920</v>
      </c>
      <c r="I964" s="151"/>
    </row>
    <row r="965" spans="2:9" ht="18.75">
      <c r="B965" s="301" t="s">
        <v>1963</v>
      </c>
      <c r="C965" s="147" t="s">
        <v>3151</v>
      </c>
      <c r="D965" s="31" t="s">
        <v>2808</v>
      </c>
      <c r="E965" s="147"/>
      <c r="F965" s="147"/>
      <c r="G965" s="31" t="s">
        <v>2783</v>
      </c>
      <c r="H965" s="314"/>
      <c r="I965" s="314"/>
    </row>
    <row r="966" spans="2:9" ht="18.75">
      <c r="B966" s="301" t="s">
        <v>1383</v>
      </c>
      <c r="C966" s="134" t="s">
        <v>4219</v>
      </c>
      <c r="D966" s="31" t="s">
        <v>2808</v>
      </c>
      <c r="E966" s="134"/>
      <c r="F966" s="134"/>
      <c r="G966" s="31" t="s">
        <v>2783</v>
      </c>
      <c r="H966" s="16" t="s">
        <v>4920</v>
      </c>
      <c r="I966" s="151"/>
    </row>
    <row r="967" spans="2:9" ht="18.75">
      <c r="B967" s="301" t="s">
        <v>1382</v>
      </c>
      <c r="C967" s="134" t="s">
        <v>4220</v>
      </c>
      <c r="D967" s="31" t="s">
        <v>2808</v>
      </c>
      <c r="E967" s="134"/>
      <c r="F967" s="134"/>
      <c r="G967" s="31" t="s">
        <v>2783</v>
      </c>
      <c r="H967" s="16" t="s">
        <v>4920</v>
      </c>
      <c r="I967" s="151"/>
    </row>
    <row r="968" spans="2:9" ht="18.75">
      <c r="B968" s="301" t="s">
        <v>1381</v>
      </c>
      <c r="C968" s="147" t="s">
        <v>3059</v>
      </c>
      <c r="D968" s="31" t="s">
        <v>2808</v>
      </c>
      <c r="E968" s="147"/>
      <c r="F968" s="147"/>
      <c r="G968" s="31" t="s">
        <v>2783</v>
      </c>
      <c r="H968" s="314"/>
      <c r="I968" s="314"/>
    </row>
    <row r="969" spans="2:9" ht="18.75">
      <c r="B969" s="301" t="s">
        <v>1380</v>
      </c>
      <c r="C969" s="147" t="s">
        <v>3057</v>
      </c>
      <c r="D969" s="31" t="s">
        <v>2808</v>
      </c>
      <c r="E969" s="147"/>
      <c r="F969" s="147"/>
      <c r="G969" s="31" t="s">
        <v>2783</v>
      </c>
      <c r="H969" s="314"/>
      <c r="I969" s="314"/>
    </row>
    <row r="970" spans="2:9" ht="18.75">
      <c r="B970" s="301" t="s">
        <v>1452</v>
      </c>
      <c r="C970" s="147" t="s">
        <v>3237</v>
      </c>
      <c r="D970" s="31" t="s">
        <v>2808</v>
      </c>
      <c r="E970" s="147"/>
      <c r="F970" s="147"/>
      <c r="G970" s="31" t="s">
        <v>2783</v>
      </c>
      <c r="H970" s="314"/>
      <c r="I970" s="314"/>
    </row>
    <row r="971" spans="2:9" ht="18.75">
      <c r="B971" s="301" t="s">
        <v>2061</v>
      </c>
      <c r="C971" s="147" t="s">
        <v>3165</v>
      </c>
      <c r="D971" s="31" t="s">
        <v>2808</v>
      </c>
      <c r="E971" s="147"/>
      <c r="F971" s="147"/>
      <c r="G971" s="31" t="s">
        <v>2783</v>
      </c>
      <c r="H971" s="314"/>
      <c r="I971" s="314"/>
    </row>
    <row r="972" spans="2:9" ht="18.75">
      <c r="B972" s="301" t="s">
        <v>1239</v>
      </c>
      <c r="C972" s="147" t="s">
        <v>3074</v>
      </c>
      <c r="D972" s="31" t="s">
        <v>2808</v>
      </c>
      <c r="E972" s="147"/>
      <c r="F972" s="147"/>
      <c r="G972" s="31" t="s">
        <v>2783</v>
      </c>
      <c r="H972" s="314"/>
      <c r="I972" s="314"/>
    </row>
    <row r="973" spans="2:9" ht="18.75">
      <c r="B973" s="301" t="s">
        <v>4727</v>
      </c>
      <c r="C973" s="134" t="s">
        <v>4563</v>
      </c>
      <c r="D973" s="31" t="s">
        <v>2808</v>
      </c>
      <c r="E973" s="134"/>
      <c r="F973" s="134"/>
      <c r="G973" s="31" t="s">
        <v>2783</v>
      </c>
      <c r="H973" s="16" t="s">
        <v>5481</v>
      </c>
      <c r="I973" s="151"/>
    </row>
    <row r="974" spans="2:9" ht="18.75">
      <c r="B974" s="301" t="s">
        <v>4728</v>
      </c>
      <c r="C974" s="134" t="s">
        <v>4564</v>
      </c>
      <c r="D974" s="31" t="s">
        <v>2808</v>
      </c>
      <c r="E974" s="134"/>
      <c r="F974" s="134"/>
      <c r="G974" s="31" t="s">
        <v>2783</v>
      </c>
      <c r="H974" s="16" t="s">
        <v>5501</v>
      </c>
      <c r="I974" s="151"/>
    </row>
    <row r="975" spans="2:9" ht="18.75">
      <c r="B975" s="301" t="s">
        <v>2035</v>
      </c>
      <c r="C975" s="134" t="s">
        <v>4221</v>
      </c>
      <c r="D975" s="31" t="s">
        <v>2808</v>
      </c>
      <c r="E975" s="134"/>
      <c r="F975" s="134"/>
      <c r="G975" s="31" t="s">
        <v>2783</v>
      </c>
      <c r="H975" s="16" t="s">
        <v>5476</v>
      </c>
      <c r="I975" s="151"/>
    </row>
    <row r="976" spans="2:9" ht="18.75">
      <c r="B976" s="301" t="s">
        <v>1729</v>
      </c>
      <c r="C976" s="134" t="s">
        <v>4222</v>
      </c>
      <c r="D976" s="31" t="s">
        <v>2808</v>
      </c>
      <c r="E976" s="134"/>
      <c r="F976" s="134"/>
      <c r="G976" s="31" t="s">
        <v>2783</v>
      </c>
      <c r="H976" s="16" t="s">
        <v>5506</v>
      </c>
      <c r="I976" s="151"/>
    </row>
    <row r="977" spans="2:9" ht="18.75">
      <c r="B977" s="301" t="s">
        <v>2183</v>
      </c>
      <c r="C977" s="134" t="s">
        <v>4648</v>
      </c>
      <c r="D977" s="31" t="s">
        <v>2808</v>
      </c>
      <c r="E977" s="134"/>
      <c r="F977" s="134"/>
      <c r="G977" s="31" t="s">
        <v>2783</v>
      </c>
      <c r="H977" s="16" t="s">
        <v>4920</v>
      </c>
      <c r="I977" s="151"/>
    </row>
    <row r="978" spans="2:9" ht="18.75">
      <c r="B978" s="301" t="s">
        <v>1443</v>
      </c>
      <c r="C978" s="134" t="s">
        <v>4223</v>
      </c>
      <c r="D978" s="31" t="s">
        <v>2808</v>
      </c>
      <c r="E978" s="134"/>
      <c r="F978" s="134"/>
      <c r="G978" s="31" t="s">
        <v>2783</v>
      </c>
      <c r="H978" s="16" t="s">
        <v>4920</v>
      </c>
      <c r="I978" s="151"/>
    </row>
    <row r="979" spans="2:9" ht="18.75">
      <c r="B979" s="301" t="s">
        <v>2248</v>
      </c>
      <c r="C979" s="147" t="s">
        <v>3254</v>
      </c>
      <c r="D979" s="31" t="s">
        <v>2808</v>
      </c>
      <c r="E979" s="147"/>
      <c r="F979" s="147"/>
      <c r="G979" s="31" t="s">
        <v>2783</v>
      </c>
      <c r="H979" s="314"/>
      <c r="I979" s="314"/>
    </row>
    <row r="980" spans="2:9" ht="18.75">
      <c r="B980" s="301" t="s">
        <v>2528</v>
      </c>
      <c r="C980" s="147" t="s">
        <v>3351</v>
      </c>
      <c r="D980" s="31" t="s">
        <v>2808</v>
      </c>
      <c r="E980" s="147"/>
      <c r="F980" s="147"/>
      <c r="G980" s="31" t="s">
        <v>2783</v>
      </c>
      <c r="H980" s="314"/>
      <c r="I980" s="314"/>
    </row>
    <row r="981" spans="2:9" ht="18.75">
      <c r="B981" s="301" t="s">
        <v>2552</v>
      </c>
      <c r="C981" s="147" t="s">
        <v>3022</v>
      </c>
      <c r="D981" s="31" t="s">
        <v>2808</v>
      </c>
      <c r="E981" s="147"/>
      <c r="F981" s="147"/>
      <c r="G981" s="31" t="s">
        <v>2783</v>
      </c>
      <c r="H981" s="314"/>
      <c r="I981" s="314"/>
    </row>
    <row r="982" spans="2:9" ht="18.75">
      <c r="B982" s="301" t="s">
        <v>2553</v>
      </c>
      <c r="C982" s="147" t="s">
        <v>3281</v>
      </c>
      <c r="D982" s="31" t="s">
        <v>2808</v>
      </c>
      <c r="E982" s="147"/>
      <c r="F982" s="147"/>
      <c r="G982" s="31" t="s">
        <v>2783</v>
      </c>
      <c r="H982" s="314"/>
      <c r="I982" s="314"/>
    </row>
    <row r="983" spans="2:9" ht="18.75">
      <c r="B983" s="301" t="s">
        <v>2252</v>
      </c>
      <c r="C983" s="147" t="s">
        <v>2980</v>
      </c>
      <c r="D983" s="31" t="s">
        <v>2808</v>
      </c>
      <c r="E983" s="147"/>
      <c r="F983" s="147"/>
      <c r="G983" s="31" t="s">
        <v>2783</v>
      </c>
      <c r="H983" s="314"/>
      <c r="I983" s="314"/>
    </row>
    <row r="984" spans="2:9" ht="18.75">
      <c r="B984" s="301" t="s">
        <v>2434</v>
      </c>
      <c r="C984" s="147" t="s">
        <v>3238</v>
      </c>
      <c r="D984" s="31" t="s">
        <v>2808</v>
      </c>
      <c r="E984" s="147"/>
      <c r="F984" s="147"/>
      <c r="G984" s="31" t="s">
        <v>2783</v>
      </c>
      <c r="H984" s="314"/>
      <c r="I984" s="314"/>
    </row>
    <row r="985" spans="2:9" ht="18.75">
      <c r="B985" s="301" t="s">
        <v>2071</v>
      </c>
      <c r="C985" s="134" t="s">
        <v>4224</v>
      </c>
      <c r="D985" s="31" t="s">
        <v>2808</v>
      </c>
      <c r="E985" s="134"/>
      <c r="F985" s="134"/>
      <c r="G985" s="31" t="s">
        <v>2783</v>
      </c>
      <c r="H985" s="16" t="s">
        <v>5470</v>
      </c>
      <c r="I985" s="222"/>
    </row>
    <row r="986" spans="2:9" ht="18.75">
      <c r="B986" s="301" t="s">
        <v>4350</v>
      </c>
      <c r="C986" s="147" t="s">
        <v>3911</v>
      </c>
      <c r="D986" s="31" t="s">
        <v>2808</v>
      </c>
      <c r="E986" s="147"/>
      <c r="F986" s="147"/>
      <c r="G986" s="31" t="s">
        <v>2783</v>
      </c>
      <c r="H986" s="314"/>
      <c r="I986" s="314"/>
    </row>
    <row r="987" spans="2:9" ht="18.75">
      <c r="B987" s="301" t="s">
        <v>2087</v>
      </c>
      <c r="C987" s="147" t="s">
        <v>2939</v>
      </c>
      <c r="D987" s="31" t="s">
        <v>2808</v>
      </c>
      <c r="E987" s="147"/>
      <c r="F987" s="147"/>
      <c r="G987" s="31" t="s">
        <v>2783</v>
      </c>
      <c r="H987" s="314"/>
      <c r="I987" s="314"/>
    </row>
    <row r="988" spans="2:9" ht="18.75">
      <c r="B988" s="301" t="s">
        <v>4421</v>
      </c>
      <c r="C988" s="134" t="s">
        <v>4565</v>
      </c>
      <c r="D988" s="31" t="s">
        <v>2808</v>
      </c>
      <c r="E988" s="134"/>
      <c r="F988" s="134"/>
      <c r="G988" s="31" t="s">
        <v>2783</v>
      </c>
      <c r="H988" s="16" t="s">
        <v>5507</v>
      </c>
      <c r="I988" s="222"/>
    </row>
    <row r="989" spans="2:9" ht="18.75">
      <c r="B989" s="301" t="s">
        <v>1661</v>
      </c>
      <c r="C989" s="147" t="s">
        <v>2866</v>
      </c>
      <c r="D989" s="31" t="s">
        <v>2808</v>
      </c>
      <c r="E989" s="147"/>
      <c r="F989" s="147"/>
      <c r="G989" s="31" t="s">
        <v>2783</v>
      </c>
      <c r="H989" s="314"/>
      <c r="I989" s="314"/>
    </row>
    <row r="990" spans="2:9" ht="18.75">
      <c r="B990" s="301" t="s">
        <v>1251</v>
      </c>
      <c r="C990" s="134" t="s">
        <v>4225</v>
      </c>
      <c r="D990" s="31" t="s">
        <v>2808</v>
      </c>
      <c r="E990" s="134"/>
      <c r="F990" s="134"/>
      <c r="G990" s="31" t="s">
        <v>2783</v>
      </c>
      <c r="H990" s="16" t="s">
        <v>5470</v>
      </c>
      <c r="I990" s="222"/>
    </row>
    <row r="991" spans="2:9" ht="18.75">
      <c r="B991" s="301" t="s">
        <v>1250</v>
      </c>
      <c r="C991" s="147" t="s">
        <v>2849</v>
      </c>
      <c r="D991" s="31" t="s">
        <v>2808</v>
      </c>
      <c r="E991" s="147"/>
      <c r="F991" s="147"/>
      <c r="G991" s="31" t="s">
        <v>2783</v>
      </c>
      <c r="H991" s="314"/>
      <c r="I991" s="314"/>
    </row>
    <row r="992" spans="2:9" ht="18.75">
      <c r="B992" s="301" t="s">
        <v>1545</v>
      </c>
      <c r="C992" s="147" t="s">
        <v>3219</v>
      </c>
      <c r="D992" s="31" t="s">
        <v>2808</v>
      </c>
      <c r="E992" s="147"/>
      <c r="F992" s="147"/>
      <c r="G992" s="31" t="s">
        <v>2783</v>
      </c>
      <c r="H992" s="314"/>
      <c r="I992" s="314"/>
    </row>
    <row r="993" spans="2:9" ht="18.75">
      <c r="B993" s="301" t="s">
        <v>1546</v>
      </c>
      <c r="C993" s="134" t="s">
        <v>4638</v>
      </c>
      <c r="D993" s="31" t="s">
        <v>2808</v>
      </c>
      <c r="E993" s="134"/>
      <c r="F993" s="134"/>
      <c r="G993" s="31" t="s">
        <v>2783</v>
      </c>
      <c r="H993" s="16" t="s">
        <v>5468</v>
      </c>
      <c r="I993" s="222"/>
    </row>
    <row r="994" spans="2:9" ht="18.75">
      <c r="B994" s="301" t="s">
        <v>2490</v>
      </c>
      <c r="C994" s="147" t="s">
        <v>3253</v>
      </c>
      <c r="D994" s="31" t="s">
        <v>2808</v>
      </c>
      <c r="E994" s="147"/>
      <c r="F994" s="147"/>
      <c r="G994" s="31" t="s">
        <v>2783</v>
      </c>
      <c r="H994" s="314"/>
      <c r="I994" s="314"/>
    </row>
    <row r="995" spans="2:9" ht="18.75">
      <c r="B995" s="301" t="s">
        <v>1636</v>
      </c>
      <c r="C995" s="147" t="s">
        <v>2861</v>
      </c>
      <c r="D995" s="31" t="s">
        <v>2808</v>
      </c>
      <c r="E995" s="147"/>
      <c r="F995" s="147"/>
      <c r="G995" s="31" t="s">
        <v>2783</v>
      </c>
      <c r="H995" s="314"/>
      <c r="I995" s="314"/>
    </row>
    <row r="996" spans="2:9" ht="18.75">
      <c r="B996" s="301" t="s">
        <v>1637</v>
      </c>
      <c r="C996" s="134" t="s">
        <v>4226</v>
      </c>
      <c r="D996" s="31" t="s">
        <v>2808</v>
      </c>
      <c r="E996" s="134"/>
      <c r="F996" s="134"/>
      <c r="G996" s="31" t="s">
        <v>2783</v>
      </c>
      <c r="H996" s="16" t="s">
        <v>5476</v>
      </c>
      <c r="I996" s="151"/>
    </row>
    <row r="997" spans="2:9" ht="18.75">
      <c r="B997" s="301" t="s">
        <v>1824</v>
      </c>
      <c r="C997" s="147" t="s">
        <v>2895</v>
      </c>
      <c r="D997" s="31" t="s">
        <v>2808</v>
      </c>
      <c r="E997" s="147"/>
      <c r="F997" s="147"/>
      <c r="G997" s="31" t="s">
        <v>2783</v>
      </c>
      <c r="H997" s="314"/>
      <c r="I997" s="314"/>
    </row>
    <row r="998" spans="2:9" ht="18.75">
      <c r="B998" s="301" t="s">
        <v>1825</v>
      </c>
      <c r="C998" s="134" t="s">
        <v>4227</v>
      </c>
      <c r="D998" s="31" t="s">
        <v>2808</v>
      </c>
      <c r="E998" s="134"/>
      <c r="F998" s="134"/>
      <c r="G998" s="31" t="s">
        <v>2783</v>
      </c>
      <c r="H998" s="16" t="s">
        <v>5506</v>
      </c>
      <c r="I998" s="151"/>
    </row>
    <row r="999" spans="2:9" ht="18.75">
      <c r="B999" s="301" t="s">
        <v>1243</v>
      </c>
      <c r="C999" s="147" t="s">
        <v>2815</v>
      </c>
      <c r="D999" s="31" t="s">
        <v>2808</v>
      </c>
      <c r="E999" s="147"/>
      <c r="F999" s="147"/>
      <c r="G999" s="31" t="s">
        <v>2783</v>
      </c>
      <c r="H999" s="314"/>
      <c r="I999" s="314"/>
    </row>
    <row r="1000" spans="2:9" ht="18.75">
      <c r="B1000" s="301" t="s">
        <v>4665</v>
      </c>
      <c r="C1000" s="134" t="s">
        <v>4228</v>
      </c>
      <c r="D1000" s="31" t="s">
        <v>2808</v>
      </c>
      <c r="E1000" s="134"/>
      <c r="F1000" s="134"/>
      <c r="G1000" s="31" t="s">
        <v>2783</v>
      </c>
      <c r="H1000" s="16" t="s">
        <v>5470</v>
      </c>
      <c r="I1000" s="222"/>
    </row>
    <row r="1001" spans="2:9" ht="18.75">
      <c r="B1001" s="301" t="s">
        <v>1268</v>
      </c>
      <c r="C1001" s="147" t="s">
        <v>2908</v>
      </c>
      <c r="D1001" s="31" t="s">
        <v>2808</v>
      </c>
      <c r="E1001" s="147"/>
      <c r="F1001" s="147"/>
      <c r="G1001" s="31" t="s">
        <v>2783</v>
      </c>
      <c r="H1001" s="314"/>
      <c r="I1001" s="314"/>
    </row>
    <row r="1002" spans="2:9" ht="18.75">
      <c r="B1002" s="301" t="s">
        <v>2210</v>
      </c>
      <c r="C1002" s="147" t="s">
        <v>3193</v>
      </c>
      <c r="D1002" s="31" t="s">
        <v>2808</v>
      </c>
      <c r="E1002" s="147"/>
      <c r="F1002" s="147"/>
      <c r="G1002" s="31" t="s">
        <v>2783</v>
      </c>
      <c r="H1002" s="314"/>
      <c r="I1002" s="314"/>
    </row>
    <row r="1003" spans="2:9" ht="18.75">
      <c r="B1003" s="301" t="s">
        <v>1373</v>
      </c>
      <c r="C1003" s="134" t="s">
        <v>4229</v>
      </c>
      <c r="D1003" s="31" t="s">
        <v>2808</v>
      </c>
      <c r="E1003" s="134"/>
      <c r="F1003" s="134"/>
      <c r="G1003" s="31" t="s">
        <v>2783</v>
      </c>
      <c r="H1003" s="16" t="s">
        <v>5515</v>
      </c>
      <c r="I1003" s="151"/>
    </row>
    <row r="1004" spans="2:9" ht="18.75">
      <c r="B1004" s="301" t="s">
        <v>3451</v>
      </c>
      <c r="C1004" s="134" t="s">
        <v>4230</v>
      </c>
      <c r="D1004" s="31" t="s">
        <v>2808</v>
      </c>
      <c r="E1004" s="134"/>
      <c r="F1004" s="134"/>
      <c r="G1004" s="31" t="s">
        <v>2783</v>
      </c>
      <c r="H1004" s="151" t="s">
        <v>5475</v>
      </c>
      <c r="I1004" s="151" t="s">
        <v>3450</v>
      </c>
    </row>
    <row r="1005" spans="2:9" ht="18.75">
      <c r="B1005" s="301" t="s">
        <v>2455</v>
      </c>
      <c r="C1005" s="147" t="s">
        <v>3008</v>
      </c>
      <c r="D1005" s="31" t="s">
        <v>2808</v>
      </c>
      <c r="E1005" s="147"/>
      <c r="F1005" s="147"/>
      <c r="G1005" s="31" t="s">
        <v>2783</v>
      </c>
      <c r="H1005" s="314"/>
      <c r="I1005" s="314"/>
    </row>
    <row r="1006" spans="2:9" ht="18.75">
      <c r="B1006" s="301" t="s">
        <v>1838</v>
      </c>
      <c r="C1006" s="147" t="s">
        <v>2904</v>
      </c>
      <c r="D1006" s="31" t="s">
        <v>2808</v>
      </c>
      <c r="E1006" s="147"/>
      <c r="F1006" s="147"/>
      <c r="G1006" s="31" t="s">
        <v>2783</v>
      </c>
      <c r="H1006" s="314"/>
      <c r="I1006" s="314"/>
    </row>
    <row r="1007" spans="2:9" ht="18.75">
      <c r="B1007" s="301" t="s">
        <v>2503</v>
      </c>
      <c r="C1007" s="147" t="s">
        <v>3257</v>
      </c>
      <c r="D1007" s="31" t="s">
        <v>2808</v>
      </c>
      <c r="E1007" s="147"/>
      <c r="F1007" s="147"/>
      <c r="G1007" s="31" t="s">
        <v>2783</v>
      </c>
      <c r="H1007" s="314"/>
      <c r="I1007" s="314"/>
    </row>
    <row r="1008" spans="2:9" ht="18.75">
      <c r="B1008" s="301" t="s">
        <v>1255</v>
      </c>
      <c r="C1008" s="134" t="s">
        <v>4231</v>
      </c>
      <c r="D1008" s="31" t="s">
        <v>2808</v>
      </c>
      <c r="E1008" s="134"/>
      <c r="F1008" s="134"/>
      <c r="G1008" s="31" t="s">
        <v>2783</v>
      </c>
      <c r="H1008" s="16" t="s">
        <v>5470</v>
      </c>
      <c r="I1008" s="222"/>
    </row>
    <row r="1009" spans="2:9" ht="18.75">
      <c r="B1009" s="301" t="s">
        <v>1254</v>
      </c>
      <c r="C1009" s="147" t="s">
        <v>2853</v>
      </c>
      <c r="D1009" s="31" t="s">
        <v>2808</v>
      </c>
      <c r="E1009" s="147"/>
      <c r="F1009" s="147"/>
      <c r="G1009" s="31" t="s">
        <v>2783</v>
      </c>
      <c r="H1009" s="314"/>
      <c r="I1009" s="314"/>
    </row>
    <row r="1010" spans="2:9" ht="18.75">
      <c r="B1010" s="301" t="s">
        <v>4375</v>
      </c>
      <c r="C1010" s="134" t="s">
        <v>4232</v>
      </c>
      <c r="D1010" s="31" t="s">
        <v>2808</v>
      </c>
      <c r="E1010" s="134"/>
      <c r="F1010" s="134"/>
      <c r="G1010" s="31" t="s">
        <v>2783</v>
      </c>
      <c r="H1010" s="16" t="s">
        <v>5559</v>
      </c>
      <c r="I1010" s="222"/>
    </row>
    <row r="1011" spans="2:9" ht="18.75">
      <c r="B1011" s="301" t="s">
        <v>1597</v>
      </c>
      <c r="C1011" s="134" t="s">
        <v>4233</v>
      </c>
      <c r="D1011" s="31" t="s">
        <v>2808</v>
      </c>
      <c r="E1011" s="134"/>
      <c r="F1011" s="134"/>
      <c r="G1011" s="31" t="s">
        <v>2783</v>
      </c>
      <c r="H1011" s="16" t="s">
        <v>5498</v>
      </c>
      <c r="I1011" s="151"/>
    </row>
    <row r="1012" spans="2:9" ht="18.75">
      <c r="B1012" s="301" t="s">
        <v>1591</v>
      </c>
      <c r="C1012" s="147" t="s">
        <v>2848</v>
      </c>
      <c r="D1012" s="31" t="s">
        <v>2808</v>
      </c>
      <c r="E1012" s="147"/>
      <c r="F1012" s="147"/>
      <c r="G1012" s="31" t="s">
        <v>2783</v>
      </c>
      <c r="H1012" s="314"/>
      <c r="I1012" s="314"/>
    </row>
    <row r="1013" spans="2:9" ht="18.75">
      <c r="B1013" s="301" t="s">
        <v>1253</v>
      </c>
      <c r="C1013" s="147" t="s">
        <v>2851</v>
      </c>
      <c r="D1013" s="31" t="s">
        <v>2808</v>
      </c>
      <c r="E1013" s="147"/>
      <c r="F1013" s="147"/>
      <c r="G1013" s="31" t="s">
        <v>2783</v>
      </c>
      <c r="H1013" s="314"/>
      <c r="I1013" s="314"/>
    </row>
    <row r="1014" spans="2:9" ht="18.75">
      <c r="B1014" s="301" t="s">
        <v>4731</v>
      </c>
      <c r="C1014" s="134" t="s">
        <v>4602</v>
      </c>
      <c r="D1014" s="31" t="s">
        <v>2808</v>
      </c>
      <c r="E1014" s="134"/>
      <c r="F1014" s="134"/>
      <c r="G1014" s="31" t="s">
        <v>2783</v>
      </c>
      <c r="H1014" s="16" t="s">
        <v>5514</v>
      </c>
      <c r="I1014" s="151"/>
    </row>
    <row r="1015" spans="2:9" ht="18.75">
      <c r="B1015" s="301" t="s">
        <v>1640</v>
      </c>
      <c r="C1015" s="134" t="s">
        <v>4234</v>
      </c>
      <c r="D1015" s="31" t="s">
        <v>2808</v>
      </c>
      <c r="E1015" s="134"/>
      <c r="F1015" s="134"/>
      <c r="G1015" s="31" t="s">
        <v>2783</v>
      </c>
      <c r="H1015" s="16" t="s">
        <v>5476</v>
      </c>
      <c r="I1015" s="151"/>
    </row>
    <row r="1016" spans="2:9" ht="18.75">
      <c r="B1016" s="301" t="s">
        <v>2605</v>
      </c>
      <c r="C1016" s="134" t="s">
        <v>4235</v>
      </c>
      <c r="D1016" s="31" t="s">
        <v>2808</v>
      </c>
      <c r="E1016" s="134"/>
      <c r="F1016" s="134"/>
      <c r="G1016" s="31" t="s">
        <v>2783</v>
      </c>
      <c r="H1016" s="16" t="s">
        <v>5501</v>
      </c>
      <c r="I1016" s="151"/>
    </row>
    <row r="1017" spans="2:9" ht="18.75">
      <c r="B1017" s="301" t="s">
        <v>2580</v>
      </c>
      <c r="C1017" s="147" t="s">
        <v>3354</v>
      </c>
      <c r="D1017" s="31" t="s">
        <v>2808</v>
      </c>
      <c r="E1017" s="147"/>
      <c r="F1017" s="147"/>
      <c r="G1017" s="31" t="s">
        <v>2783</v>
      </c>
      <c r="H1017" s="314"/>
      <c r="I1017" s="314"/>
    </row>
    <row r="1018" spans="2:9" ht="18.75">
      <c r="B1018" s="301" t="s">
        <v>1499</v>
      </c>
      <c r="C1018" s="134" t="s">
        <v>4236</v>
      </c>
      <c r="D1018" s="31" t="s">
        <v>2808</v>
      </c>
      <c r="E1018" s="134"/>
      <c r="F1018" s="134"/>
      <c r="G1018" s="31" t="s">
        <v>2783</v>
      </c>
      <c r="H1018" s="16" t="s">
        <v>5498</v>
      </c>
      <c r="I1018" s="151"/>
    </row>
    <row r="1019" spans="2:9" ht="18.75">
      <c r="B1019" s="301" t="s">
        <v>1833</v>
      </c>
      <c r="C1019" s="147" t="s">
        <v>2901</v>
      </c>
      <c r="D1019" s="31" t="s">
        <v>2808</v>
      </c>
      <c r="E1019" s="147"/>
      <c r="F1019" s="147"/>
      <c r="G1019" s="31" t="s">
        <v>2783</v>
      </c>
      <c r="H1019" s="314"/>
      <c r="I1019" s="314"/>
    </row>
    <row r="1020" spans="2:9" ht="18.75">
      <c r="B1020" s="301" t="s">
        <v>1311</v>
      </c>
      <c r="C1020" s="147" t="s">
        <v>3912</v>
      </c>
      <c r="D1020" s="31" t="s">
        <v>2808</v>
      </c>
      <c r="E1020" s="147"/>
      <c r="F1020" s="147"/>
      <c r="G1020" s="31" t="s">
        <v>2783</v>
      </c>
      <c r="H1020" s="314"/>
      <c r="I1020" s="314"/>
    </row>
    <row r="1021" spans="2:9" ht="18.75">
      <c r="B1021" s="301" t="s">
        <v>4351</v>
      </c>
      <c r="C1021" s="147" t="s">
        <v>3913</v>
      </c>
      <c r="D1021" s="31" t="s">
        <v>2808</v>
      </c>
      <c r="E1021" s="147"/>
      <c r="F1021" s="147"/>
      <c r="G1021" s="31" t="s">
        <v>2783</v>
      </c>
      <c r="H1021" s="314"/>
      <c r="I1021" s="314"/>
    </row>
    <row r="1022" spans="2:9" ht="18.75">
      <c r="B1022" s="301" t="s">
        <v>2694</v>
      </c>
      <c r="C1022" s="147" t="s">
        <v>3307</v>
      </c>
      <c r="D1022" s="31" t="s">
        <v>2808</v>
      </c>
      <c r="E1022" s="147"/>
      <c r="F1022" s="147"/>
      <c r="G1022" s="31" t="s">
        <v>2783</v>
      </c>
      <c r="H1022" s="314"/>
      <c r="I1022" s="314"/>
    </row>
    <row r="1023" spans="2:9" ht="18.75">
      <c r="B1023" s="301" t="s">
        <v>2102</v>
      </c>
      <c r="C1023" s="134" t="s">
        <v>4237</v>
      </c>
      <c r="D1023" s="31" t="s">
        <v>2808</v>
      </c>
      <c r="E1023" s="134"/>
      <c r="F1023" s="134"/>
      <c r="G1023" s="31" t="s">
        <v>2783</v>
      </c>
      <c r="H1023" s="16" t="s">
        <v>5470</v>
      </c>
      <c r="I1023" s="222"/>
    </row>
    <row r="1024" spans="2:9" ht="18.75">
      <c r="B1024" s="301" t="s">
        <v>2100</v>
      </c>
      <c r="C1024" s="147" t="s">
        <v>2941</v>
      </c>
      <c r="D1024" s="31" t="s">
        <v>2808</v>
      </c>
      <c r="E1024" s="147"/>
      <c r="F1024" s="147"/>
      <c r="G1024" s="31" t="s">
        <v>2783</v>
      </c>
      <c r="H1024" s="314"/>
      <c r="I1024" s="314"/>
    </row>
    <row r="1025" spans="2:9" ht="18.75">
      <c r="B1025" s="301" t="s">
        <v>2617</v>
      </c>
      <c r="C1025" s="147" t="s">
        <v>3029</v>
      </c>
      <c r="D1025" s="31" t="s">
        <v>2808</v>
      </c>
      <c r="E1025" s="147"/>
      <c r="F1025" s="147"/>
      <c r="G1025" s="31" t="s">
        <v>2783</v>
      </c>
      <c r="H1025" s="314"/>
      <c r="I1025" s="314"/>
    </row>
    <row r="1026" spans="2:9" ht="18.75">
      <c r="B1026" s="301" t="s">
        <v>3465</v>
      </c>
      <c r="C1026" s="134" t="s">
        <v>4566</v>
      </c>
      <c r="D1026" s="31" t="s">
        <v>2808</v>
      </c>
      <c r="E1026" s="134"/>
      <c r="F1026" s="134"/>
      <c r="G1026" s="31" t="s">
        <v>2783</v>
      </c>
      <c r="H1026" s="16" t="s">
        <v>5468</v>
      </c>
      <c r="I1026" s="222"/>
    </row>
    <row r="1027" spans="2:9" ht="18.75">
      <c r="B1027" s="301" t="s">
        <v>3467</v>
      </c>
      <c r="C1027" s="147" t="s">
        <v>3468</v>
      </c>
      <c r="D1027" s="31" t="s">
        <v>2808</v>
      </c>
      <c r="E1027" s="147"/>
      <c r="F1027" s="147"/>
      <c r="G1027" s="31" t="s">
        <v>2783</v>
      </c>
      <c r="H1027" s="314"/>
      <c r="I1027" s="314"/>
    </row>
    <row r="1028" spans="2:9" ht="18.75">
      <c r="B1028" s="301" t="s">
        <v>1840</v>
      </c>
      <c r="C1028" s="134" t="s">
        <v>4238</v>
      </c>
      <c r="D1028" s="31" t="s">
        <v>2808</v>
      </c>
      <c r="E1028" s="134"/>
      <c r="F1028" s="134"/>
      <c r="G1028" s="31" t="s">
        <v>2783</v>
      </c>
      <c r="H1028" s="16" t="s">
        <v>5470</v>
      </c>
      <c r="I1028" s="222"/>
    </row>
    <row r="1029" spans="2:9" ht="18.75">
      <c r="B1029" s="301" t="s">
        <v>1839</v>
      </c>
      <c r="C1029" s="147" t="s">
        <v>2903</v>
      </c>
      <c r="D1029" s="31" t="s">
        <v>2808</v>
      </c>
      <c r="E1029" s="147"/>
      <c r="F1029" s="147"/>
      <c r="G1029" s="31" t="s">
        <v>2783</v>
      </c>
      <c r="H1029" s="314"/>
      <c r="I1029" s="314"/>
    </row>
    <row r="1030" spans="2:9" ht="18.75">
      <c r="B1030" s="301" t="s">
        <v>1419</v>
      </c>
      <c r="C1030" s="134" t="s">
        <v>4239</v>
      </c>
      <c r="D1030" s="31" t="s">
        <v>2808</v>
      </c>
      <c r="E1030" s="134"/>
      <c r="F1030" s="134"/>
      <c r="G1030" s="31" t="s">
        <v>2783</v>
      </c>
      <c r="H1030" s="16" t="s">
        <v>4920</v>
      </c>
      <c r="I1030" s="151"/>
    </row>
    <row r="1031" spans="2:9" ht="18.75">
      <c r="B1031" s="301" t="s">
        <v>2148</v>
      </c>
      <c r="C1031" s="134" t="s">
        <v>4240</v>
      </c>
      <c r="D1031" s="31" t="s">
        <v>2808</v>
      </c>
      <c r="E1031" s="134"/>
      <c r="F1031" s="134"/>
      <c r="G1031" s="31" t="s">
        <v>2783</v>
      </c>
      <c r="H1031" s="16" t="s">
        <v>5503</v>
      </c>
      <c r="I1031" s="151"/>
    </row>
    <row r="1032" spans="2:9" ht="18.75">
      <c r="B1032" s="301" t="s">
        <v>3478</v>
      </c>
      <c r="C1032" s="147" t="s">
        <v>3914</v>
      </c>
      <c r="D1032" s="31" t="s">
        <v>2808</v>
      </c>
      <c r="E1032" s="147"/>
      <c r="F1032" s="147"/>
      <c r="G1032" s="31" t="s">
        <v>2783</v>
      </c>
      <c r="H1032" s="314"/>
      <c r="I1032" s="314"/>
    </row>
    <row r="1033" spans="2:9" ht="18.75">
      <c r="B1033" s="301" t="s">
        <v>1935</v>
      </c>
      <c r="C1033" s="147" t="s">
        <v>3146</v>
      </c>
      <c r="D1033" s="31" t="s">
        <v>2808</v>
      </c>
      <c r="E1033" s="147"/>
      <c r="F1033" s="147"/>
      <c r="G1033" s="31" t="s">
        <v>2783</v>
      </c>
      <c r="H1033" s="314"/>
      <c r="I1033" s="314"/>
    </row>
    <row r="1034" spans="2:9" ht="18.75">
      <c r="B1034" s="301" t="s">
        <v>2007</v>
      </c>
      <c r="C1034" s="134" t="s">
        <v>4241</v>
      </c>
      <c r="D1034" s="31" t="s">
        <v>2808</v>
      </c>
      <c r="E1034" s="134"/>
      <c r="F1034" s="134"/>
      <c r="G1034" s="31" t="s">
        <v>2783</v>
      </c>
      <c r="H1034" s="16" t="s">
        <v>5559</v>
      </c>
      <c r="I1034" s="151"/>
    </row>
    <row r="1035" spans="2:9" ht="18.75">
      <c r="B1035" s="301" t="s">
        <v>2766</v>
      </c>
      <c r="C1035" s="147" t="s">
        <v>2926</v>
      </c>
      <c r="D1035" s="31" t="s">
        <v>2808</v>
      </c>
      <c r="E1035" s="147"/>
      <c r="F1035" s="147"/>
      <c r="G1035" s="31" t="s">
        <v>2783</v>
      </c>
      <c r="H1035" s="314"/>
      <c r="I1035" s="314"/>
    </row>
    <row r="1036" spans="2:9" ht="18.75">
      <c r="B1036" s="301" t="s">
        <v>2218</v>
      </c>
      <c r="C1036" s="134" t="s">
        <v>4242</v>
      </c>
      <c r="D1036" s="31" t="s">
        <v>2808</v>
      </c>
      <c r="E1036" s="134"/>
      <c r="F1036" s="134"/>
      <c r="G1036" s="31" t="s">
        <v>2783</v>
      </c>
      <c r="H1036" s="16" t="s">
        <v>4920</v>
      </c>
      <c r="I1036" s="151"/>
    </row>
    <row r="1037" spans="2:9" ht="18.75">
      <c r="B1037" s="301" t="s">
        <v>2217</v>
      </c>
      <c r="C1037" s="147" t="s">
        <v>3198</v>
      </c>
      <c r="D1037" s="31" t="s">
        <v>2808</v>
      </c>
      <c r="E1037" s="147"/>
      <c r="F1037" s="147"/>
      <c r="G1037" s="31" t="s">
        <v>2783</v>
      </c>
      <c r="H1037" s="314"/>
      <c r="I1037" s="314"/>
    </row>
    <row r="1038" spans="2:9" ht="18.75">
      <c r="B1038" s="301" t="s">
        <v>4422</v>
      </c>
      <c r="C1038" s="134" t="s">
        <v>4567</v>
      </c>
      <c r="D1038" s="31" t="s">
        <v>2808</v>
      </c>
      <c r="E1038" s="134"/>
      <c r="F1038" s="134"/>
      <c r="G1038" s="31" t="s">
        <v>2783</v>
      </c>
      <c r="H1038" s="16" t="s">
        <v>4920</v>
      </c>
      <c r="I1038" s="151"/>
    </row>
    <row r="1039" spans="2:9" ht="18.75">
      <c r="B1039" s="301" t="s">
        <v>1693</v>
      </c>
      <c r="C1039" s="134" t="s">
        <v>4243</v>
      </c>
      <c r="D1039" s="31" t="s">
        <v>2808</v>
      </c>
      <c r="E1039" s="134"/>
      <c r="F1039" s="134"/>
      <c r="G1039" s="31" t="s">
        <v>2783</v>
      </c>
      <c r="H1039" s="16" t="s">
        <v>5482</v>
      </c>
      <c r="I1039" s="151"/>
    </row>
    <row r="1040" spans="2:9" ht="18.75">
      <c r="B1040" s="301" t="s">
        <v>2233</v>
      </c>
      <c r="C1040" s="147" t="s">
        <v>2976</v>
      </c>
      <c r="D1040" s="31" t="s">
        <v>2808</v>
      </c>
      <c r="E1040" s="147"/>
      <c r="F1040" s="147"/>
      <c r="G1040" s="31" t="s">
        <v>2783</v>
      </c>
      <c r="H1040" s="314"/>
      <c r="I1040" s="314"/>
    </row>
    <row r="1041" spans="2:9" ht="18.75">
      <c r="B1041" s="301" t="s">
        <v>4352</v>
      </c>
      <c r="C1041" s="147" t="s">
        <v>3915</v>
      </c>
      <c r="D1041" s="31" t="s">
        <v>2808</v>
      </c>
      <c r="E1041" s="147"/>
      <c r="F1041" s="147"/>
      <c r="G1041" s="31" t="s">
        <v>2783</v>
      </c>
      <c r="H1041" s="314"/>
      <c r="I1041" s="314"/>
    </row>
    <row r="1042" spans="2:9" ht="18.75">
      <c r="B1042" s="301" t="s">
        <v>1560</v>
      </c>
      <c r="C1042" s="147" t="s">
        <v>2841</v>
      </c>
      <c r="D1042" s="31" t="s">
        <v>2808</v>
      </c>
      <c r="E1042" s="147"/>
      <c r="F1042" s="147"/>
      <c r="G1042" s="31" t="s">
        <v>2783</v>
      </c>
      <c r="H1042" s="314"/>
      <c r="I1042" s="314"/>
    </row>
    <row r="1043" spans="2:9" ht="18.75">
      <c r="B1043" s="301" t="s">
        <v>2570</v>
      </c>
      <c r="C1043" s="134" t="s">
        <v>4244</v>
      </c>
      <c r="D1043" s="31" t="s">
        <v>2808</v>
      </c>
      <c r="E1043" s="134"/>
      <c r="F1043" s="134"/>
      <c r="G1043" s="31" t="s">
        <v>2783</v>
      </c>
      <c r="H1043" s="16" t="s">
        <v>5512</v>
      </c>
      <c r="I1043" s="151"/>
    </row>
    <row r="1044" spans="2:9" ht="18.75">
      <c r="B1044" s="301" t="s">
        <v>2569</v>
      </c>
      <c r="C1044" s="147" t="s">
        <v>3289</v>
      </c>
      <c r="D1044" s="31" t="s">
        <v>2808</v>
      </c>
      <c r="E1044" s="147"/>
      <c r="F1044" s="147"/>
      <c r="G1044" s="31" t="s">
        <v>2783</v>
      </c>
      <c r="H1044" s="314"/>
      <c r="I1044" s="314"/>
    </row>
    <row r="1045" spans="2:9" ht="18.75">
      <c r="B1045" s="301" t="s">
        <v>2511</v>
      </c>
      <c r="C1045" s="134" t="s">
        <v>4245</v>
      </c>
      <c r="D1045" s="31" t="s">
        <v>2808</v>
      </c>
      <c r="E1045" s="134"/>
      <c r="F1045" s="134"/>
      <c r="G1045" s="31" t="s">
        <v>2783</v>
      </c>
      <c r="H1045" s="16" t="s">
        <v>5512</v>
      </c>
      <c r="I1045" s="151"/>
    </row>
    <row r="1046" spans="2:9" ht="18.75">
      <c r="B1046" s="301" t="s">
        <v>2496</v>
      </c>
      <c r="C1046" s="147" t="s">
        <v>3259</v>
      </c>
      <c r="D1046" s="31" t="s">
        <v>2808</v>
      </c>
      <c r="E1046" s="147"/>
      <c r="F1046" s="147"/>
      <c r="G1046" s="31" t="s">
        <v>2783</v>
      </c>
      <c r="H1046" s="314"/>
      <c r="I1046" s="314"/>
    </row>
    <row r="1047" spans="2:9" ht="18.75">
      <c r="B1047" s="301" t="s">
        <v>2013</v>
      </c>
      <c r="C1047" s="147" t="s">
        <v>3160</v>
      </c>
      <c r="D1047" s="31" t="s">
        <v>2808</v>
      </c>
      <c r="E1047" s="147"/>
      <c r="F1047" s="147"/>
      <c r="G1047" s="31" t="s">
        <v>2783</v>
      </c>
      <c r="H1047" s="314"/>
      <c r="I1047" s="314"/>
    </row>
    <row r="1048" spans="2:9" ht="18.75">
      <c r="B1048" s="301" t="s">
        <v>4734</v>
      </c>
      <c r="C1048" s="134" t="s">
        <v>4568</v>
      </c>
      <c r="D1048" s="31" t="s">
        <v>2808</v>
      </c>
      <c r="E1048" s="134"/>
      <c r="F1048" s="134"/>
      <c r="G1048" s="31" t="s">
        <v>2783</v>
      </c>
      <c r="H1048" s="16" t="s">
        <v>5508</v>
      </c>
      <c r="I1048" s="151"/>
    </row>
    <row r="1049" spans="2:9" ht="18.75">
      <c r="B1049" s="301" t="s">
        <v>1820</v>
      </c>
      <c r="C1049" s="147" t="s">
        <v>2897</v>
      </c>
      <c r="D1049" s="31" t="s">
        <v>2808</v>
      </c>
      <c r="E1049" s="147"/>
      <c r="F1049" s="147"/>
      <c r="G1049" s="31" t="s">
        <v>2783</v>
      </c>
      <c r="H1049" s="314"/>
      <c r="I1049" s="314"/>
    </row>
    <row r="1050" spans="2:9" ht="18.75">
      <c r="B1050" s="301" t="s">
        <v>1889</v>
      </c>
      <c r="C1050" s="147" t="s">
        <v>2911</v>
      </c>
      <c r="D1050" s="31" t="s">
        <v>2808</v>
      </c>
      <c r="E1050" s="147"/>
      <c r="F1050" s="147"/>
      <c r="G1050" s="31" t="s">
        <v>2783</v>
      </c>
      <c r="H1050" s="314"/>
      <c r="I1050" s="314"/>
    </row>
    <row r="1051" spans="2:9" ht="18.75">
      <c r="B1051" s="301" t="s">
        <v>4423</v>
      </c>
      <c r="C1051" s="134" t="s">
        <v>4569</v>
      </c>
      <c r="D1051" s="31" t="s">
        <v>2808</v>
      </c>
      <c r="E1051" s="134"/>
      <c r="F1051" s="134"/>
      <c r="G1051" s="31" t="s">
        <v>2783</v>
      </c>
      <c r="H1051" s="16" t="s">
        <v>5468</v>
      </c>
      <c r="I1051" s="151"/>
    </row>
    <row r="1052" spans="2:9" ht="18.75">
      <c r="B1052" s="301" t="s">
        <v>2002</v>
      </c>
      <c r="C1052" s="147" t="s">
        <v>2930</v>
      </c>
      <c r="D1052" s="31" t="s">
        <v>2808</v>
      </c>
      <c r="E1052" s="147"/>
      <c r="F1052" s="147"/>
      <c r="G1052" s="31" t="s">
        <v>2783</v>
      </c>
      <c r="H1052" s="314"/>
      <c r="I1052" s="314"/>
    </row>
    <row r="1053" spans="2:9" ht="18.75">
      <c r="B1053" s="301" t="s">
        <v>1901</v>
      </c>
      <c r="C1053" s="134" t="s">
        <v>4639</v>
      </c>
      <c r="D1053" s="31" t="s">
        <v>2808</v>
      </c>
      <c r="E1053" s="134"/>
      <c r="F1053" s="134"/>
      <c r="G1053" s="31" t="s">
        <v>2783</v>
      </c>
      <c r="H1053" s="16" t="s">
        <v>5501</v>
      </c>
      <c r="I1053" s="151"/>
    </row>
    <row r="1054" spans="2:9" ht="18.75">
      <c r="B1054" s="301" t="s">
        <v>4650</v>
      </c>
      <c r="C1054" s="134" t="s">
        <v>4247</v>
      </c>
      <c r="D1054" s="31" t="s">
        <v>2808</v>
      </c>
      <c r="E1054" s="134"/>
      <c r="F1054" s="134"/>
      <c r="G1054" s="31" t="s">
        <v>2783</v>
      </c>
      <c r="H1054" s="16" t="s">
        <v>5468</v>
      </c>
      <c r="I1054" s="222"/>
    </row>
    <row r="1055" spans="2:9" ht="18.75">
      <c r="B1055" s="301" t="s">
        <v>4651</v>
      </c>
      <c r="C1055" s="147" t="s">
        <v>3240</v>
      </c>
      <c r="D1055" s="31" t="s">
        <v>2808</v>
      </c>
      <c r="E1055" s="147"/>
      <c r="F1055" s="147"/>
      <c r="G1055" s="31" t="s">
        <v>2783</v>
      </c>
      <c r="H1055" s="314"/>
      <c r="I1055" s="314"/>
    </row>
    <row r="1056" spans="2:9" ht="18.75">
      <c r="B1056" s="301" t="s">
        <v>4652</v>
      </c>
      <c r="C1056" s="147" t="s">
        <v>2932</v>
      </c>
      <c r="D1056" s="31" t="s">
        <v>2808</v>
      </c>
      <c r="E1056" s="147"/>
      <c r="F1056" s="147"/>
      <c r="G1056" s="31" t="s">
        <v>2783</v>
      </c>
      <c r="H1056" s="314"/>
      <c r="I1056" s="314"/>
    </row>
    <row r="1057" spans="2:9" ht="18.75">
      <c r="B1057" s="301" t="s">
        <v>4653</v>
      </c>
      <c r="C1057" s="147" t="s">
        <v>3916</v>
      </c>
      <c r="D1057" s="31" t="s">
        <v>2808</v>
      </c>
      <c r="E1057" s="147"/>
      <c r="F1057" s="147"/>
      <c r="G1057" s="31" t="s">
        <v>2783</v>
      </c>
      <c r="H1057" s="314"/>
      <c r="I1057" s="314"/>
    </row>
    <row r="1058" spans="2:9" ht="18.75">
      <c r="B1058" s="301" t="s">
        <v>4654</v>
      </c>
      <c r="C1058" s="147" t="s">
        <v>3031</v>
      </c>
      <c r="D1058" s="31" t="s">
        <v>2808</v>
      </c>
      <c r="E1058" s="147"/>
      <c r="F1058" s="147"/>
      <c r="G1058" s="31" t="s">
        <v>2783</v>
      </c>
      <c r="H1058" s="314"/>
      <c r="I1058" s="314"/>
    </row>
    <row r="1059" spans="2:9" ht="18.75">
      <c r="B1059" s="301" t="s">
        <v>4655</v>
      </c>
      <c r="C1059" s="134" t="s">
        <v>4248</v>
      </c>
      <c r="D1059" s="31" t="s">
        <v>2808</v>
      </c>
      <c r="E1059" s="134"/>
      <c r="F1059" s="134"/>
      <c r="G1059" s="31" t="s">
        <v>2783</v>
      </c>
      <c r="H1059" s="16" t="s">
        <v>4920</v>
      </c>
      <c r="I1059" s="151"/>
    </row>
    <row r="1060" spans="2:9" ht="18.75">
      <c r="B1060" s="301" t="s">
        <v>4656</v>
      </c>
      <c r="C1060" s="147" t="s">
        <v>3107</v>
      </c>
      <c r="D1060" s="31" t="s">
        <v>2808</v>
      </c>
      <c r="E1060" s="147"/>
      <c r="F1060" s="147"/>
      <c r="G1060" s="31" t="s">
        <v>2783</v>
      </c>
      <c r="H1060" s="314"/>
      <c r="I1060" s="314"/>
    </row>
    <row r="1061" spans="2:9" ht="18.75">
      <c r="B1061" s="301" t="s">
        <v>4657</v>
      </c>
      <c r="C1061" s="134" t="s">
        <v>4249</v>
      </c>
      <c r="D1061" s="31" t="s">
        <v>2808</v>
      </c>
      <c r="E1061" s="134">
        <v>45.058826337278703</v>
      </c>
      <c r="F1061" s="134">
        <v>-74.685220652395003</v>
      </c>
      <c r="G1061" s="31" t="s">
        <v>2783</v>
      </c>
      <c r="H1061" s="16" t="s">
        <v>5503</v>
      </c>
      <c r="I1061" s="151"/>
    </row>
    <row r="1062" spans="2:9" ht="18.75">
      <c r="B1062" s="301" t="s">
        <v>4732</v>
      </c>
      <c r="C1062" s="134" t="s">
        <v>4570</v>
      </c>
      <c r="D1062" s="31" t="s">
        <v>2808</v>
      </c>
      <c r="E1062" s="134"/>
      <c r="F1062" s="134"/>
      <c r="G1062" s="31" t="s">
        <v>2783</v>
      </c>
      <c r="H1062" s="16" t="s">
        <v>5515</v>
      </c>
      <c r="I1062" s="151"/>
    </row>
    <row r="1063" spans="2:9" ht="18.75">
      <c r="B1063" s="301" t="s">
        <v>1340</v>
      </c>
      <c r="C1063" s="134" t="s">
        <v>4246</v>
      </c>
      <c r="D1063" s="31" t="s">
        <v>2808</v>
      </c>
      <c r="E1063" s="134"/>
      <c r="F1063" s="134"/>
      <c r="G1063" s="31" t="s">
        <v>2783</v>
      </c>
      <c r="H1063" s="16" t="s">
        <v>5564</v>
      </c>
      <c r="I1063" s="151"/>
    </row>
    <row r="1064" spans="2:9" ht="18.75">
      <c r="B1064" s="301" t="s">
        <v>4649</v>
      </c>
      <c r="C1064" s="134" t="s">
        <v>4660</v>
      </c>
      <c r="D1064" s="31" t="s">
        <v>2808</v>
      </c>
      <c r="E1064" s="134"/>
      <c r="F1064" s="134"/>
      <c r="G1064" s="31" t="s">
        <v>2783</v>
      </c>
      <c r="H1064" s="16" t="s">
        <v>5515</v>
      </c>
      <c r="I1064" s="151"/>
    </row>
    <row r="1065" spans="2:9" ht="18.75">
      <c r="B1065" s="301" t="s">
        <v>4658</v>
      </c>
      <c r="C1065" s="147" t="s">
        <v>3245</v>
      </c>
      <c r="D1065" s="31" t="s">
        <v>2808</v>
      </c>
      <c r="E1065" s="147"/>
      <c r="F1065" s="147"/>
      <c r="G1065" s="31" t="s">
        <v>2783</v>
      </c>
      <c r="H1065" s="314"/>
      <c r="I1065" s="314"/>
    </row>
    <row r="1066" spans="2:9" ht="18.75">
      <c r="B1066" s="301" t="s">
        <v>4659</v>
      </c>
      <c r="C1066" s="134" t="s">
        <v>4250</v>
      </c>
      <c r="D1066" s="31" t="s">
        <v>2808</v>
      </c>
      <c r="E1066" s="134"/>
      <c r="F1066" s="134"/>
      <c r="G1066" s="31" t="s">
        <v>2783</v>
      </c>
      <c r="H1066" s="16" t="s">
        <v>5469</v>
      </c>
      <c r="I1066" s="151"/>
    </row>
    <row r="1067" spans="2:9" ht="18.75">
      <c r="B1067" s="301" t="s">
        <v>1256</v>
      </c>
      <c r="C1067" s="147" t="s">
        <v>2850</v>
      </c>
      <c r="D1067" s="31" t="s">
        <v>2808</v>
      </c>
      <c r="E1067" s="147"/>
      <c r="F1067" s="147"/>
      <c r="G1067" s="31" t="s">
        <v>2783</v>
      </c>
      <c r="H1067" s="314"/>
      <c r="I1067" s="314"/>
    </row>
    <row r="1068" spans="2:9" ht="18.75">
      <c r="B1068" s="301" t="s">
        <v>2447</v>
      </c>
      <c r="C1068" s="134" t="s">
        <v>4251</v>
      </c>
      <c r="D1068" s="31" t="s">
        <v>2808</v>
      </c>
      <c r="E1068" s="134"/>
      <c r="F1068" s="134"/>
      <c r="G1068" s="31" t="s">
        <v>2783</v>
      </c>
      <c r="H1068" s="16" t="s">
        <v>5465</v>
      </c>
      <c r="I1068" s="151"/>
    </row>
    <row r="1069" spans="2:9" ht="18.75">
      <c r="B1069" s="301" t="s">
        <v>4424</v>
      </c>
      <c r="C1069" s="134" t="s">
        <v>4571</v>
      </c>
      <c r="D1069" s="31" t="s">
        <v>3452</v>
      </c>
      <c r="E1069" s="134"/>
      <c r="F1069" s="134"/>
      <c r="G1069" s="31" t="s">
        <v>2783</v>
      </c>
      <c r="H1069" s="16" t="s">
        <v>4878</v>
      </c>
      <c r="I1069" s="151"/>
    </row>
    <row r="1070" spans="2:9" ht="18.75">
      <c r="B1070" s="301" t="s">
        <v>3414</v>
      </c>
      <c r="C1070" s="134" t="s">
        <v>4252</v>
      </c>
      <c r="D1070" s="31" t="s">
        <v>3452</v>
      </c>
      <c r="E1070" s="134"/>
      <c r="F1070" s="134"/>
      <c r="G1070" s="31" t="s">
        <v>2783</v>
      </c>
      <c r="H1070" s="16" t="s">
        <v>4878</v>
      </c>
      <c r="I1070" s="151"/>
    </row>
    <row r="1071" spans="2:9" ht="18.75">
      <c r="B1071" s="301" t="s">
        <v>3415</v>
      </c>
      <c r="C1071" s="134" t="s">
        <v>4253</v>
      </c>
      <c r="D1071" s="31" t="s">
        <v>3452</v>
      </c>
      <c r="E1071" s="134"/>
      <c r="F1071" s="134"/>
      <c r="G1071" s="31" t="s">
        <v>2783</v>
      </c>
      <c r="H1071" s="16" t="s">
        <v>4878</v>
      </c>
      <c r="I1071" s="151"/>
    </row>
    <row r="1072" spans="2:9" ht="18.75">
      <c r="B1072" s="301" t="s">
        <v>1848</v>
      </c>
      <c r="C1072" s="134" t="s">
        <v>4254</v>
      </c>
      <c r="D1072" s="31" t="s">
        <v>2808</v>
      </c>
      <c r="E1072" s="298">
        <v>44.4160146359878</v>
      </c>
      <c r="F1072" s="298">
        <v>-80.1107068895098</v>
      </c>
      <c r="G1072" s="31" t="s">
        <v>2783</v>
      </c>
      <c r="H1072" s="16" t="s">
        <v>5511</v>
      </c>
      <c r="I1072" s="151"/>
    </row>
    <row r="1073" spans="2:9" ht="18.75">
      <c r="B1073" s="301" t="s">
        <v>4353</v>
      </c>
      <c r="C1073" s="147" t="s">
        <v>3917</v>
      </c>
      <c r="D1073" s="31" t="s">
        <v>2808</v>
      </c>
      <c r="E1073" s="147"/>
      <c r="F1073" s="147"/>
      <c r="G1073" s="31" t="s">
        <v>2783</v>
      </c>
      <c r="H1073" s="314"/>
      <c r="I1073" s="314"/>
    </row>
    <row r="1074" spans="2:9" ht="18.75">
      <c r="B1074" s="301" t="s">
        <v>2300</v>
      </c>
      <c r="C1074" s="147" t="s">
        <v>3215</v>
      </c>
      <c r="D1074" s="31" t="s">
        <v>2808</v>
      </c>
      <c r="E1074" s="147"/>
      <c r="F1074" s="147"/>
      <c r="G1074" s="31" t="s">
        <v>2783</v>
      </c>
      <c r="H1074" s="314"/>
      <c r="I1074" s="314"/>
    </row>
    <row r="1075" spans="2:9" ht="18.75">
      <c r="B1075" s="301" t="s">
        <v>2665</v>
      </c>
      <c r="C1075" s="134" t="s">
        <v>4255</v>
      </c>
      <c r="D1075" s="31" t="s">
        <v>2808</v>
      </c>
      <c r="E1075" s="134"/>
      <c r="F1075" s="134"/>
      <c r="G1075" s="31" t="s">
        <v>2783</v>
      </c>
      <c r="H1075" s="16" t="s">
        <v>4920</v>
      </c>
      <c r="I1075" s="151"/>
    </row>
    <row r="1076" spans="2:9" ht="18.75">
      <c r="B1076" s="301" t="s">
        <v>2015</v>
      </c>
      <c r="C1076" s="134" t="s">
        <v>4256</v>
      </c>
      <c r="D1076" s="31" t="s">
        <v>2808</v>
      </c>
      <c r="E1076" s="134"/>
      <c r="F1076" s="134"/>
      <c r="G1076" s="31" t="s">
        <v>2783</v>
      </c>
      <c r="H1076" s="16" t="s">
        <v>5507</v>
      </c>
      <c r="I1076" s="151"/>
    </row>
    <row r="1077" spans="2:9" ht="18.75">
      <c r="B1077" s="301" t="s">
        <v>1962</v>
      </c>
      <c r="C1077" s="134" t="s">
        <v>4257</v>
      </c>
      <c r="D1077" s="31" t="s">
        <v>2808</v>
      </c>
      <c r="E1077" s="134"/>
      <c r="F1077" s="134"/>
      <c r="G1077" s="31" t="s">
        <v>2783</v>
      </c>
      <c r="H1077" s="16" t="s">
        <v>5476</v>
      </c>
      <c r="I1077" s="151"/>
    </row>
    <row r="1078" spans="2:9" ht="18.75">
      <c r="B1078" s="301" t="s">
        <v>1511</v>
      </c>
      <c r="C1078" s="147" t="s">
        <v>2831</v>
      </c>
      <c r="D1078" s="31" t="s">
        <v>2808</v>
      </c>
      <c r="E1078" s="147"/>
      <c r="F1078" s="147"/>
      <c r="G1078" s="31" t="s">
        <v>2783</v>
      </c>
      <c r="H1078" s="314"/>
      <c r="I1078" s="314"/>
    </row>
    <row r="1079" spans="2:9" ht="18.75">
      <c r="B1079" s="301" t="s">
        <v>1513</v>
      </c>
      <c r="C1079" s="134" t="s">
        <v>4258</v>
      </c>
      <c r="D1079" s="31" t="s">
        <v>2808</v>
      </c>
      <c r="E1079" s="134"/>
      <c r="F1079" s="134"/>
      <c r="G1079" s="31" t="s">
        <v>2783</v>
      </c>
      <c r="H1079" s="16" t="s">
        <v>5515</v>
      </c>
      <c r="I1079" s="151"/>
    </row>
    <row r="1080" spans="2:9" ht="18.75">
      <c r="B1080" s="301" t="s">
        <v>2519</v>
      </c>
      <c r="C1080" s="134" t="s">
        <v>4259</v>
      </c>
      <c r="D1080" s="31" t="s">
        <v>2808</v>
      </c>
      <c r="E1080" s="134"/>
      <c r="F1080" s="134"/>
      <c r="G1080" s="31" t="s">
        <v>2783</v>
      </c>
      <c r="H1080" s="16" t="s">
        <v>5469</v>
      </c>
      <c r="I1080" s="151"/>
    </row>
    <row r="1081" spans="2:9" ht="18.75">
      <c r="B1081" s="301" t="s">
        <v>2567</v>
      </c>
      <c r="C1081" s="134" t="s">
        <v>4260</v>
      </c>
      <c r="D1081" s="31" t="s">
        <v>2808</v>
      </c>
      <c r="E1081" s="134"/>
      <c r="F1081" s="134"/>
      <c r="G1081" s="31" t="s">
        <v>2783</v>
      </c>
      <c r="H1081" s="16" t="s">
        <v>5512</v>
      </c>
      <c r="I1081" s="151"/>
    </row>
    <row r="1082" spans="2:9" ht="18.75">
      <c r="B1082" s="301" t="s">
        <v>2135</v>
      </c>
      <c r="C1082" s="147" t="s">
        <v>2951</v>
      </c>
      <c r="D1082" s="31" t="s">
        <v>2808</v>
      </c>
      <c r="E1082" s="147"/>
      <c r="F1082" s="147"/>
      <c r="G1082" s="31" t="s">
        <v>2783</v>
      </c>
      <c r="H1082" s="314"/>
      <c r="I1082" s="314"/>
    </row>
    <row r="1083" spans="2:9" ht="18.75">
      <c r="B1083" s="301" t="s">
        <v>4425</v>
      </c>
      <c r="C1083" s="134" t="s">
        <v>4572</v>
      </c>
      <c r="D1083" s="31" t="s">
        <v>2808</v>
      </c>
      <c r="E1083" s="134"/>
      <c r="F1083" s="134"/>
      <c r="G1083" s="31" t="s">
        <v>2783</v>
      </c>
      <c r="H1083" s="16" t="s">
        <v>5507</v>
      </c>
      <c r="I1083" s="151"/>
    </row>
    <row r="1084" spans="2:9" ht="18.75">
      <c r="B1084" s="301" t="s">
        <v>4729</v>
      </c>
      <c r="C1084" s="134" t="s">
        <v>4573</v>
      </c>
      <c r="D1084" s="31" t="s">
        <v>2808</v>
      </c>
      <c r="E1084" s="134"/>
      <c r="F1084" s="134"/>
      <c r="G1084" s="31" t="s">
        <v>2783</v>
      </c>
      <c r="H1084" s="16" t="s">
        <v>5468</v>
      </c>
      <c r="I1084" s="151"/>
    </row>
    <row r="1085" spans="2:9" ht="18.75">
      <c r="B1085" s="301" t="s">
        <v>1544</v>
      </c>
      <c r="C1085" s="147" t="s">
        <v>3322</v>
      </c>
      <c r="D1085" s="31" t="s">
        <v>2808</v>
      </c>
      <c r="E1085" s="147"/>
      <c r="F1085" s="147"/>
      <c r="G1085" s="31" t="s">
        <v>2783</v>
      </c>
      <c r="H1085" s="314"/>
      <c r="I1085" s="314"/>
    </row>
    <row r="1086" spans="2:9" ht="18.75">
      <c r="B1086" s="301" t="s">
        <v>4730</v>
      </c>
      <c r="C1086" s="134" t="s">
        <v>4574</v>
      </c>
      <c r="D1086" s="31" t="s">
        <v>2808</v>
      </c>
      <c r="E1086" s="134"/>
      <c r="F1086" s="134"/>
      <c r="G1086" s="31" t="s">
        <v>2783</v>
      </c>
      <c r="H1086" s="16" t="s">
        <v>5468</v>
      </c>
      <c r="I1086" s="151"/>
    </row>
    <row r="1087" spans="2:9" ht="18.75">
      <c r="B1087" s="301" t="s">
        <v>2520</v>
      </c>
      <c r="C1087" s="147" t="s">
        <v>3275</v>
      </c>
      <c r="D1087" s="31" t="s">
        <v>2808</v>
      </c>
      <c r="E1087" s="147"/>
      <c r="F1087" s="147"/>
      <c r="G1087" s="31" t="s">
        <v>2783</v>
      </c>
      <c r="H1087" s="314"/>
      <c r="I1087" s="314"/>
    </row>
    <row r="1088" spans="2:9" ht="18.75">
      <c r="B1088" s="301" t="s">
        <v>2658</v>
      </c>
      <c r="C1088" s="134" t="s">
        <v>4261</v>
      </c>
      <c r="D1088" s="31" t="s">
        <v>2808</v>
      </c>
      <c r="E1088" s="134"/>
      <c r="F1088" s="134"/>
      <c r="G1088" s="31" t="s">
        <v>2783</v>
      </c>
      <c r="H1088" s="16" t="s">
        <v>5469</v>
      </c>
      <c r="I1088" s="151"/>
    </row>
    <row r="1089" spans="2:9" ht="18.75">
      <c r="B1089" s="301" t="s">
        <v>2159</v>
      </c>
      <c r="C1089" s="147" t="s">
        <v>2959</v>
      </c>
      <c r="D1089" s="31" t="s">
        <v>2808</v>
      </c>
      <c r="E1089" s="147"/>
      <c r="F1089" s="147"/>
      <c r="G1089" s="31" t="s">
        <v>2783</v>
      </c>
      <c r="H1089" s="314"/>
      <c r="I1089" s="314"/>
    </row>
    <row r="1090" spans="2:9" ht="18.75">
      <c r="B1090" s="301" t="s">
        <v>1343</v>
      </c>
      <c r="C1090" s="134" t="s">
        <v>4262</v>
      </c>
      <c r="D1090" s="31" t="s">
        <v>2808</v>
      </c>
      <c r="E1090" s="134"/>
      <c r="F1090" s="134"/>
      <c r="G1090" s="31" t="s">
        <v>2783</v>
      </c>
      <c r="H1090" s="16" t="s">
        <v>5564</v>
      </c>
      <c r="I1090" s="151"/>
    </row>
    <row r="1091" spans="2:9" ht="18.75">
      <c r="B1091" s="301" t="s">
        <v>2354</v>
      </c>
      <c r="C1091" s="147" t="s">
        <v>3342</v>
      </c>
      <c r="D1091" s="31" t="s">
        <v>2808</v>
      </c>
      <c r="E1091" s="147"/>
      <c r="F1091" s="147"/>
      <c r="G1091" s="31" t="s">
        <v>2783</v>
      </c>
      <c r="H1091" s="314"/>
      <c r="I1091" s="314"/>
    </row>
    <row r="1092" spans="2:9" ht="18.75">
      <c r="B1092" s="301" t="s">
        <v>4735</v>
      </c>
      <c r="C1092" s="134" t="s">
        <v>4575</v>
      </c>
      <c r="D1092" s="31" t="s">
        <v>2808</v>
      </c>
      <c r="E1092" s="134"/>
      <c r="F1092" s="134"/>
      <c r="G1092" s="31" t="s">
        <v>2783</v>
      </c>
      <c r="H1092" s="16" t="s">
        <v>5559</v>
      </c>
      <c r="I1092" s="151"/>
    </row>
    <row r="1093" spans="2:9" ht="18.75">
      <c r="B1093" s="301" t="s">
        <v>2594</v>
      </c>
      <c r="C1093" s="147" t="s">
        <v>3293</v>
      </c>
      <c r="D1093" s="31" t="s">
        <v>2808</v>
      </c>
      <c r="E1093" s="147"/>
      <c r="F1093" s="147"/>
      <c r="G1093" s="31" t="s">
        <v>2783</v>
      </c>
      <c r="H1093" s="314"/>
      <c r="I1093" s="314"/>
    </row>
    <row r="1094" spans="2:9" ht="18.75">
      <c r="B1094" s="301" t="s">
        <v>4736</v>
      </c>
      <c r="C1094" s="134" t="s">
        <v>4576</v>
      </c>
      <c r="D1094" s="31" t="s">
        <v>2808</v>
      </c>
      <c r="E1094" s="134"/>
      <c r="F1094" s="134"/>
      <c r="G1094" s="31" t="s">
        <v>2783</v>
      </c>
      <c r="H1094" s="16" t="s">
        <v>5498</v>
      </c>
      <c r="I1094" s="151"/>
    </row>
    <row r="1095" spans="2:9" ht="18.75">
      <c r="B1095" s="301" t="s">
        <v>4737</v>
      </c>
      <c r="C1095" s="134" t="s">
        <v>4577</v>
      </c>
      <c r="D1095" s="31" t="s">
        <v>2808</v>
      </c>
      <c r="E1095" s="134"/>
      <c r="F1095" s="134"/>
      <c r="G1095" s="31" t="s">
        <v>2783</v>
      </c>
      <c r="H1095" s="16" t="s">
        <v>5498</v>
      </c>
      <c r="I1095" s="151"/>
    </row>
    <row r="1096" spans="2:9" ht="18.75">
      <c r="B1096" s="301" t="s">
        <v>4578</v>
      </c>
      <c r="C1096" s="147" t="s">
        <v>2933</v>
      </c>
      <c r="D1096" s="31" t="s">
        <v>2808</v>
      </c>
      <c r="E1096" s="147"/>
      <c r="F1096" s="147"/>
      <c r="G1096" s="31" t="s">
        <v>2783</v>
      </c>
      <c r="H1096" s="314"/>
      <c r="I1096" s="314"/>
    </row>
    <row r="1097" spans="2:9" ht="18.75">
      <c r="B1097" s="301" t="s">
        <v>4738</v>
      </c>
      <c r="C1097" s="134" t="s">
        <v>4579</v>
      </c>
      <c r="D1097" s="31" t="s">
        <v>2808</v>
      </c>
      <c r="E1097" s="134"/>
      <c r="F1097" s="134"/>
      <c r="G1097" s="31" t="s">
        <v>2783</v>
      </c>
      <c r="H1097" s="16" t="s">
        <v>5470</v>
      </c>
      <c r="I1097" s="151"/>
    </row>
    <row r="1098" spans="2:9" ht="18.75">
      <c r="B1098" s="301" t="s">
        <v>1809</v>
      </c>
      <c r="C1098" s="147" t="s">
        <v>3123</v>
      </c>
      <c r="D1098" s="31" t="s">
        <v>2808</v>
      </c>
      <c r="E1098" s="147"/>
      <c r="F1098" s="147"/>
      <c r="G1098" s="31" t="s">
        <v>2783</v>
      </c>
      <c r="H1098" s="314"/>
      <c r="I1098" s="314"/>
    </row>
    <row r="1099" spans="2:9" ht="18.75">
      <c r="B1099" s="301" t="s">
        <v>1764</v>
      </c>
      <c r="C1099" s="134" t="s">
        <v>4263</v>
      </c>
      <c r="D1099" s="31" t="s">
        <v>2808</v>
      </c>
      <c r="E1099" s="134"/>
      <c r="F1099" s="134"/>
      <c r="G1099" s="31" t="s">
        <v>2783</v>
      </c>
      <c r="H1099" s="16" t="s">
        <v>5501</v>
      </c>
      <c r="I1099" s="151"/>
    </row>
    <row r="1100" spans="2:9" ht="18.75">
      <c r="B1100" s="301" t="s">
        <v>4740</v>
      </c>
      <c r="C1100" s="134" t="s">
        <v>4580</v>
      </c>
      <c r="D1100" s="31" t="s">
        <v>2808</v>
      </c>
      <c r="E1100" s="134"/>
      <c r="F1100" s="134"/>
      <c r="G1100" s="31" t="s">
        <v>2783</v>
      </c>
      <c r="H1100" s="16" t="s">
        <v>5501</v>
      </c>
      <c r="I1100" s="151"/>
    </row>
    <row r="1101" spans="2:9" ht="18.75">
      <c r="B1101" s="301" t="s">
        <v>1705</v>
      </c>
      <c r="C1101" s="134" t="s">
        <v>4264</v>
      </c>
      <c r="D1101" s="31" t="s">
        <v>2808</v>
      </c>
      <c r="E1101" s="134"/>
      <c r="F1101" s="134"/>
      <c r="G1101" s="31" t="s">
        <v>2783</v>
      </c>
      <c r="H1101" s="16" t="s">
        <v>5476</v>
      </c>
      <c r="I1101" s="151"/>
    </row>
    <row r="1102" spans="2:9" ht="18.75">
      <c r="B1102" s="301" t="s">
        <v>4426</v>
      </c>
      <c r="C1102" s="134" t="s">
        <v>4581</v>
      </c>
      <c r="D1102" s="31" t="s">
        <v>2808</v>
      </c>
      <c r="E1102" s="134"/>
      <c r="F1102" s="134"/>
      <c r="G1102" s="31" t="s">
        <v>2783</v>
      </c>
      <c r="H1102" s="16" t="s">
        <v>5470</v>
      </c>
      <c r="I1102" s="151"/>
    </row>
    <row r="1103" spans="2:9" ht="18.75">
      <c r="B1103" s="301" t="s">
        <v>1861</v>
      </c>
      <c r="C1103" s="147" t="s">
        <v>2907</v>
      </c>
      <c r="D1103" s="31" t="s">
        <v>2808</v>
      </c>
      <c r="E1103" s="147"/>
      <c r="F1103" s="147"/>
      <c r="G1103" s="31" t="s">
        <v>2783</v>
      </c>
      <c r="H1103" s="314"/>
      <c r="I1103" s="314"/>
    </row>
    <row r="1104" spans="2:9" ht="18.75">
      <c r="B1104" s="301" t="s">
        <v>1862</v>
      </c>
      <c r="C1104" s="134" t="s">
        <v>4265</v>
      </c>
      <c r="D1104" s="31" t="s">
        <v>2808</v>
      </c>
      <c r="E1104" s="134"/>
      <c r="F1104" s="134"/>
      <c r="G1104" s="31" t="s">
        <v>2783</v>
      </c>
      <c r="H1104" s="16" t="s">
        <v>4920</v>
      </c>
      <c r="I1104" s="151"/>
    </row>
    <row r="1105" spans="2:9" ht="18.75">
      <c r="B1105" s="301" t="s">
        <v>4739</v>
      </c>
      <c r="C1105" s="134" t="s">
        <v>4582</v>
      </c>
      <c r="D1105" s="31" t="s">
        <v>2808</v>
      </c>
      <c r="E1105" s="134"/>
      <c r="F1105" s="134"/>
      <c r="G1105" s="31" t="s">
        <v>2783</v>
      </c>
      <c r="H1105" s="16" t="s">
        <v>5512</v>
      </c>
      <c r="I1105" s="151"/>
    </row>
    <row r="1106" spans="2:9" ht="18.75">
      <c r="B1106" s="301" t="s">
        <v>1336</v>
      </c>
      <c r="C1106" s="134" t="s">
        <v>4661</v>
      </c>
      <c r="D1106" s="31" t="s">
        <v>2808</v>
      </c>
      <c r="E1106" s="134"/>
      <c r="F1106" s="134"/>
      <c r="G1106" s="31" t="s">
        <v>2783</v>
      </c>
      <c r="H1106" s="16" t="s">
        <v>5564</v>
      </c>
      <c r="I1106" s="151"/>
    </row>
    <row r="1107" spans="2:9" ht="18.75">
      <c r="B1107" s="301" t="s">
        <v>1948</v>
      </c>
      <c r="C1107" s="147" t="s">
        <v>3148</v>
      </c>
      <c r="D1107" s="31" t="s">
        <v>2808</v>
      </c>
      <c r="E1107" s="147"/>
      <c r="F1107" s="147"/>
      <c r="G1107" s="31" t="s">
        <v>2783</v>
      </c>
      <c r="H1107" s="314"/>
      <c r="I1107" s="314"/>
    </row>
    <row r="1108" spans="2:9" ht="18.75">
      <c r="B1108" s="301" t="s">
        <v>1953</v>
      </c>
      <c r="C1108" s="134" t="s">
        <v>4267</v>
      </c>
      <c r="D1108" s="31" t="s">
        <v>2808</v>
      </c>
      <c r="E1108" s="134"/>
      <c r="F1108" s="134"/>
      <c r="G1108" s="31" t="s">
        <v>2783</v>
      </c>
      <c r="H1108" s="151" t="s">
        <v>5475</v>
      </c>
      <c r="I1108" s="151"/>
    </row>
    <row r="1109" spans="2:9" ht="18.75">
      <c r="B1109" s="301" t="s">
        <v>1743</v>
      </c>
      <c r="C1109" s="134" t="s">
        <v>4266</v>
      </c>
      <c r="D1109" s="31" t="s">
        <v>2808</v>
      </c>
      <c r="E1109" s="134"/>
      <c r="F1109" s="134"/>
      <c r="G1109" s="31" t="s">
        <v>2783</v>
      </c>
      <c r="H1109" s="16" t="s">
        <v>5465</v>
      </c>
      <c r="I1109" s="151"/>
    </row>
    <row r="1110" spans="2:9" ht="18.75">
      <c r="B1110" s="301" t="s">
        <v>4427</v>
      </c>
      <c r="C1110" s="134" t="s">
        <v>4583</v>
      </c>
      <c r="D1110" s="31" t="s">
        <v>2808</v>
      </c>
      <c r="E1110" s="134"/>
      <c r="F1110" s="134"/>
      <c r="G1110" s="31" t="s">
        <v>2783</v>
      </c>
      <c r="H1110" s="16" t="s">
        <v>5470</v>
      </c>
      <c r="I1110" s="151"/>
    </row>
    <row r="1111" spans="2:9" ht="18.75">
      <c r="B1111" s="301" t="s">
        <v>2059</v>
      </c>
      <c r="C1111" s="147" t="s">
        <v>3167</v>
      </c>
      <c r="D1111" s="31" t="s">
        <v>2808</v>
      </c>
      <c r="E1111" s="147"/>
      <c r="F1111" s="147"/>
      <c r="G1111" s="31" t="s">
        <v>2783</v>
      </c>
      <c r="H1111" s="314"/>
      <c r="I1111" s="314"/>
    </row>
    <row r="1112" spans="2:9" ht="18.75">
      <c r="B1112" s="301" t="s">
        <v>2066</v>
      </c>
      <c r="C1112" s="134" t="s">
        <v>4268</v>
      </c>
      <c r="D1112" s="31" t="s">
        <v>2808</v>
      </c>
      <c r="E1112" s="134"/>
      <c r="F1112" s="134"/>
      <c r="G1112" s="31" t="s">
        <v>2783</v>
      </c>
      <c r="H1112" s="16" t="s">
        <v>5513</v>
      </c>
      <c r="I1112" s="151"/>
    </row>
    <row r="1113" spans="2:9" ht="18.75">
      <c r="B1113" s="301" t="s">
        <v>2067</v>
      </c>
      <c r="C1113" s="134" t="s">
        <v>4269</v>
      </c>
      <c r="D1113" s="31" t="s">
        <v>2808</v>
      </c>
      <c r="E1113" s="134"/>
      <c r="F1113" s="134"/>
      <c r="G1113" s="31" t="s">
        <v>2783</v>
      </c>
      <c r="H1113" s="16" t="s">
        <v>5513</v>
      </c>
      <c r="I1113" s="151"/>
    </row>
    <row r="1114" spans="2:9" ht="18.75">
      <c r="B1114" s="301" t="s">
        <v>2064</v>
      </c>
      <c r="C1114" s="147" t="s">
        <v>3168</v>
      </c>
      <c r="D1114" s="31" t="s">
        <v>2808</v>
      </c>
      <c r="E1114" s="147"/>
      <c r="F1114" s="147"/>
      <c r="G1114" s="31" t="s">
        <v>2783</v>
      </c>
      <c r="H1114" s="314"/>
      <c r="I1114" s="314"/>
    </row>
    <row r="1115" spans="2:9" ht="18.75">
      <c r="B1115" s="301" t="s">
        <v>2698</v>
      </c>
      <c r="C1115" s="147" t="s">
        <v>3310</v>
      </c>
      <c r="D1115" s="31" t="s">
        <v>2808</v>
      </c>
      <c r="E1115" s="147"/>
      <c r="F1115" s="147"/>
      <c r="G1115" s="31" t="s">
        <v>2783</v>
      </c>
      <c r="H1115" s="314"/>
      <c r="I1115" s="314"/>
    </row>
    <row r="1116" spans="2:9" ht="18.75">
      <c r="B1116" s="301" t="s">
        <v>2699</v>
      </c>
      <c r="C1116" s="134" t="s">
        <v>4270</v>
      </c>
      <c r="D1116" s="31" t="s">
        <v>2808</v>
      </c>
      <c r="E1116" s="134"/>
      <c r="F1116" s="134"/>
      <c r="G1116" s="31" t="s">
        <v>2783</v>
      </c>
      <c r="H1116" s="16" t="s">
        <v>5469</v>
      </c>
      <c r="I1116" s="151"/>
    </row>
    <row r="1117" spans="2:9" ht="18.75">
      <c r="B1117" s="301" t="s">
        <v>2604</v>
      </c>
      <c r="C1117" s="147" t="s">
        <v>3294</v>
      </c>
      <c r="D1117" s="31" t="s">
        <v>2808</v>
      </c>
      <c r="E1117" s="147"/>
      <c r="F1117" s="147"/>
      <c r="G1117" s="31" t="s">
        <v>2783</v>
      </c>
      <c r="H1117" s="314"/>
      <c r="I1117" s="314"/>
    </row>
    <row r="1118" spans="2:9" ht="18.75">
      <c r="B1118" s="301" t="s">
        <v>1980</v>
      </c>
      <c r="C1118" s="134" t="s">
        <v>4271</v>
      </c>
      <c r="D1118" s="31" t="s">
        <v>2808</v>
      </c>
      <c r="E1118" s="134"/>
      <c r="F1118" s="134"/>
      <c r="G1118" s="31" t="s">
        <v>2783</v>
      </c>
      <c r="H1118" s="16" t="s">
        <v>5501</v>
      </c>
      <c r="I1118" s="151"/>
    </row>
    <row r="1119" spans="2:9" ht="18.75">
      <c r="B1119" s="301" t="s">
        <v>3453</v>
      </c>
      <c r="C1119" s="147" t="s">
        <v>3296</v>
      </c>
      <c r="D1119" s="31" t="s">
        <v>2808</v>
      </c>
      <c r="E1119" s="147"/>
      <c r="F1119" s="147"/>
      <c r="G1119" s="31" t="s">
        <v>2783</v>
      </c>
      <c r="H1119" s="314"/>
      <c r="I1119" s="314"/>
    </row>
    <row r="1120" spans="2:9" ht="18.75">
      <c r="B1120" s="301" t="s">
        <v>4741</v>
      </c>
      <c r="C1120" s="134" t="s">
        <v>4584</v>
      </c>
      <c r="D1120" s="31" t="s">
        <v>2808</v>
      </c>
      <c r="E1120" s="134"/>
      <c r="F1120" s="134"/>
      <c r="G1120" s="31" t="s">
        <v>2783</v>
      </c>
      <c r="H1120" s="16" t="s">
        <v>5501</v>
      </c>
      <c r="I1120" s="151"/>
    </row>
    <row r="1121" spans="2:9" ht="18.75">
      <c r="B1121" s="301" t="s">
        <v>1365</v>
      </c>
      <c r="C1121" s="147" t="s">
        <v>2919</v>
      </c>
      <c r="D1121" s="31" t="s">
        <v>2808</v>
      </c>
      <c r="E1121" s="147"/>
      <c r="F1121" s="147"/>
      <c r="G1121" s="31" t="s">
        <v>2783</v>
      </c>
      <c r="H1121" s="314"/>
      <c r="I1121" s="314"/>
    </row>
    <row r="1122" spans="2:9" ht="18.75">
      <c r="B1122" s="301" t="s">
        <v>1921</v>
      </c>
      <c r="C1122" s="147" t="s">
        <v>3140</v>
      </c>
      <c r="D1122" s="31" t="s">
        <v>2808</v>
      </c>
      <c r="E1122" s="147"/>
      <c r="F1122" s="147"/>
      <c r="G1122" s="31" t="s">
        <v>2783</v>
      </c>
      <c r="H1122" s="314"/>
      <c r="I1122" s="314"/>
    </row>
    <row r="1123" spans="2:9" ht="18.75">
      <c r="B1123" s="301" t="s">
        <v>2467</v>
      </c>
      <c r="C1123" s="147" t="s">
        <v>3012</v>
      </c>
      <c r="D1123" s="31" t="s">
        <v>2808</v>
      </c>
      <c r="E1123" s="147"/>
      <c r="F1123" s="147"/>
      <c r="G1123" s="31" t="s">
        <v>2783</v>
      </c>
      <c r="H1123" s="314"/>
      <c r="I1123" s="314"/>
    </row>
    <row r="1124" spans="2:9" ht="18.75">
      <c r="B1124" s="301" t="s">
        <v>2468</v>
      </c>
      <c r="C1124" s="134" t="s">
        <v>4272</v>
      </c>
      <c r="D1124" s="31" t="s">
        <v>2808</v>
      </c>
      <c r="E1124" s="134"/>
      <c r="F1124" s="134"/>
      <c r="G1124" s="31" t="s">
        <v>2783</v>
      </c>
      <c r="H1124" s="16" t="s">
        <v>5474</v>
      </c>
      <c r="I1124" s="151"/>
    </row>
    <row r="1125" spans="2:9" ht="18.75">
      <c r="B1125" s="301" t="s">
        <v>4483</v>
      </c>
      <c r="C1125" s="147" t="s">
        <v>3331</v>
      </c>
      <c r="D1125" s="31" t="s">
        <v>2808</v>
      </c>
      <c r="E1125" s="147"/>
      <c r="F1125" s="147"/>
      <c r="G1125" s="31" t="s">
        <v>2783</v>
      </c>
      <c r="H1125" s="314"/>
      <c r="I1125" s="314"/>
    </row>
    <row r="1126" spans="2:9" ht="18.75">
      <c r="B1126" s="301" t="s">
        <v>2346</v>
      </c>
      <c r="C1126" s="134" t="s">
        <v>4273</v>
      </c>
      <c r="D1126" s="31" t="s">
        <v>2808</v>
      </c>
      <c r="E1126" s="134"/>
      <c r="F1126" s="134"/>
      <c r="G1126" s="31" t="s">
        <v>2783</v>
      </c>
      <c r="H1126" s="16" t="s">
        <v>5559</v>
      </c>
      <c r="I1126" s="151"/>
    </row>
    <row r="1127" spans="2:9" ht="18.75">
      <c r="B1127" s="301" t="s">
        <v>2631</v>
      </c>
      <c r="C1127" s="147" t="s">
        <v>3034</v>
      </c>
      <c r="D1127" s="31" t="s">
        <v>2808</v>
      </c>
      <c r="E1127" s="147"/>
      <c r="F1127" s="147"/>
      <c r="G1127" s="31" t="s">
        <v>2783</v>
      </c>
      <c r="H1127" s="314"/>
      <c r="I1127" s="314"/>
    </row>
    <row r="1128" spans="2:9" ht="18.75">
      <c r="B1128" s="301" t="s">
        <v>1611</v>
      </c>
      <c r="C1128" s="147" t="s">
        <v>2858</v>
      </c>
      <c r="D1128" s="31" t="s">
        <v>2808</v>
      </c>
      <c r="E1128" s="147"/>
      <c r="F1128" s="147"/>
      <c r="G1128" s="31" t="s">
        <v>2783</v>
      </c>
      <c r="H1128" s="314"/>
      <c r="I1128" s="314"/>
    </row>
    <row r="1129" spans="2:9" ht="18.75">
      <c r="B1129" s="301" t="s">
        <v>1614</v>
      </c>
      <c r="C1129" s="134" t="s">
        <v>4585</v>
      </c>
      <c r="D1129" s="31" t="s">
        <v>2808</v>
      </c>
      <c r="E1129" s="134"/>
      <c r="F1129" s="134"/>
      <c r="G1129" s="31" t="s">
        <v>2783</v>
      </c>
      <c r="H1129" s="16" t="s">
        <v>5461</v>
      </c>
      <c r="I1129" s="151"/>
    </row>
    <row r="1130" spans="2:9" ht="18.75">
      <c r="B1130" s="301" t="s">
        <v>2595</v>
      </c>
      <c r="C1130" s="147" t="s">
        <v>3291</v>
      </c>
      <c r="D1130" s="31" t="s">
        <v>2808</v>
      </c>
      <c r="E1130" s="147"/>
      <c r="F1130" s="147"/>
      <c r="G1130" s="31" t="s">
        <v>2783</v>
      </c>
      <c r="H1130" s="314"/>
      <c r="I1130" s="314"/>
    </row>
    <row r="1131" spans="2:9" ht="18.75">
      <c r="B1131" s="301" t="s">
        <v>2275</v>
      </c>
      <c r="C1131" s="134" t="s">
        <v>4274</v>
      </c>
      <c r="D1131" s="31" t="s">
        <v>2808</v>
      </c>
      <c r="E1131" s="134"/>
      <c r="F1131" s="134"/>
      <c r="G1131" s="31" t="s">
        <v>2783</v>
      </c>
      <c r="H1131" s="16" t="s">
        <v>5474</v>
      </c>
      <c r="I1131" s="151"/>
    </row>
    <row r="1132" spans="2:9" ht="18.75">
      <c r="B1132" s="301" t="s">
        <v>4354</v>
      </c>
      <c r="C1132" s="134" t="s">
        <v>3918</v>
      </c>
      <c r="D1132" s="31" t="s">
        <v>2808</v>
      </c>
      <c r="E1132" s="134"/>
      <c r="F1132" s="134"/>
      <c r="G1132" s="31" t="s">
        <v>2783</v>
      </c>
      <c r="H1132" s="16" t="s">
        <v>5468</v>
      </c>
      <c r="I1132" s="151"/>
    </row>
    <row r="1133" spans="2:9" ht="18.75">
      <c r="B1133" s="301" t="s">
        <v>2326</v>
      </c>
      <c r="C1133" s="147" t="s">
        <v>3221</v>
      </c>
      <c r="D1133" s="31" t="s">
        <v>2808</v>
      </c>
      <c r="E1133" s="147"/>
      <c r="F1133" s="147"/>
      <c r="G1133" s="31" t="s">
        <v>2783</v>
      </c>
      <c r="H1133" s="314"/>
      <c r="I1133" s="314"/>
    </row>
    <row r="1134" spans="2:9" ht="18.75">
      <c r="B1134" s="301" t="s">
        <v>2446</v>
      </c>
      <c r="C1134" s="147" t="s">
        <v>3387</v>
      </c>
      <c r="D1134" s="31" t="s">
        <v>2808</v>
      </c>
      <c r="E1134" s="147"/>
      <c r="F1134" s="147"/>
      <c r="G1134" s="31" t="s">
        <v>2783</v>
      </c>
      <c r="H1134" s="314"/>
      <c r="I1134" s="314"/>
    </row>
    <row r="1135" spans="2:9" ht="18.75">
      <c r="B1135" s="301" t="s">
        <v>2596</v>
      </c>
      <c r="C1135" s="147" t="s">
        <v>3027</v>
      </c>
      <c r="D1135" s="31" t="s">
        <v>2808</v>
      </c>
      <c r="E1135" s="147"/>
      <c r="F1135" s="147"/>
      <c r="G1135" s="31" t="s">
        <v>2783</v>
      </c>
      <c r="H1135" s="314"/>
      <c r="I1135" s="314"/>
    </row>
    <row r="1136" spans="2:9" ht="18.75">
      <c r="B1136" s="301" t="s">
        <v>2598</v>
      </c>
      <c r="C1136" s="134" t="s">
        <v>4275</v>
      </c>
      <c r="D1136" s="31" t="s">
        <v>2808</v>
      </c>
      <c r="E1136" s="134"/>
      <c r="F1136" s="134"/>
      <c r="G1136" s="31" t="s">
        <v>2783</v>
      </c>
      <c r="H1136" s="16" t="s">
        <v>5474</v>
      </c>
      <c r="I1136" s="151"/>
    </row>
    <row r="1137" spans="2:9" ht="18.75">
      <c r="B1137" s="301" t="s">
        <v>2224</v>
      </c>
      <c r="C1137" s="147" t="s">
        <v>2966</v>
      </c>
      <c r="D1137" s="31" t="s">
        <v>2808</v>
      </c>
      <c r="E1137" s="147"/>
      <c r="F1137" s="147"/>
      <c r="G1137" s="31" t="s">
        <v>2783</v>
      </c>
      <c r="H1137" s="314"/>
      <c r="I1137" s="314"/>
    </row>
    <row r="1138" spans="2:9" ht="18.75">
      <c r="B1138" s="301" t="s">
        <v>1956</v>
      </c>
      <c r="C1138" s="134" t="s">
        <v>4276</v>
      </c>
      <c r="D1138" s="31" t="s">
        <v>2808</v>
      </c>
      <c r="E1138" s="134"/>
      <c r="F1138" s="134"/>
      <c r="G1138" s="31" t="s">
        <v>2783</v>
      </c>
      <c r="H1138" s="16" t="s">
        <v>5501</v>
      </c>
      <c r="I1138" s="151"/>
    </row>
    <row r="1139" spans="2:9" ht="18.75">
      <c r="B1139" s="301" t="s">
        <v>1651</v>
      </c>
      <c r="C1139" s="147" t="s">
        <v>3094</v>
      </c>
      <c r="D1139" s="31" t="s">
        <v>2808</v>
      </c>
      <c r="E1139" s="147"/>
      <c r="F1139" s="147"/>
      <c r="G1139" s="31" t="s">
        <v>2783</v>
      </c>
      <c r="H1139" s="314"/>
      <c r="I1139" s="314"/>
    </row>
    <row r="1140" spans="2:9" ht="18.75">
      <c r="B1140" s="301" t="s">
        <v>2507</v>
      </c>
      <c r="C1140" s="147" t="s">
        <v>3260</v>
      </c>
      <c r="D1140" s="31" t="s">
        <v>2808</v>
      </c>
      <c r="E1140" s="147"/>
      <c r="F1140" s="147"/>
      <c r="G1140" s="31" t="s">
        <v>2783</v>
      </c>
      <c r="H1140" s="314"/>
      <c r="I1140" s="314"/>
    </row>
    <row r="1141" spans="2:9" ht="18.75">
      <c r="B1141" s="301" t="s">
        <v>1325</v>
      </c>
      <c r="C1141" s="147" t="s">
        <v>3207</v>
      </c>
      <c r="D1141" s="31" t="s">
        <v>2808</v>
      </c>
      <c r="E1141" s="147"/>
      <c r="F1141" s="147"/>
      <c r="G1141" s="31" t="s">
        <v>2783</v>
      </c>
      <c r="H1141" s="314"/>
      <c r="I1141" s="314"/>
    </row>
    <row r="1142" spans="2:9" ht="18.75">
      <c r="B1142" s="301" t="s">
        <v>4355</v>
      </c>
      <c r="C1142" s="147" t="s">
        <v>3919</v>
      </c>
      <c r="D1142" s="31" t="s">
        <v>2808</v>
      </c>
      <c r="E1142" s="147"/>
      <c r="F1142" s="147"/>
      <c r="G1142" s="31" t="s">
        <v>2783</v>
      </c>
      <c r="H1142" s="314"/>
      <c r="I1142" s="314"/>
    </row>
    <row r="1143" spans="2:9" ht="18.75">
      <c r="B1143" s="301" t="s">
        <v>1557</v>
      </c>
      <c r="C1143" s="147" t="s">
        <v>2840</v>
      </c>
      <c r="D1143" s="31" t="s">
        <v>2808</v>
      </c>
      <c r="E1143" s="147"/>
      <c r="F1143" s="147"/>
      <c r="G1143" s="31" t="s">
        <v>2783</v>
      </c>
      <c r="H1143" s="314"/>
      <c r="I1143" s="314"/>
    </row>
    <row r="1144" spans="2:9" ht="18.75">
      <c r="B1144" s="301" t="s">
        <v>1462</v>
      </c>
      <c r="C1144" s="147" t="s">
        <v>3080</v>
      </c>
      <c r="D1144" s="31" t="s">
        <v>2808</v>
      </c>
      <c r="E1144" s="147"/>
      <c r="F1144" s="147"/>
      <c r="G1144" s="31" t="s">
        <v>2783</v>
      </c>
      <c r="H1144" s="314"/>
      <c r="I1144" s="314"/>
    </row>
    <row r="1145" spans="2:9" ht="18.75">
      <c r="B1145" s="301" t="s">
        <v>1463</v>
      </c>
      <c r="C1145" s="134" t="s">
        <v>4277</v>
      </c>
      <c r="D1145" s="31" t="s">
        <v>2808</v>
      </c>
      <c r="E1145" s="134"/>
      <c r="F1145" s="134"/>
      <c r="G1145" s="31" t="s">
        <v>2783</v>
      </c>
      <c r="H1145" s="16" t="s">
        <v>4920</v>
      </c>
      <c r="I1145" s="151"/>
    </row>
    <row r="1146" spans="2:9" ht="18.75">
      <c r="B1146" s="301" t="s">
        <v>1771</v>
      </c>
      <c r="C1146" s="147" t="s">
        <v>2882</v>
      </c>
      <c r="D1146" s="31" t="s">
        <v>2808</v>
      </c>
      <c r="E1146" s="147"/>
      <c r="F1146" s="147"/>
      <c r="G1146" s="31" t="s">
        <v>2783</v>
      </c>
      <c r="H1146" s="314"/>
      <c r="I1146" s="314"/>
    </row>
    <row r="1147" spans="2:9" ht="18.75">
      <c r="B1147" s="301" t="s">
        <v>1885</v>
      </c>
      <c r="C1147" s="147" t="s">
        <v>3134</v>
      </c>
      <c r="D1147" s="31" t="s">
        <v>2808</v>
      </c>
      <c r="E1147" s="147"/>
      <c r="F1147" s="147"/>
      <c r="G1147" s="31" t="s">
        <v>2783</v>
      </c>
      <c r="H1147" s="314"/>
      <c r="I1147" s="314"/>
    </row>
    <row r="1148" spans="2:9" ht="18.75">
      <c r="B1148" s="301" t="s">
        <v>4742</v>
      </c>
      <c r="C1148" s="134" t="s">
        <v>4586</v>
      </c>
      <c r="D1148" s="31" t="s">
        <v>2808</v>
      </c>
      <c r="E1148" s="134"/>
      <c r="F1148" s="134"/>
      <c r="G1148" s="31" t="s">
        <v>2783</v>
      </c>
      <c r="H1148" s="16" t="s">
        <v>5512</v>
      </c>
      <c r="I1148" s="151"/>
    </row>
    <row r="1149" spans="2:9" ht="18.75">
      <c r="B1149" s="301" t="s">
        <v>4484</v>
      </c>
      <c r="C1149" s="147" t="s">
        <v>3252</v>
      </c>
      <c r="D1149" s="31" t="s">
        <v>2808</v>
      </c>
      <c r="E1149" s="147"/>
      <c r="F1149" s="147"/>
      <c r="G1149" s="31" t="s">
        <v>2783</v>
      </c>
      <c r="H1149" s="314"/>
      <c r="I1149" s="314"/>
    </row>
    <row r="1150" spans="2:9" ht="18.75">
      <c r="B1150" s="301" t="s">
        <v>4743</v>
      </c>
      <c r="C1150" s="134" t="s">
        <v>4587</v>
      </c>
      <c r="D1150" s="31" t="s">
        <v>2808</v>
      </c>
      <c r="E1150" s="134"/>
      <c r="F1150" s="134"/>
      <c r="G1150" s="31" t="s">
        <v>2783</v>
      </c>
      <c r="H1150" s="16" t="s">
        <v>5512</v>
      </c>
      <c r="I1150" s="151"/>
    </row>
    <row r="1151" spans="2:9" ht="18.75">
      <c r="B1151" s="301" t="s">
        <v>1652</v>
      </c>
      <c r="C1151" s="147" t="s">
        <v>3096</v>
      </c>
      <c r="D1151" s="31" t="s">
        <v>2808</v>
      </c>
      <c r="E1151" s="147"/>
      <c r="F1151" s="147"/>
      <c r="G1151" s="31" t="s">
        <v>2783</v>
      </c>
      <c r="H1151" s="314"/>
      <c r="I1151" s="314"/>
    </row>
    <row r="1152" spans="2:9" ht="18.75">
      <c r="B1152" s="301" t="s">
        <v>4485</v>
      </c>
      <c r="C1152" s="134" t="s">
        <v>4588</v>
      </c>
      <c r="D1152" s="31" t="s">
        <v>2808</v>
      </c>
      <c r="E1152" s="134"/>
      <c r="F1152" s="134"/>
      <c r="G1152" s="31" t="s">
        <v>2783</v>
      </c>
      <c r="H1152" s="16" t="s">
        <v>5466</v>
      </c>
      <c r="I1152" s="151"/>
    </row>
    <row r="1153" spans="2:9" ht="18.75">
      <c r="B1153" s="301" t="s">
        <v>1278</v>
      </c>
      <c r="C1153" s="147" t="s">
        <v>3201</v>
      </c>
      <c r="D1153" s="31" t="s">
        <v>2808</v>
      </c>
      <c r="E1153" s="147"/>
      <c r="F1153" s="147"/>
      <c r="G1153" s="31" t="s">
        <v>2783</v>
      </c>
      <c r="H1153" s="314"/>
      <c r="I1153" s="314"/>
    </row>
    <row r="1154" spans="2:9" ht="18.75">
      <c r="B1154" s="301" t="s">
        <v>1363</v>
      </c>
      <c r="C1154" s="134" t="s">
        <v>4278</v>
      </c>
      <c r="D1154" s="31" t="s">
        <v>2808</v>
      </c>
      <c r="E1154" s="134"/>
      <c r="F1154" s="134"/>
      <c r="G1154" s="31" t="s">
        <v>2783</v>
      </c>
      <c r="H1154" s="16" t="s">
        <v>5470</v>
      </c>
      <c r="I1154" s="222"/>
    </row>
    <row r="1155" spans="2:9" ht="18.75">
      <c r="B1155" s="301" t="s">
        <v>1360</v>
      </c>
      <c r="C1155" s="147" t="s">
        <v>3052</v>
      </c>
      <c r="D1155" s="31" t="s">
        <v>2808</v>
      </c>
      <c r="E1155" s="147"/>
      <c r="F1155" s="147"/>
      <c r="G1155" s="31" t="s">
        <v>2783</v>
      </c>
      <c r="H1155" s="314"/>
      <c r="I1155" s="314"/>
    </row>
    <row r="1156" spans="2:9" ht="18.75">
      <c r="B1156" s="301" t="s">
        <v>1632</v>
      </c>
      <c r="C1156" s="147" t="s">
        <v>3092</v>
      </c>
      <c r="D1156" s="31" t="s">
        <v>2808</v>
      </c>
      <c r="E1156" s="147"/>
      <c r="F1156" s="147"/>
      <c r="G1156" s="31" t="s">
        <v>2783</v>
      </c>
      <c r="H1156" s="314"/>
      <c r="I1156" s="314"/>
    </row>
    <row r="1157" spans="2:9" ht="18.75">
      <c r="B1157" s="301" t="s">
        <v>2107</v>
      </c>
      <c r="C1157" s="147" t="s">
        <v>3248</v>
      </c>
      <c r="D1157" s="31" t="s">
        <v>2808</v>
      </c>
      <c r="E1157" s="147"/>
      <c r="F1157" s="147"/>
      <c r="G1157" s="31" t="s">
        <v>2783</v>
      </c>
      <c r="H1157" s="314"/>
      <c r="I1157" s="314"/>
    </row>
    <row r="1158" spans="2:9" ht="18.75">
      <c r="B1158" s="301" t="s">
        <v>1732</v>
      </c>
      <c r="C1158" s="134" t="s">
        <v>4279</v>
      </c>
      <c r="D1158" s="31" t="s">
        <v>2808</v>
      </c>
      <c r="E1158" s="134"/>
      <c r="F1158" s="134"/>
      <c r="G1158" s="31" t="s">
        <v>2783</v>
      </c>
      <c r="H1158" s="16" t="s">
        <v>5465</v>
      </c>
      <c r="I1158" s="151"/>
    </row>
    <row r="1159" spans="2:9" ht="18.75">
      <c r="B1159" s="301" t="s">
        <v>2636</v>
      </c>
      <c r="C1159" s="147" t="s">
        <v>3032</v>
      </c>
      <c r="D1159" s="31" t="s">
        <v>2808</v>
      </c>
      <c r="E1159" s="147"/>
      <c r="F1159" s="147"/>
      <c r="G1159" s="31" t="s">
        <v>2783</v>
      </c>
      <c r="H1159" s="314"/>
      <c r="I1159" s="314"/>
    </row>
    <row r="1160" spans="2:9" ht="18.75">
      <c r="B1160" s="301" t="s">
        <v>2623</v>
      </c>
      <c r="C1160" s="147" t="s">
        <v>3300</v>
      </c>
      <c r="D1160" s="31" t="s">
        <v>2808</v>
      </c>
      <c r="E1160" s="147"/>
      <c r="F1160" s="147"/>
      <c r="G1160" s="31" t="s">
        <v>2783</v>
      </c>
      <c r="H1160" s="314"/>
      <c r="I1160" s="314"/>
    </row>
    <row r="1161" spans="2:9" ht="18.75">
      <c r="B1161" s="301" t="s">
        <v>1986</v>
      </c>
      <c r="C1161" s="147" t="s">
        <v>2922</v>
      </c>
      <c r="D1161" s="31" t="s">
        <v>2808</v>
      </c>
      <c r="E1161" s="147"/>
      <c r="F1161" s="147"/>
      <c r="G1161" s="31" t="s">
        <v>2783</v>
      </c>
      <c r="H1161" s="314"/>
      <c r="I1161" s="314"/>
    </row>
    <row r="1162" spans="2:9" ht="18.75">
      <c r="B1162" s="301" t="s">
        <v>2638</v>
      </c>
      <c r="C1162" s="134" t="s">
        <v>4280</v>
      </c>
      <c r="D1162" s="31" t="s">
        <v>2808</v>
      </c>
      <c r="E1162" s="134"/>
      <c r="F1162" s="134"/>
      <c r="G1162" s="31" t="s">
        <v>2783</v>
      </c>
      <c r="H1162" s="151" t="s">
        <v>5509</v>
      </c>
      <c r="I1162" s="151"/>
    </row>
    <row r="1163" spans="2:9" ht="18.75">
      <c r="B1163" s="301" t="s">
        <v>2637</v>
      </c>
      <c r="C1163" s="134" t="s">
        <v>4281</v>
      </c>
      <c r="D1163" s="31" t="s">
        <v>2808</v>
      </c>
      <c r="E1163" s="134"/>
      <c r="F1163" s="134"/>
      <c r="G1163" s="31" t="s">
        <v>2783</v>
      </c>
      <c r="H1163" s="151" t="s">
        <v>5509</v>
      </c>
      <c r="I1163" s="151"/>
    </row>
    <row r="1164" spans="2:9" ht="18.75">
      <c r="B1164" s="301" t="s">
        <v>2625</v>
      </c>
      <c r="C1164" s="134" t="s">
        <v>4282</v>
      </c>
      <c r="D1164" s="31" t="s">
        <v>2808</v>
      </c>
      <c r="E1164" s="134"/>
      <c r="F1164" s="134"/>
      <c r="G1164" s="31" t="s">
        <v>2783</v>
      </c>
      <c r="H1164" s="151" t="s">
        <v>5509</v>
      </c>
      <c r="I1164" s="151"/>
    </row>
    <row r="1165" spans="2:9" ht="18.75">
      <c r="B1165" s="301" t="s">
        <v>1987</v>
      </c>
      <c r="C1165" s="134" t="s">
        <v>4283</v>
      </c>
      <c r="D1165" s="31" t="s">
        <v>2808</v>
      </c>
      <c r="E1165" s="134"/>
      <c r="F1165" s="134"/>
      <c r="G1165" s="31" t="s">
        <v>2783</v>
      </c>
      <c r="H1165" s="151" t="s">
        <v>5509</v>
      </c>
      <c r="I1165" s="151"/>
    </row>
    <row r="1166" spans="2:9" ht="18.75">
      <c r="B1166" s="301" t="s">
        <v>2076</v>
      </c>
      <c r="C1166" s="134" t="s">
        <v>4284</v>
      </c>
      <c r="D1166" s="31" t="s">
        <v>2808</v>
      </c>
      <c r="E1166" s="134"/>
      <c r="F1166" s="134"/>
      <c r="G1166" s="31" t="s">
        <v>2783</v>
      </c>
      <c r="H1166" s="16" t="s">
        <v>5470</v>
      </c>
      <c r="I1166" s="222"/>
    </row>
    <row r="1167" spans="2:9" ht="18.75">
      <c r="B1167" s="301" t="s">
        <v>2075</v>
      </c>
      <c r="C1167" s="147" t="s">
        <v>2935</v>
      </c>
      <c r="D1167" s="31" t="s">
        <v>2808</v>
      </c>
      <c r="E1167" s="147"/>
      <c r="F1167" s="147"/>
      <c r="G1167" s="31" t="s">
        <v>2783</v>
      </c>
      <c r="H1167" s="314"/>
      <c r="I1167" s="314"/>
    </row>
    <row r="1168" spans="2:9" ht="18.75">
      <c r="B1168" s="301" t="s">
        <v>2501</v>
      </c>
      <c r="C1168" s="147" t="s">
        <v>3262</v>
      </c>
      <c r="D1168" s="31" t="s">
        <v>2808</v>
      </c>
      <c r="E1168" s="147"/>
      <c r="F1168" s="147"/>
      <c r="G1168" s="31" t="s">
        <v>2783</v>
      </c>
      <c r="H1168" s="314"/>
      <c r="I1168" s="314"/>
    </row>
    <row r="1169" spans="2:9" ht="18.75">
      <c r="B1169" s="301" t="s">
        <v>2139</v>
      </c>
      <c r="C1169" s="134" t="s">
        <v>4285</v>
      </c>
      <c r="D1169" s="31" t="s">
        <v>2808</v>
      </c>
      <c r="E1169" s="134"/>
      <c r="F1169" s="134"/>
      <c r="G1169" s="31" t="s">
        <v>2783</v>
      </c>
      <c r="H1169" s="16" t="s">
        <v>5512</v>
      </c>
      <c r="I1169" s="151"/>
    </row>
    <row r="1170" spans="2:9" ht="18.75">
      <c r="B1170" s="301" t="s">
        <v>2136</v>
      </c>
      <c r="C1170" s="147" t="s">
        <v>2952</v>
      </c>
      <c r="D1170" s="31" t="s">
        <v>2808</v>
      </c>
      <c r="E1170" s="147"/>
      <c r="F1170" s="147"/>
      <c r="G1170" s="31" t="s">
        <v>2783</v>
      </c>
      <c r="H1170" s="314"/>
      <c r="I1170" s="314"/>
    </row>
    <row r="1171" spans="2:9" ht="18.75">
      <c r="B1171" s="301" t="s">
        <v>4486</v>
      </c>
      <c r="C1171" s="147" t="s">
        <v>5537</v>
      </c>
      <c r="D1171" s="31" t="s">
        <v>2808</v>
      </c>
      <c r="E1171" s="147"/>
      <c r="F1171" s="147"/>
      <c r="G1171" s="31" t="s">
        <v>2783</v>
      </c>
      <c r="H1171" s="314"/>
      <c r="I1171" s="314"/>
    </row>
    <row r="1172" spans="2:9" ht="18.75">
      <c r="B1172" s="301" t="s">
        <v>2377</v>
      </c>
      <c r="C1172" s="147" t="s">
        <v>2996</v>
      </c>
      <c r="D1172" s="31" t="s">
        <v>2808</v>
      </c>
      <c r="E1172" s="147"/>
      <c r="F1172" s="147"/>
      <c r="G1172" s="31" t="s">
        <v>2783</v>
      </c>
      <c r="H1172" s="314"/>
      <c r="I1172" s="314"/>
    </row>
    <row r="1173" spans="2:9" ht="18.75">
      <c r="B1173" s="301" t="s">
        <v>1547</v>
      </c>
      <c r="C1173" s="147" t="s">
        <v>3214</v>
      </c>
      <c r="D1173" s="31" t="s">
        <v>2808</v>
      </c>
      <c r="E1173" s="147"/>
      <c r="F1173" s="147"/>
      <c r="G1173" s="31" t="s">
        <v>2783</v>
      </c>
      <c r="H1173" s="314"/>
      <c r="I1173" s="314"/>
    </row>
    <row r="1174" spans="2:9" ht="18.75">
      <c r="B1174" s="301" t="s">
        <v>2432</v>
      </c>
      <c r="C1174" s="134" t="s">
        <v>4286</v>
      </c>
      <c r="D1174" s="31" t="s">
        <v>2808</v>
      </c>
      <c r="E1174" s="134"/>
      <c r="F1174" s="134"/>
      <c r="G1174" s="31" t="s">
        <v>2783</v>
      </c>
      <c r="H1174" s="16" t="s">
        <v>5465</v>
      </c>
      <c r="I1174" s="151"/>
    </row>
    <row r="1175" spans="2:9" ht="18.75">
      <c r="B1175" s="301" t="s">
        <v>2670</v>
      </c>
      <c r="C1175" s="147" t="s">
        <v>3391</v>
      </c>
      <c r="D1175" s="31" t="s">
        <v>2808</v>
      </c>
      <c r="E1175" s="147"/>
      <c r="F1175" s="147"/>
      <c r="G1175" s="31" t="s">
        <v>2783</v>
      </c>
      <c r="H1175" s="314"/>
      <c r="I1175" s="314"/>
    </row>
    <row r="1176" spans="2:9" ht="18.75">
      <c r="B1176" s="301" t="s">
        <v>2747</v>
      </c>
      <c r="C1176" s="147" t="s">
        <v>3045</v>
      </c>
      <c r="D1176" s="31" t="s">
        <v>2808</v>
      </c>
      <c r="E1176" s="147"/>
      <c r="F1176" s="147"/>
      <c r="G1176" s="31" t="s">
        <v>2783</v>
      </c>
      <c r="H1176" s="314"/>
      <c r="I1176" s="314"/>
    </row>
    <row r="1177" spans="2:9" ht="18.75">
      <c r="B1177" s="301" t="s">
        <v>3454</v>
      </c>
      <c r="C1177" s="134" t="s">
        <v>4287</v>
      </c>
      <c r="D1177" s="31" t="s">
        <v>2808</v>
      </c>
      <c r="E1177" s="134"/>
      <c r="F1177" s="134"/>
      <c r="G1177" s="31" t="s">
        <v>2783</v>
      </c>
      <c r="H1177" s="16" t="s">
        <v>5513</v>
      </c>
      <c r="I1177" s="151"/>
    </row>
    <row r="1178" spans="2:9" ht="18.75">
      <c r="B1178" s="301" t="s">
        <v>1774</v>
      </c>
      <c r="C1178" s="147" t="s">
        <v>3117</v>
      </c>
      <c r="D1178" s="31" t="s">
        <v>2808</v>
      </c>
      <c r="E1178" s="147"/>
      <c r="F1178" s="147"/>
      <c r="G1178" s="31" t="s">
        <v>2783</v>
      </c>
      <c r="H1178" s="314"/>
      <c r="I1178" s="314"/>
    </row>
    <row r="1179" spans="2:9" ht="18.75">
      <c r="B1179" s="301" t="s">
        <v>4746</v>
      </c>
      <c r="C1179" s="134" t="s">
        <v>4589</v>
      </c>
      <c r="D1179" s="31" t="s">
        <v>2808</v>
      </c>
      <c r="E1179" s="134"/>
      <c r="F1179" s="134"/>
      <c r="G1179" s="31" t="s">
        <v>2783</v>
      </c>
      <c r="H1179" s="16" t="s">
        <v>5564</v>
      </c>
      <c r="I1179" s="151"/>
    </row>
    <row r="1180" spans="2:9" ht="18.75">
      <c r="B1180" s="301" t="s">
        <v>1775</v>
      </c>
      <c r="C1180" s="134" t="s">
        <v>4288</v>
      </c>
      <c r="D1180" s="31" t="s">
        <v>2808</v>
      </c>
      <c r="E1180" s="134"/>
      <c r="F1180" s="134"/>
      <c r="G1180" s="31" t="s">
        <v>2783</v>
      </c>
      <c r="H1180" s="16" t="s">
        <v>5511</v>
      </c>
      <c r="I1180" s="151"/>
    </row>
    <row r="1181" spans="2:9" ht="18.75">
      <c r="B1181" s="301" t="s">
        <v>2319</v>
      </c>
      <c r="C1181" s="134" t="s">
        <v>4289</v>
      </c>
      <c r="D1181" s="31" t="s">
        <v>2808</v>
      </c>
      <c r="E1181" s="134"/>
      <c r="F1181" s="134"/>
      <c r="G1181" s="31" t="s">
        <v>2783</v>
      </c>
      <c r="H1181" s="16" t="s">
        <v>5468</v>
      </c>
      <c r="I1181" s="222"/>
    </row>
    <row r="1182" spans="2:9" ht="18.75">
      <c r="B1182" s="301" t="s">
        <v>1727</v>
      </c>
      <c r="C1182" s="147" t="s">
        <v>3102</v>
      </c>
      <c r="D1182" s="31" t="s">
        <v>2808</v>
      </c>
      <c r="E1182" s="147"/>
      <c r="F1182" s="147"/>
      <c r="G1182" s="31" t="s">
        <v>2783</v>
      </c>
      <c r="H1182" s="314"/>
      <c r="I1182" s="314"/>
    </row>
    <row r="1183" spans="2:9" ht="18.75">
      <c r="B1183" s="301" t="s">
        <v>1298</v>
      </c>
      <c r="C1183" s="147" t="s">
        <v>3246</v>
      </c>
      <c r="D1183" s="31" t="s">
        <v>2808</v>
      </c>
      <c r="E1183" s="147"/>
      <c r="F1183" s="147"/>
      <c r="G1183" s="31" t="s">
        <v>2783</v>
      </c>
      <c r="H1183" s="314"/>
      <c r="I1183" s="314"/>
    </row>
    <row r="1184" spans="2:9" ht="18.75">
      <c r="B1184" s="301" t="s">
        <v>2518</v>
      </c>
      <c r="C1184" s="147" t="s">
        <v>3273</v>
      </c>
      <c r="D1184" s="31" t="s">
        <v>2808</v>
      </c>
      <c r="E1184" s="147"/>
      <c r="F1184" s="147"/>
      <c r="G1184" s="31" t="s">
        <v>2783</v>
      </c>
      <c r="H1184" s="314"/>
      <c r="I1184" s="314"/>
    </row>
    <row r="1185" spans="2:9" ht="18.75">
      <c r="B1185" s="301" t="s">
        <v>2521</v>
      </c>
      <c r="C1185" s="134" t="s">
        <v>4290</v>
      </c>
      <c r="D1185" s="31" t="s">
        <v>2808</v>
      </c>
      <c r="E1185" s="134"/>
      <c r="F1185" s="134"/>
      <c r="G1185" s="31" t="s">
        <v>2783</v>
      </c>
      <c r="H1185" s="16" t="s">
        <v>5468</v>
      </c>
      <c r="I1185" s="222"/>
    </row>
    <row r="1186" spans="2:9" ht="18.75">
      <c r="B1186" s="301" t="s">
        <v>1638</v>
      </c>
      <c r="C1186" s="134" t="s">
        <v>4291</v>
      </c>
      <c r="D1186" s="31" t="s">
        <v>2808</v>
      </c>
      <c r="E1186" s="134"/>
      <c r="F1186" s="134"/>
      <c r="G1186" s="31" t="s">
        <v>2783</v>
      </c>
      <c r="H1186" s="16" t="s">
        <v>5476</v>
      </c>
      <c r="I1186" s="151"/>
    </row>
    <row r="1187" spans="2:9" ht="18.75">
      <c r="B1187" s="301" t="s">
        <v>1983</v>
      </c>
      <c r="C1187" s="147" t="s">
        <v>2921</v>
      </c>
      <c r="D1187" s="31" t="s">
        <v>2808</v>
      </c>
      <c r="E1187" s="147"/>
      <c r="F1187" s="147"/>
      <c r="G1187" s="31" t="s">
        <v>2783</v>
      </c>
      <c r="H1187" s="314"/>
      <c r="I1187" s="314"/>
    </row>
    <row r="1188" spans="2:9" ht="18.75">
      <c r="B1188" s="301" t="s">
        <v>2402</v>
      </c>
      <c r="C1188" s="147" t="s">
        <v>3230</v>
      </c>
      <c r="D1188" s="31" t="s">
        <v>2808</v>
      </c>
      <c r="E1188" s="147"/>
      <c r="F1188" s="147"/>
      <c r="G1188" s="31" t="s">
        <v>2783</v>
      </c>
      <c r="H1188" s="314"/>
      <c r="I1188" s="314"/>
    </row>
    <row r="1189" spans="2:9" ht="18.75">
      <c r="B1189" s="301" t="s">
        <v>2138</v>
      </c>
      <c r="C1189" s="134" t="s">
        <v>4292</v>
      </c>
      <c r="D1189" s="31" t="s">
        <v>2808</v>
      </c>
      <c r="E1189" s="134"/>
      <c r="F1189" s="134"/>
      <c r="G1189" s="31" t="s">
        <v>2783</v>
      </c>
      <c r="H1189" s="16" t="s">
        <v>5512</v>
      </c>
      <c r="I1189" s="151"/>
    </row>
    <row r="1190" spans="2:9" ht="18.75">
      <c r="B1190" s="301" t="s">
        <v>1725</v>
      </c>
      <c r="C1190" s="147" t="s">
        <v>3100</v>
      </c>
      <c r="D1190" s="31" t="s">
        <v>2808</v>
      </c>
      <c r="E1190" s="147"/>
      <c r="F1190" s="147"/>
      <c r="G1190" s="31" t="s">
        <v>2783</v>
      </c>
      <c r="H1190" s="314"/>
      <c r="I1190" s="314"/>
    </row>
    <row r="1191" spans="2:9" ht="18.75">
      <c r="B1191" s="301" t="s">
        <v>1826</v>
      </c>
      <c r="C1191" s="134" t="s">
        <v>4293</v>
      </c>
      <c r="D1191" s="31" t="s">
        <v>2808</v>
      </c>
      <c r="E1191" s="134"/>
      <c r="F1191" s="134"/>
      <c r="G1191" s="31" t="s">
        <v>2783</v>
      </c>
      <c r="H1191" s="16" t="s">
        <v>5506</v>
      </c>
      <c r="I1191" s="151"/>
    </row>
    <row r="1192" spans="2:9" ht="18.75">
      <c r="B1192" s="301" t="s">
        <v>4489</v>
      </c>
      <c r="C1192" s="147" t="s">
        <v>2896</v>
      </c>
      <c r="D1192" s="31" t="s">
        <v>2808</v>
      </c>
      <c r="E1192" s="147"/>
      <c r="F1192" s="147"/>
      <c r="G1192" s="31" t="s">
        <v>2783</v>
      </c>
      <c r="H1192" s="314"/>
      <c r="I1192" s="314"/>
    </row>
    <row r="1193" spans="2:9" ht="18.75">
      <c r="B1193" s="301" t="s">
        <v>1851</v>
      </c>
      <c r="C1193" s="147" t="s">
        <v>3129</v>
      </c>
      <c r="D1193" s="31" t="s">
        <v>2808</v>
      </c>
      <c r="E1193" s="147"/>
      <c r="F1193" s="147"/>
      <c r="G1193" s="31" t="s">
        <v>2783</v>
      </c>
      <c r="H1193" s="314"/>
      <c r="I1193" s="314"/>
    </row>
    <row r="1194" spans="2:9" ht="18.75">
      <c r="B1194" s="301" t="s">
        <v>1854</v>
      </c>
      <c r="C1194" s="134" t="s">
        <v>4294</v>
      </c>
      <c r="D1194" s="31" t="s">
        <v>2808</v>
      </c>
      <c r="E1194" s="134"/>
      <c r="F1194" s="134"/>
      <c r="G1194" s="31" t="s">
        <v>2783</v>
      </c>
      <c r="H1194" s="16" t="s">
        <v>5511</v>
      </c>
      <c r="I1194" s="151"/>
    </row>
    <row r="1195" spans="2:9" ht="18.75">
      <c r="B1195" s="301" t="s">
        <v>1919</v>
      </c>
      <c r="C1195" s="134" t="s">
        <v>4295</v>
      </c>
      <c r="D1195" s="31" t="s">
        <v>2808</v>
      </c>
      <c r="E1195" s="134"/>
      <c r="F1195" s="134"/>
      <c r="G1195" s="31" t="s">
        <v>2783</v>
      </c>
      <c r="H1195" s="16" t="s">
        <v>4921</v>
      </c>
      <c r="I1195" s="151" t="s">
        <v>5037</v>
      </c>
    </row>
    <row r="1196" spans="2:9" ht="18.75">
      <c r="B1196" s="301" t="s">
        <v>1315</v>
      </c>
      <c r="C1196" s="134" t="s">
        <v>4640</v>
      </c>
      <c r="D1196" s="31" t="s">
        <v>2808</v>
      </c>
      <c r="E1196" s="134"/>
      <c r="F1196" s="134"/>
      <c r="G1196" s="31" t="s">
        <v>2783</v>
      </c>
      <c r="H1196" s="16" t="s">
        <v>5564</v>
      </c>
      <c r="I1196" s="151"/>
    </row>
    <row r="1197" spans="2:9" ht="18.75">
      <c r="B1197" s="301" t="s">
        <v>2582</v>
      </c>
      <c r="C1197" s="147" t="s">
        <v>3920</v>
      </c>
      <c r="D1197" s="31" t="s">
        <v>2808</v>
      </c>
      <c r="E1197" s="147"/>
      <c r="F1197" s="147"/>
      <c r="G1197" s="31" t="s">
        <v>2783</v>
      </c>
      <c r="H1197" s="314"/>
      <c r="I1197" s="314"/>
    </row>
    <row r="1198" spans="2:9" ht="18.75">
      <c r="B1198" s="301" t="s">
        <v>2581</v>
      </c>
      <c r="C1198" s="147" t="s">
        <v>3353</v>
      </c>
      <c r="D1198" s="31" t="s">
        <v>2808</v>
      </c>
      <c r="E1198" s="147"/>
      <c r="F1198" s="147"/>
      <c r="G1198" s="31" t="s">
        <v>2783</v>
      </c>
      <c r="H1198" s="314"/>
      <c r="I1198" s="314"/>
    </row>
    <row r="1199" spans="2:9" ht="18.75">
      <c r="B1199" s="301" t="s">
        <v>4356</v>
      </c>
      <c r="C1199" s="147" t="s">
        <v>3870</v>
      </c>
      <c r="D1199" s="31" t="s">
        <v>2808</v>
      </c>
      <c r="E1199" s="147"/>
      <c r="F1199" s="147"/>
      <c r="G1199" s="31" t="s">
        <v>2783</v>
      </c>
      <c r="H1199" s="314"/>
      <c r="I1199" s="314"/>
    </row>
    <row r="1200" spans="2:9" ht="18.75">
      <c r="B1200" s="301" t="s">
        <v>1384</v>
      </c>
      <c r="C1200" s="134" t="s">
        <v>4296</v>
      </c>
      <c r="D1200" s="31" t="s">
        <v>2808</v>
      </c>
      <c r="E1200" s="134"/>
      <c r="F1200" s="134"/>
      <c r="G1200" s="31" t="s">
        <v>2783</v>
      </c>
      <c r="H1200" s="16" t="s">
        <v>4920</v>
      </c>
      <c r="I1200" s="151"/>
    </row>
    <row r="1201" spans="2:9" ht="18.75">
      <c r="B1201" s="301" t="s">
        <v>1378</v>
      </c>
      <c r="C1201" s="147" t="s">
        <v>3056</v>
      </c>
      <c r="D1201" s="31" t="s">
        <v>2808</v>
      </c>
      <c r="E1201" s="147"/>
      <c r="F1201" s="147"/>
      <c r="G1201" s="31" t="s">
        <v>2783</v>
      </c>
      <c r="H1201" s="314"/>
      <c r="I1201" s="314"/>
    </row>
    <row r="1202" spans="2:9" ht="18.75">
      <c r="B1202" s="301" t="s">
        <v>3439</v>
      </c>
      <c r="C1202" s="147" t="s">
        <v>3440</v>
      </c>
      <c r="D1202" s="31" t="s">
        <v>2808</v>
      </c>
      <c r="E1202" s="147"/>
      <c r="F1202" s="147"/>
      <c r="G1202" s="31" t="s">
        <v>2783</v>
      </c>
      <c r="H1202" s="314"/>
      <c r="I1202" s="314"/>
    </row>
    <row r="1203" spans="2:9" ht="18.75">
      <c r="B1203" s="301" t="s">
        <v>4744</v>
      </c>
      <c r="C1203" s="134" t="s">
        <v>4590</v>
      </c>
      <c r="D1203" s="31" t="s">
        <v>2808</v>
      </c>
      <c r="E1203" s="134"/>
      <c r="F1203" s="134"/>
      <c r="G1203" s="31" t="s">
        <v>2783</v>
      </c>
      <c r="H1203" s="16" t="s">
        <v>5564</v>
      </c>
      <c r="I1203" s="151"/>
    </row>
    <row r="1204" spans="2:9" ht="18.75">
      <c r="B1204" s="301" t="s">
        <v>4591</v>
      </c>
      <c r="C1204" s="147" t="s">
        <v>3383</v>
      </c>
      <c r="D1204" s="31" t="s">
        <v>2808</v>
      </c>
      <c r="E1204" s="147"/>
      <c r="F1204" s="147"/>
      <c r="G1204" s="31" t="s">
        <v>2783</v>
      </c>
      <c r="H1204" s="314"/>
      <c r="I1204" s="314"/>
    </row>
    <row r="1205" spans="2:9" ht="18.75">
      <c r="B1205" s="301" t="s">
        <v>4376</v>
      </c>
      <c r="C1205" s="134" t="s">
        <v>4297</v>
      </c>
      <c r="D1205" s="31" t="s">
        <v>2808</v>
      </c>
      <c r="E1205" s="134"/>
      <c r="F1205" s="134"/>
      <c r="G1205" s="31" t="s">
        <v>2783</v>
      </c>
      <c r="H1205" s="16" t="s">
        <v>5508</v>
      </c>
      <c r="I1205" s="151"/>
    </row>
    <row r="1206" spans="2:9" ht="18.75">
      <c r="B1206" s="301" t="s">
        <v>2009</v>
      </c>
      <c r="C1206" s="147" t="s">
        <v>3158</v>
      </c>
      <c r="D1206" s="31" t="s">
        <v>2808</v>
      </c>
      <c r="E1206" s="147"/>
      <c r="F1206" s="147"/>
      <c r="G1206" s="31" t="s">
        <v>2783</v>
      </c>
      <c r="H1206" s="314"/>
      <c r="I1206" s="314"/>
    </row>
    <row r="1207" spans="2:9" ht="18.75">
      <c r="B1207" s="301" t="s">
        <v>4592</v>
      </c>
      <c r="C1207" s="147" t="s">
        <v>4593</v>
      </c>
      <c r="D1207" s="31" t="s">
        <v>2808</v>
      </c>
      <c r="E1207" s="147"/>
      <c r="F1207" s="147"/>
      <c r="G1207" s="31" t="s">
        <v>2783</v>
      </c>
      <c r="H1207" s="314"/>
      <c r="I1207" s="314"/>
    </row>
    <row r="1208" spans="2:9" ht="18.75">
      <c r="B1208" s="301" t="s">
        <v>2441</v>
      </c>
      <c r="C1208" s="147" t="s">
        <v>3009</v>
      </c>
      <c r="D1208" s="31" t="s">
        <v>2808</v>
      </c>
      <c r="E1208" s="147"/>
      <c r="F1208" s="147"/>
      <c r="G1208" s="31" t="s">
        <v>2783</v>
      </c>
      <c r="H1208" s="314"/>
      <c r="I1208" s="314"/>
    </row>
    <row r="1209" spans="2:9" ht="18.75">
      <c r="B1209" s="301" t="s">
        <v>2642</v>
      </c>
      <c r="C1209" s="147" t="s">
        <v>3036</v>
      </c>
      <c r="D1209" s="31" t="s">
        <v>2808</v>
      </c>
      <c r="E1209" s="147"/>
      <c r="F1209" s="147"/>
      <c r="G1209" s="31" t="s">
        <v>2783</v>
      </c>
      <c r="H1209" s="314"/>
      <c r="I1209" s="314"/>
    </row>
    <row r="1210" spans="2:9" ht="18.75">
      <c r="B1210" s="301" t="s">
        <v>2606</v>
      </c>
      <c r="C1210" s="134" t="s">
        <v>4298</v>
      </c>
      <c r="D1210" s="31" t="s">
        <v>2808</v>
      </c>
      <c r="E1210" s="134"/>
      <c r="F1210" s="134"/>
      <c r="G1210" s="31" t="s">
        <v>2783</v>
      </c>
      <c r="H1210" s="16" t="s">
        <v>5501</v>
      </c>
      <c r="I1210" s="151"/>
    </row>
    <row r="1211" spans="2:9" ht="18.75">
      <c r="B1211" s="301" t="s">
        <v>1587</v>
      </c>
      <c r="C1211" s="147" t="s">
        <v>5538</v>
      </c>
      <c r="D1211" s="31" t="s">
        <v>2808</v>
      </c>
      <c r="E1211" s="147"/>
      <c r="F1211" s="147"/>
      <c r="G1211" s="31" t="s">
        <v>2783</v>
      </c>
      <c r="H1211" s="314"/>
      <c r="I1211" s="314"/>
    </row>
    <row r="1212" spans="2:9" ht="18.75">
      <c r="B1212" s="301" t="s">
        <v>1585</v>
      </c>
      <c r="C1212" s="147" t="s">
        <v>3088</v>
      </c>
      <c r="D1212" s="31" t="s">
        <v>2808</v>
      </c>
      <c r="E1212" s="147"/>
      <c r="F1212" s="147"/>
      <c r="G1212" s="31" t="s">
        <v>2783</v>
      </c>
      <c r="H1212" s="314"/>
      <c r="I1212" s="314"/>
    </row>
    <row r="1213" spans="2:9" ht="18.75">
      <c r="B1213" s="301" t="s">
        <v>4747</v>
      </c>
      <c r="C1213" s="134" t="s">
        <v>4594</v>
      </c>
      <c r="D1213" s="31" t="s">
        <v>2808</v>
      </c>
      <c r="E1213" s="134"/>
      <c r="F1213" s="134"/>
      <c r="G1213" s="31" t="s">
        <v>2783</v>
      </c>
      <c r="H1213" s="16" t="s">
        <v>5470</v>
      </c>
      <c r="I1213" s="151"/>
    </row>
    <row r="1214" spans="2:9" ht="18.75">
      <c r="B1214" s="301" t="s">
        <v>2571</v>
      </c>
      <c r="C1214" s="134" t="s">
        <v>4299</v>
      </c>
      <c r="D1214" s="31" t="s">
        <v>2808</v>
      </c>
      <c r="E1214" s="134"/>
      <c r="F1214" s="134"/>
      <c r="G1214" s="31" t="s">
        <v>2783</v>
      </c>
      <c r="H1214" s="16" t="s">
        <v>5512</v>
      </c>
      <c r="I1214" s="151"/>
    </row>
    <row r="1215" spans="2:9" ht="18.75">
      <c r="B1215" s="301" t="s">
        <v>2568</v>
      </c>
      <c r="C1215" s="147" t="s">
        <v>3286</v>
      </c>
      <c r="D1215" s="31" t="s">
        <v>2808</v>
      </c>
      <c r="E1215" s="147"/>
      <c r="F1215" s="147"/>
      <c r="G1215" s="31" t="s">
        <v>2783</v>
      </c>
      <c r="H1215" s="314"/>
      <c r="I1215" s="314"/>
    </row>
    <row r="1216" spans="2:9" ht="18.75">
      <c r="B1216" s="301" t="s">
        <v>4357</v>
      </c>
      <c r="C1216" s="147" t="s">
        <v>3921</v>
      </c>
      <c r="D1216" s="31" t="s">
        <v>2808</v>
      </c>
      <c r="E1216" s="147"/>
      <c r="F1216" s="147"/>
      <c r="G1216" s="31" t="s">
        <v>2783</v>
      </c>
      <c r="H1216" s="314"/>
      <c r="I1216" s="314"/>
    </row>
    <row r="1217" spans="2:9" ht="18.75">
      <c r="B1217" s="301" t="s">
        <v>4358</v>
      </c>
      <c r="C1217" s="147" t="s">
        <v>2833</v>
      </c>
      <c r="D1217" s="31" t="s">
        <v>2808</v>
      </c>
      <c r="E1217" s="147"/>
      <c r="F1217" s="147"/>
      <c r="G1217" s="31" t="s">
        <v>2783</v>
      </c>
      <c r="H1217" s="314"/>
      <c r="I1217" s="314"/>
    </row>
    <row r="1218" spans="2:9" ht="18.75">
      <c r="B1218" s="301" t="s">
        <v>1521</v>
      </c>
      <c r="C1218" s="147" t="s">
        <v>5539</v>
      </c>
      <c r="D1218" s="31" t="s">
        <v>2808</v>
      </c>
      <c r="E1218" s="147"/>
      <c r="F1218" s="147"/>
      <c r="G1218" s="31" t="s">
        <v>2783</v>
      </c>
      <c r="H1218" s="314"/>
      <c r="I1218" s="314"/>
    </row>
    <row r="1219" spans="2:9" ht="18.75">
      <c r="B1219" s="301" t="s">
        <v>1522</v>
      </c>
      <c r="C1219" s="134" t="s">
        <v>5540</v>
      </c>
      <c r="D1219" s="31" t="s">
        <v>2808</v>
      </c>
      <c r="E1219" s="134"/>
      <c r="F1219" s="134"/>
      <c r="G1219" s="31" t="s">
        <v>2783</v>
      </c>
      <c r="H1219" s="151" t="s">
        <v>5475</v>
      </c>
      <c r="I1219" s="151"/>
    </row>
    <row r="1220" spans="2:9" ht="18.75">
      <c r="B1220" s="301" t="s">
        <v>1329</v>
      </c>
      <c r="C1220" s="134" t="s">
        <v>4301</v>
      </c>
      <c r="D1220" s="31" t="s">
        <v>2808</v>
      </c>
      <c r="E1220" s="134"/>
      <c r="F1220" s="134"/>
      <c r="G1220" s="31" t="s">
        <v>2783</v>
      </c>
      <c r="H1220" s="16" t="s">
        <v>5470</v>
      </c>
      <c r="I1220" s="222"/>
    </row>
    <row r="1221" spans="2:9" ht="18.75">
      <c r="B1221" s="301" t="s">
        <v>2650</v>
      </c>
      <c r="C1221" s="147" t="s">
        <v>3871</v>
      </c>
      <c r="D1221" s="31" t="s">
        <v>2808</v>
      </c>
      <c r="E1221" s="147"/>
      <c r="F1221" s="147"/>
      <c r="G1221" s="31" t="s">
        <v>2783</v>
      </c>
      <c r="H1221" s="314"/>
      <c r="I1221" s="314"/>
    </row>
    <row r="1222" spans="2:9" ht="18.75">
      <c r="B1222" s="301" t="s">
        <v>4428</v>
      </c>
      <c r="C1222" s="134" t="s">
        <v>4595</v>
      </c>
      <c r="D1222" s="31" t="s">
        <v>2808</v>
      </c>
      <c r="E1222" s="134"/>
      <c r="F1222" s="134"/>
      <c r="G1222" s="31" t="s">
        <v>2783</v>
      </c>
      <c r="H1222" s="16" t="s">
        <v>5470</v>
      </c>
      <c r="I1222" s="222"/>
    </row>
    <row r="1223" spans="2:9" ht="18.75">
      <c r="B1223" s="301" t="s">
        <v>2508</v>
      </c>
      <c r="C1223" s="134" t="s">
        <v>4302</v>
      </c>
      <c r="D1223" s="31" t="s">
        <v>2808</v>
      </c>
      <c r="E1223" s="134"/>
      <c r="F1223" s="134"/>
      <c r="G1223" s="31" t="s">
        <v>2783</v>
      </c>
      <c r="H1223" s="16" t="s">
        <v>5512</v>
      </c>
      <c r="I1223" s="151"/>
    </row>
    <row r="1224" spans="2:9" ht="18.75">
      <c r="B1224" s="301" t="s">
        <v>4429</v>
      </c>
      <c r="C1224" s="134" t="s">
        <v>4596</v>
      </c>
      <c r="D1224" s="31" t="s">
        <v>2808</v>
      </c>
      <c r="E1224" s="134"/>
      <c r="F1224" s="134"/>
      <c r="G1224" s="31" t="s">
        <v>2783</v>
      </c>
      <c r="H1224" s="16" t="s">
        <v>5501</v>
      </c>
      <c r="I1224" s="151"/>
    </row>
    <row r="1225" spans="2:9" ht="18.75">
      <c r="B1225" s="301" t="s">
        <v>1998</v>
      </c>
      <c r="C1225" s="134" t="s">
        <v>4303</v>
      </c>
      <c r="D1225" s="31" t="s">
        <v>2808</v>
      </c>
      <c r="E1225" s="134"/>
      <c r="F1225" s="134"/>
      <c r="G1225" s="31" t="s">
        <v>2783</v>
      </c>
      <c r="H1225" s="16" t="s">
        <v>4920</v>
      </c>
      <c r="I1225" s="151"/>
    </row>
    <row r="1226" spans="2:9" ht="18.75">
      <c r="B1226" s="301" t="s">
        <v>1994</v>
      </c>
      <c r="C1226" s="147" t="s">
        <v>3154</v>
      </c>
      <c r="D1226" s="31" t="s">
        <v>2808</v>
      </c>
      <c r="E1226" s="147"/>
      <c r="F1226" s="147"/>
      <c r="G1226" s="31" t="s">
        <v>2783</v>
      </c>
      <c r="H1226" s="314"/>
      <c r="I1226" s="314"/>
    </row>
    <row r="1227" spans="2:9" ht="18.75">
      <c r="B1227" s="301" t="s">
        <v>1326</v>
      </c>
      <c r="C1227" s="147" t="s">
        <v>3203</v>
      </c>
      <c r="D1227" s="31" t="s">
        <v>2808</v>
      </c>
      <c r="E1227" s="147"/>
      <c r="F1227" s="147"/>
      <c r="G1227" s="31" t="s">
        <v>2783</v>
      </c>
      <c r="H1227" s="314"/>
      <c r="I1227" s="314"/>
    </row>
    <row r="1228" spans="2:9" ht="18.75">
      <c r="B1228" s="301" t="s">
        <v>1562</v>
      </c>
      <c r="C1228" s="147" t="s">
        <v>3323</v>
      </c>
      <c r="D1228" s="31" t="s">
        <v>2808</v>
      </c>
      <c r="E1228" s="147"/>
      <c r="F1228" s="147"/>
      <c r="G1228" s="31" t="s">
        <v>2783</v>
      </c>
      <c r="H1228" s="314"/>
      <c r="I1228" s="314"/>
    </row>
    <row r="1229" spans="2:9" ht="18.75">
      <c r="B1229" s="301" t="s">
        <v>1322</v>
      </c>
      <c r="C1229" s="147" t="s">
        <v>3204</v>
      </c>
      <c r="D1229" s="31" t="s">
        <v>2808</v>
      </c>
      <c r="E1229" s="147"/>
      <c r="F1229" s="147"/>
      <c r="G1229" s="31" t="s">
        <v>2783</v>
      </c>
      <c r="H1229" s="314"/>
      <c r="I1229" s="314"/>
    </row>
    <row r="1230" spans="2:9" ht="18.75">
      <c r="B1230" s="301" t="s">
        <v>4745</v>
      </c>
      <c r="C1230" s="134" t="s">
        <v>4597</v>
      </c>
      <c r="D1230" s="31" t="s">
        <v>2808</v>
      </c>
      <c r="E1230" s="134"/>
      <c r="F1230" s="134"/>
      <c r="G1230" s="31" t="s">
        <v>2783</v>
      </c>
      <c r="H1230" s="16" t="s">
        <v>5559</v>
      </c>
      <c r="I1230" s="151"/>
    </row>
    <row r="1231" spans="2:9" ht="18.75">
      <c r="B1231" s="301" t="s">
        <v>1520</v>
      </c>
      <c r="C1231" s="147" t="s">
        <v>2834</v>
      </c>
      <c r="D1231" s="31" t="s">
        <v>2808</v>
      </c>
      <c r="E1231" s="147"/>
      <c r="F1231" s="147"/>
      <c r="G1231" s="31" t="s">
        <v>2783</v>
      </c>
      <c r="H1231" s="314"/>
      <c r="I1231" s="314"/>
    </row>
    <row r="1232" spans="2:9" ht="18.75">
      <c r="B1232" s="301" t="s">
        <v>1523</v>
      </c>
      <c r="C1232" s="134" t="s">
        <v>4304</v>
      </c>
      <c r="D1232" s="31" t="s">
        <v>2808</v>
      </c>
      <c r="E1232" s="134"/>
      <c r="F1232" s="134"/>
      <c r="G1232" s="31" t="s">
        <v>2783</v>
      </c>
      <c r="H1232" s="151" t="s">
        <v>5475</v>
      </c>
      <c r="I1232" s="151"/>
    </row>
    <row r="1233" spans="2:9" ht="18.75">
      <c r="B1233" s="301" t="s">
        <v>1932</v>
      </c>
      <c r="C1233" s="134" t="s">
        <v>4305</v>
      </c>
      <c r="D1233" s="31" t="s">
        <v>2808</v>
      </c>
      <c r="E1233" s="134"/>
      <c r="F1233" s="134"/>
      <c r="G1233" s="31" t="s">
        <v>2783</v>
      </c>
      <c r="H1233" s="16" t="s">
        <v>5476</v>
      </c>
      <c r="I1233" s="151"/>
    </row>
    <row r="1234" spans="2:9" ht="18.75">
      <c r="B1234" s="301" t="s">
        <v>4359</v>
      </c>
      <c r="C1234" s="147" t="s">
        <v>3922</v>
      </c>
      <c r="D1234" s="31" t="s">
        <v>2808</v>
      </c>
      <c r="E1234" s="147"/>
      <c r="F1234" s="147"/>
      <c r="G1234" s="31" t="s">
        <v>2783</v>
      </c>
      <c r="H1234" s="314"/>
      <c r="I1234" s="314"/>
    </row>
    <row r="1235" spans="2:9" ht="18.75">
      <c r="B1235" s="301" t="s">
        <v>2748</v>
      </c>
      <c r="C1235" s="147" t="s">
        <v>3048</v>
      </c>
      <c r="D1235" s="31" t="s">
        <v>2808</v>
      </c>
      <c r="E1235" s="147"/>
      <c r="F1235" s="147"/>
      <c r="G1235" s="31" t="s">
        <v>2783</v>
      </c>
      <c r="H1235" s="314"/>
      <c r="I1235" s="314"/>
    </row>
    <row r="1236" spans="2:9" ht="18.75">
      <c r="B1236" s="301" t="s">
        <v>4487</v>
      </c>
      <c r="C1236" s="147" t="s">
        <v>3923</v>
      </c>
      <c r="D1236" s="31" t="s">
        <v>2808</v>
      </c>
      <c r="E1236" s="147"/>
      <c r="F1236" s="147"/>
      <c r="G1236" s="31" t="s">
        <v>2783</v>
      </c>
      <c r="H1236" s="314"/>
      <c r="I1236" s="314"/>
    </row>
    <row r="1237" spans="2:9" ht="18.75">
      <c r="B1237" s="301" t="s">
        <v>4488</v>
      </c>
      <c r="C1237" s="147" t="s">
        <v>3047</v>
      </c>
      <c r="D1237" s="31" t="s">
        <v>2808</v>
      </c>
      <c r="E1237" s="147"/>
      <c r="F1237" s="147"/>
      <c r="G1237" s="31" t="s">
        <v>2783</v>
      </c>
      <c r="H1237" s="314"/>
      <c r="I1237" s="314"/>
    </row>
    <row r="1238" spans="2:9" ht="18.75">
      <c r="B1238" s="301" t="s">
        <v>1507</v>
      </c>
      <c r="C1238" s="147" t="s">
        <v>2832</v>
      </c>
      <c r="D1238" s="31" t="s">
        <v>2808</v>
      </c>
      <c r="E1238" s="147"/>
      <c r="F1238" s="147"/>
      <c r="G1238" s="31" t="s">
        <v>2783</v>
      </c>
      <c r="H1238" s="314"/>
      <c r="I1238" s="314"/>
    </row>
    <row r="1239" spans="2:9" ht="18.75">
      <c r="B1239" s="301" t="s">
        <v>1514</v>
      </c>
      <c r="C1239" s="134" t="s">
        <v>4306</v>
      </c>
      <c r="D1239" s="31" t="s">
        <v>2808</v>
      </c>
      <c r="E1239" s="134"/>
      <c r="F1239" s="134"/>
      <c r="G1239" s="31" t="s">
        <v>2783</v>
      </c>
      <c r="H1239" s="16" t="s">
        <v>5515</v>
      </c>
      <c r="I1239" s="151"/>
    </row>
    <row r="1240" spans="2:9" ht="18.75">
      <c r="B1240" s="301" t="s">
        <v>2429</v>
      </c>
      <c r="C1240" s="147" t="s">
        <v>3236</v>
      </c>
      <c r="D1240" s="31" t="s">
        <v>2808</v>
      </c>
      <c r="E1240" s="147"/>
      <c r="F1240" s="147"/>
      <c r="G1240" s="31" t="s">
        <v>2783</v>
      </c>
      <c r="H1240" s="314"/>
      <c r="I1240" s="314"/>
    </row>
    <row r="1241" spans="2:9" ht="18.75">
      <c r="B1241" s="301" t="s">
        <v>2436</v>
      </c>
      <c r="C1241" s="134" t="s">
        <v>4307</v>
      </c>
      <c r="D1241" s="31" t="s">
        <v>2808</v>
      </c>
      <c r="E1241" s="134"/>
      <c r="F1241" s="134"/>
      <c r="G1241" s="31" t="s">
        <v>2783</v>
      </c>
      <c r="H1241" s="16" t="s">
        <v>5507</v>
      </c>
      <c r="I1241" s="151"/>
    </row>
    <row r="1242" spans="2:9" ht="18.75">
      <c r="B1242" s="301" t="s">
        <v>1750</v>
      </c>
      <c r="C1242" s="134" t="s">
        <v>4308</v>
      </c>
      <c r="D1242" s="31" t="s">
        <v>2808</v>
      </c>
      <c r="E1242" s="134"/>
      <c r="F1242" s="134"/>
      <c r="G1242" s="31" t="s">
        <v>2783</v>
      </c>
      <c r="H1242" s="16" t="s">
        <v>5506</v>
      </c>
      <c r="I1242" s="151"/>
    </row>
    <row r="1243" spans="2:9" ht="18.75">
      <c r="B1243" s="301" t="s">
        <v>1749</v>
      </c>
      <c r="C1243" s="147" t="s">
        <v>3110</v>
      </c>
      <c r="D1243" s="31" t="s">
        <v>2808</v>
      </c>
      <c r="E1243" s="147"/>
      <c r="F1243" s="147"/>
      <c r="G1243" s="31" t="s">
        <v>2783</v>
      </c>
      <c r="H1243" s="314"/>
      <c r="I1243" s="314"/>
    </row>
    <row r="1244" spans="2:9" ht="18.75">
      <c r="B1244" s="301" t="s">
        <v>2305</v>
      </c>
      <c r="C1244" s="134" t="s">
        <v>4309</v>
      </c>
      <c r="D1244" s="31" t="s">
        <v>2808</v>
      </c>
      <c r="E1244" s="134"/>
      <c r="F1244" s="134"/>
      <c r="G1244" s="31" t="s">
        <v>2783</v>
      </c>
      <c r="H1244" s="16" t="s">
        <v>5469</v>
      </c>
      <c r="I1244" s="151"/>
    </row>
    <row r="1245" spans="2:9" ht="18.75">
      <c r="B1245" s="301" t="s">
        <v>1988</v>
      </c>
      <c r="C1245" s="147" t="s">
        <v>2923</v>
      </c>
      <c r="D1245" s="31" t="s">
        <v>2808</v>
      </c>
      <c r="E1245" s="147"/>
      <c r="F1245" s="147"/>
      <c r="G1245" s="31" t="s">
        <v>2783</v>
      </c>
      <c r="H1245" s="314"/>
      <c r="I1245" s="314"/>
    </row>
    <row r="1246" spans="2:9" ht="18.75">
      <c r="B1246" s="301" t="s">
        <v>2626</v>
      </c>
      <c r="C1246" s="134" t="s">
        <v>4310</v>
      </c>
      <c r="D1246" s="31" t="s">
        <v>2808</v>
      </c>
      <c r="E1246" s="134"/>
      <c r="F1246" s="134"/>
      <c r="G1246" s="31" t="s">
        <v>2783</v>
      </c>
      <c r="H1246" s="151" t="s">
        <v>5509</v>
      </c>
      <c r="I1246" s="151"/>
    </row>
    <row r="1247" spans="2:9" ht="18.75">
      <c r="B1247" s="301" t="s">
        <v>1715</v>
      </c>
      <c r="C1247" s="134" t="s">
        <v>4311</v>
      </c>
      <c r="D1247" s="31" t="s">
        <v>2808</v>
      </c>
      <c r="E1247" s="134"/>
      <c r="F1247" s="134"/>
      <c r="G1247" s="31" t="s">
        <v>2783</v>
      </c>
      <c r="H1247" s="16" t="s">
        <v>4920</v>
      </c>
      <c r="I1247" s="151"/>
    </row>
    <row r="1248" spans="2:9" ht="18.75">
      <c r="B1248" s="301" t="s">
        <v>2065</v>
      </c>
      <c r="C1248" s="147" t="s">
        <v>3166</v>
      </c>
      <c r="D1248" s="31" t="s">
        <v>2808</v>
      </c>
      <c r="E1248" s="147"/>
      <c r="F1248" s="147"/>
      <c r="G1248" s="31" t="s">
        <v>2783</v>
      </c>
      <c r="H1248" s="314"/>
      <c r="I1248" s="314"/>
    </row>
    <row r="1249" spans="1:9" ht="18.75">
      <c r="B1249" s="301" t="s">
        <v>2038</v>
      </c>
      <c r="C1249" s="134" t="s">
        <v>4312</v>
      </c>
      <c r="D1249" s="31" t="s">
        <v>2808</v>
      </c>
      <c r="E1249" s="134"/>
      <c r="F1249" s="134"/>
      <c r="G1249" s="31" t="s">
        <v>2783</v>
      </c>
      <c r="H1249" s="16" t="s">
        <v>5469</v>
      </c>
      <c r="I1249" s="151"/>
    </row>
    <row r="1250" spans="1:9" ht="18.75">
      <c r="B1250" s="301" t="s">
        <v>2544</v>
      </c>
      <c r="C1250" s="147" t="s">
        <v>3020</v>
      </c>
      <c r="D1250" s="31" t="s">
        <v>2808</v>
      </c>
      <c r="E1250" s="147"/>
      <c r="F1250" s="147"/>
      <c r="G1250" s="31" t="s">
        <v>2783</v>
      </c>
      <c r="H1250" s="314"/>
      <c r="I1250" s="314"/>
    </row>
    <row r="1251" spans="1:9" ht="18.75">
      <c r="B1251" s="301" t="s">
        <v>4490</v>
      </c>
      <c r="C1251" s="147" t="s">
        <v>3924</v>
      </c>
      <c r="D1251" s="31" t="s">
        <v>2808</v>
      </c>
      <c r="E1251" s="147"/>
      <c r="F1251" s="147"/>
      <c r="G1251" s="31" t="s">
        <v>2783</v>
      </c>
      <c r="H1251" s="314"/>
      <c r="I1251" s="314"/>
    </row>
    <row r="1252" spans="1:9" ht="18.75">
      <c r="B1252" s="301" t="s">
        <v>4491</v>
      </c>
      <c r="C1252" s="147" t="s">
        <v>2856</v>
      </c>
      <c r="D1252" s="31" t="s">
        <v>2808</v>
      </c>
      <c r="E1252" s="147"/>
      <c r="F1252" s="147"/>
      <c r="G1252" s="31" t="s">
        <v>2783</v>
      </c>
      <c r="H1252" s="314"/>
      <c r="I1252" s="314"/>
    </row>
    <row r="1253" spans="1:9" ht="18.75">
      <c r="B1253" s="301" t="s">
        <v>4748</v>
      </c>
      <c r="C1253" s="134" t="s">
        <v>4598</v>
      </c>
      <c r="D1253" s="31" t="s">
        <v>2808</v>
      </c>
      <c r="E1253" s="134"/>
      <c r="F1253" s="134"/>
      <c r="G1253" s="31" t="s">
        <v>2783</v>
      </c>
      <c r="H1253" s="16" t="s">
        <v>5559</v>
      </c>
      <c r="I1253" s="151"/>
    </row>
    <row r="1254" spans="1:9" ht="18.75">
      <c r="B1254" s="301" t="s">
        <v>4377</v>
      </c>
      <c r="C1254" s="134" t="s">
        <v>4313</v>
      </c>
      <c r="D1254" s="31" t="s">
        <v>2808</v>
      </c>
      <c r="E1254" s="134"/>
      <c r="F1254" s="134"/>
      <c r="G1254" s="31" t="s">
        <v>2783</v>
      </c>
      <c r="H1254" s="16" t="s">
        <v>5559</v>
      </c>
      <c r="I1254" s="151"/>
    </row>
    <row r="1255" spans="1:9" ht="18.75">
      <c r="B1255" s="301" t="s">
        <v>1525</v>
      </c>
      <c r="C1255" s="147" t="s">
        <v>2837</v>
      </c>
      <c r="D1255" s="31" t="s">
        <v>2808</v>
      </c>
      <c r="E1255" s="147"/>
      <c r="F1255" s="147"/>
      <c r="G1255" s="31" t="s">
        <v>2783</v>
      </c>
      <c r="H1255" s="314"/>
      <c r="I1255" s="314"/>
    </row>
    <row r="1256" spans="1:9">
      <c r="B1256" s="87"/>
      <c r="C1256" s="87"/>
      <c r="D1256" s="87"/>
      <c r="E1256" s="87"/>
      <c r="F1256" s="87"/>
      <c r="G1256" s="87"/>
      <c r="H1256" s="87"/>
      <c r="I1256" s="87"/>
    </row>
    <row r="1257" spans="1:9">
      <c r="B1257" s="87"/>
      <c r="C1257" s="87"/>
      <c r="D1257" s="87"/>
      <c r="E1257" s="87"/>
      <c r="F1257" s="87"/>
      <c r="G1257" s="87"/>
      <c r="H1257" s="87"/>
      <c r="I1257" s="87"/>
    </row>
    <row r="1258" spans="1:9" ht="18.75">
      <c r="A1258" s="320" t="s">
        <v>3568</v>
      </c>
      <c r="B1258" s="270"/>
      <c r="C1258" s="270"/>
      <c r="D1258" s="270"/>
      <c r="E1258" s="270"/>
      <c r="F1258" s="270"/>
      <c r="G1258" s="270"/>
    </row>
    <row r="1259" spans="1:9" ht="18.75">
      <c r="A1259" s="5" t="s">
        <v>5010</v>
      </c>
      <c r="B1259" s="270"/>
      <c r="C1259" s="270"/>
      <c r="D1259" s="270"/>
      <c r="E1259" s="270"/>
      <c r="F1259" s="270"/>
      <c r="G1259" s="270"/>
    </row>
    <row r="1260" spans="1:9" ht="18.75">
      <c r="A1260" s="5" t="s">
        <v>5011</v>
      </c>
      <c r="B1260" s="270"/>
      <c r="C1260" s="270"/>
      <c r="D1260" s="270"/>
      <c r="E1260" s="270"/>
      <c r="F1260" s="270"/>
      <c r="G1260" s="270"/>
    </row>
    <row r="1261" spans="1:9" ht="18.75">
      <c r="A1261" s="5" t="s">
        <v>5012</v>
      </c>
      <c r="B1261" s="270"/>
      <c r="C1261" s="270"/>
      <c r="D1261" s="270"/>
      <c r="E1261" s="270"/>
      <c r="F1261" s="270"/>
      <c r="G1261" s="270"/>
    </row>
    <row r="1262" spans="1:9" ht="18.75">
      <c r="A1262" s="5" t="s">
        <v>5013</v>
      </c>
      <c r="B1262" s="270"/>
      <c r="C1262" s="270"/>
      <c r="D1262" s="270"/>
      <c r="E1262" s="270"/>
      <c r="F1262" s="270"/>
      <c r="G1262" s="270"/>
    </row>
    <row r="1263" spans="1:9" ht="18.75">
      <c r="A1263" s="5" t="s">
        <v>5014</v>
      </c>
      <c r="B1263" s="270"/>
      <c r="C1263" s="270"/>
      <c r="D1263" s="270"/>
      <c r="E1263" s="270"/>
      <c r="F1263" s="270"/>
      <c r="G1263" s="270"/>
    </row>
    <row r="1264" spans="1:9" ht="18.75">
      <c r="A1264" s="5" t="s">
        <v>5015</v>
      </c>
      <c r="B1264" s="270"/>
      <c r="C1264" s="270"/>
      <c r="D1264" s="270"/>
      <c r="E1264" s="270"/>
      <c r="F1264" s="270"/>
      <c r="G1264" s="270"/>
    </row>
    <row r="1265" spans="1:9" ht="18.75">
      <c r="A1265" s="5" t="s">
        <v>5016</v>
      </c>
      <c r="B1265" s="270"/>
      <c r="C1265" s="270"/>
      <c r="D1265" s="270"/>
      <c r="E1265" s="270"/>
      <c r="F1265" s="270"/>
      <c r="G1265" s="270"/>
    </row>
    <row r="1266" spans="1:9" ht="18.75">
      <c r="A1266" s="5" t="s">
        <v>5017</v>
      </c>
      <c r="B1266" s="270"/>
      <c r="C1266" s="270"/>
      <c r="D1266" s="270"/>
      <c r="E1266" s="270"/>
      <c r="F1266" s="270"/>
      <c r="G1266" s="270"/>
    </row>
    <row r="1267" spans="1:9" ht="18.75">
      <c r="A1267" s="5" t="s">
        <v>3513</v>
      </c>
      <c r="B1267" s="270"/>
      <c r="C1267" s="270"/>
      <c r="D1267" s="270"/>
      <c r="E1267" s="270"/>
      <c r="F1267" s="270"/>
      <c r="G1267" s="270"/>
    </row>
    <row r="1268" spans="1:9" ht="18.75">
      <c r="A1268" s="5" t="s">
        <v>3523</v>
      </c>
      <c r="B1268" s="270"/>
      <c r="C1268" s="270"/>
      <c r="D1268" s="270"/>
      <c r="E1268" s="270"/>
      <c r="F1268" s="270"/>
      <c r="G1268" s="270"/>
    </row>
    <row r="1269" spans="1:9" ht="18.75">
      <c r="A1269" s="5" t="s">
        <v>5018</v>
      </c>
      <c r="B1269" s="270"/>
      <c r="C1269" s="270"/>
      <c r="D1269" s="270"/>
      <c r="E1269" s="270"/>
      <c r="F1269" s="270"/>
      <c r="G1269" s="270"/>
    </row>
    <row r="1270" spans="1:9" ht="18.75">
      <c r="A1270" s="5" t="s">
        <v>3522</v>
      </c>
      <c r="B1270" s="87"/>
      <c r="C1270" s="87"/>
      <c r="D1270" s="87"/>
      <c r="E1270" s="87"/>
      <c r="F1270" s="87"/>
      <c r="G1270" s="87"/>
      <c r="H1270" s="87"/>
      <c r="I1270" s="87"/>
    </row>
    <row r="1271" spans="1:9" ht="18.75">
      <c r="A1271" s="5" t="s">
        <v>5019</v>
      </c>
      <c r="B1271" s="270"/>
      <c r="C1271" s="270"/>
      <c r="D1271" s="270"/>
      <c r="E1271" s="270"/>
      <c r="F1271" s="270"/>
      <c r="G1271" s="270"/>
    </row>
    <row r="1272" spans="1:9">
      <c r="B1272" s="87"/>
      <c r="C1272" s="87"/>
      <c r="D1272" s="87"/>
      <c r="E1272" s="87"/>
      <c r="F1272" s="87"/>
      <c r="G1272" s="87"/>
      <c r="H1272" s="87"/>
      <c r="I1272" s="87"/>
    </row>
    <row r="1273" spans="1:9" ht="18.75">
      <c r="A1273" s="244" t="s">
        <v>202</v>
      </c>
      <c r="B1273" s="87"/>
      <c r="C1273" s="87"/>
      <c r="D1273" s="87"/>
      <c r="E1273" s="87"/>
      <c r="F1273" s="87"/>
      <c r="G1273" s="87"/>
      <c r="H1273" s="87"/>
      <c r="I1273" s="87"/>
    </row>
    <row r="1274" spans="1:9" ht="18.75">
      <c r="A1274" s="5" t="s">
        <v>3570</v>
      </c>
      <c r="B1274" s="87"/>
      <c r="C1274" s="87"/>
      <c r="D1274" s="87"/>
      <c r="E1274" s="87"/>
      <c r="F1274" s="87"/>
      <c r="G1274" s="87"/>
      <c r="H1274" s="87"/>
      <c r="I1274" s="87"/>
    </row>
    <row r="1275" spans="1:9">
      <c r="B1275" s="87"/>
      <c r="C1275" s="87"/>
      <c r="D1275" s="87"/>
      <c r="E1275" s="87"/>
      <c r="F1275" s="87"/>
      <c r="G1275" s="87"/>
      <c r="H1275" s="87"/>
      <c r="I1275" s="87"/>
    </row>
    <row r="1276" spans="1:9" ht="18.75">
      <c r="A1276" s="42" t="s">
        <v>199</v>
      </c>
      <c r="B1276" s="87"/>
      <c r="C1276" s="87"/>
      <c r="D1276" s="87"/>
      <c r="E1276" s="87"/>
      <c r="F1276" s="87"/>
      <c r="G1276" s="87"/>
      <c r="H1276" s="87"/>
      <c r="I1276" s="87"/>
    </row>
    <row r="1277" spans="1:9" ht="18.75">
      <c r="A1277" s="5" t="s">
        <v>3569</v>
      </c>
      <c r="B1277" s="87"/>
      <c r="C1277" s="87"/>
      <c r="D1277" s="87"/>
      <c r="E1277" s="87"/>
      <c r="F1277" s="87"/>
      <c r="G1277" s="87"/>
      <c r="H1277" s="87"/>
      <c r="I1277" s="87"/>
    </row>
    <row r="1278" spans="1:9" ht="18.75">
      <c r="A1278" s="5" t="s">
        <v>3787</v>
      </c>
      <c r="B1278" s="87"/>
      <c r="C1278" s="87"/>
      <c r="D1278" s="87"/>
      <c r="E1278" s="87"/>
      <c r="F1278" s="87"/>
      <c r="G1278" s="87"/>
      <c r="H1278" s="87"/>
      <c r="I1278" s="87"/>
    </row>
    <row r="1279" spans="1:9">
      <c r="B1279" s="87"/>
      <c r="C1279" s="87"/>
      <c r="D1279" s="87"/>
      <c r="E1279" s="87"/>
      <c r="F1279" s="87"/>
      <c r="G1279" s="87"/>
      <c r="H1279" s="87"/>
      <c r="I1279" s="87"/>
    </row>
    <row r="1280" spans="1:9">
      <c r="B1280" s="87"/>
      <c r="C1280" s="87"/>
      <c r="D1280" s="87"/>
      <c r="E1280" s="87"/>
      <c r="F1280" s="87"/>
      <c r="G1280" s="87"/>
      <c r="H1280" s="87"/>
      <c r="I1280" s="87"/>
    </row>
    <row r="1281" spans="2:9">
      <c r="B1281" s="87"/>
      <c r="C1281" s="87"/>
      <c r="D1281" s="87"/>
      <c r="E1281" s="87"/>
      <c r="F1281" s="87"/>
      <c r="G1281" s="87"/>
      <c r="H1281" s="87"/>
      <c r="I1281" s="87"/>
    </row>
    <row r="1282" spans="2:9">
      <c r="B1282" s="87"/>
      <c r="C1282" s="87"/>
      <c r="D1282" s="87"/>
      <c r="E1282" s="87"/>
      <c r="F1282" s="87"/>
      <c r="G1282" s="87"/>
      <c r="H1282" s="87"/>
      <c r="I1282" s="87"/>
    </row>
    <row r="1283" spans="2:9">
      <c r="B1283" s="87"/>
      <c r="C1283" s="87"/>
      <c r="D1283" s="87"/>
      <c r="E1283" s="87"/>
      <c r="F1283" s="87"/>
      <c r="G1283" s="87"/>
      <c r="H1283" s="87"/>
      <c r="I1283" s="87"/>
    </row>
    <row r="1284" spans="2:9">
      <c r="B1284" s="87"/>
      <c r="C1284" s="87"/>
      <c r="D1284" s="87"/>
      <c r="E1284" s="87"/>
      <c r="F1284" s="87"/>
      <c r="G1284" s="87"/>
      <c r="H1284" s="87"/>
      <c r="I1284" s="87"/>
    </row>
    <row r="1285" spans="2:9">
      <c r="B1285" s="87"/>
      <c r="C1285" s="87"/>
      <c r="D1285" s="87"/>
      <c r="E1285" s="87"/>
      <c r="F1285" s="87"/>
      <c r="G1285" s="87"/>
      <c r="H1285" s="87"/>
      <c r="I1285" s="87"/>
    </row>
    <row r="1286" spans="2:9">
      <c r="B1286" s="87"/>
      <c r="C1286" s="87"/>
      <c r="D1286" s="87"/>
      <c r="E1286" s="87"/>
      <c r="F1286" s="87"/>
      <c r="G1286" s="87"/>
      <c r="H1286" s="87"/>
      <c r="I1286" s="87"/>
    </row>
    <row r="1287" spans="2:9">
      <c r="B1287" s="87"/>
      <c r="C1287" s="87"/>
      <c r="D1287" s="87"/>
      <c r="E1287" s="87"/>
      <c r="F1287" s="87"/>
      <c r="G1287" s="87"/>
      <c r="H1287" s="87"/>
      <c r="I1287" s="87"/>
    </row>
    <row r="1288" spans="2:9">
      <c r="B1288" s="87"/>
      <c r="C1288" s="87"/>
      <c r="D1288" s="87"/>
      <c r="E1288" s="87"/>
      <c r="F1288" s="87"/>
      <c r="G1288" s="87"/>
      <c r="H1288" s="87"/>
      <c r="I1288" s="87"/>
    </row>
    <row r="1289" spans="2:9">
      <c r="B1289" s="87"/>
      <c r="C1289" s="87"/>
      <c r="D1289" s="87"/>
      <c r="E1289" s="87"/>
      <c r="F1289" s="87"/>
      <c r="G1289" s="87"/>
      <c r="H1289" s="87"/>
      <c r="I1289" s="87"/>
    </row>
    <row r="1290" spans="2:9">
      <c r="B1290" s="87"/>
      <c r="C1290" s="87"/>
      <c r="D1290" s="87"/>
      <c r="E1290" s="87"/>
      <c r="F1290" s="87"/>
      <c r="G1290" s="87"/>
      <c r="H1290" s="87"/>
      <c r="I1290" s="87"/>
    </row>
    <row r="1291" spans="2:9">
      <c r="B1291" s="87"/>
      <c r="C1291" s="87"/>
      <c r="D1291" s="87"/>
      <c r="E1291" s="87"/>
      <c r="F1291" s="87"/>
      <c r="G1291" s="87"/>
      <c r="H1291" s="87"/>
      <c r="I1291" s="87"/>
    </row>
    <row r="1292" spans="2:9">
      <c r="B1292" s="87"/>
      <c r="C1292" s="87"/>
      <c r="D1292" s="87"/>
      <c r="E1292" s="87"/>
      <c r="F1292" s="87"/>
      <c r="G1292" s="87"/>
      <c r="H1292" s="87"/>
      <c r="I1292" s="87"/>
    </row>
    <row r="1293" spans="2:9">
      <c r="B1293" s="87"/>
      <c r="C1293" s="87"/>
      <c r="D1293" s="87"/>
      <c r="E1293" s="87"/>
      <c r="F1293" s="87"/>
      <c r="G1293" s="87"/>
      <c r="H1293" s="87"/>
      <c r="I1293" s="87"/>
    </row>
    <row r="1294" spans="2:9">
      <c r="B1294" s="87"/>
      <c r="C1294" s="87"/>
      <c r="D1294" s="87"/>
      <c r="E1294" s="87"/>
      <c r="F1294" s="87"/>
      <c r="G1294" s="87"/>
      <c r="H1294" s="87"/>
      <c r="I1294" s="87"/>
    </row>
    <row r="1295" spans="2:9">
      <c r="B1295" s="87"/>
      <c r="C1295" s="87"/>
      <c r="D1295" s="87"/>
      <c r="E1295" s="87"/>
      <c r="F1295" s="87"/>
      <c r="G1295" s="87"/>
      <c r="H1295" s="87"/>
      <c r="I1295" s="87"/>
    </row>
    <row r="1296" spans="2:9">
      <c r="B1296" s="87"/>
      <c r="C1296" s="87"/>
      <c r="D1296" s="87"/>
      <c r="E1296" s="87"/>
      <c r="F1296" s="87"/>
      <c r="G1296" s="87"/>
      <c r="H1296" s="87"/>
      <c r="I1296" s="87"/>
    </row>
    <row r="1297" spans="2:9">
      <c r="B1297" s="87"/>
      <c r="C1297" s="87"/>
      <c r="D1297" s="87"/>
      <c r="E1297" s="87"/>
      <c r="F1297" s="87"/>
      <c r="G1297" s="87"/>
      <c r="H1297" s="87"/>
      <c r="I1297" s="87"/>
    </row>
    <row r="1298" spans="2:9">
      <c r="B1298" s="87"/>
      <c r="C1298" s="87"/>
      <c r="D1298" s="87"/>
      <c r="E1298" s="87"/>
      <c r="F1298" s="87"/>
      <c r="G1298" s="87"/>
      <c r="H1298" s="87"/>
      <c r="I1298" s="87"/>
    </row>
    <row r="1299" spans="2:9">
      <c r="B1299" s="87"/>
      <c r="C1299" s="87"/>
      <c r="D1299" s="87"/>
      <c r="E1299" s="87"/>
      <c r="F1299" s="87"/>
      <c r="G1299" s="87"/>
      <c r="H1299" s="87"/>
      <c r="I1299" s="87"/>
    </row>
    <row r="1300" spans="2:9">
      <c r="B1300" s="87"/>
      <c r="C1300" s="87"/>
      <c r="D1300" s="87"/>
      <c r="E1300" s="87"/>
      <c r="F1300" s="87"/>
      <c r="G1300" s="87"/>
      <c r="H1300" s="87"/>
      <c r="I1300" s="87"/>
    </row>
    <row r="1301" spans="2:9">
      <c r="B1301" s="87"/>
      <c r="C1301" s="87"/>
      <c r="D1301" s="87"/>
      <c r="E1301" s="87"/>
      <c r="F1301" s="87"/>
      <c r="G1301" s="87"/>
      <c r="H1301" s="87"/>
      <c r="I1301" s="87"/>
    </row>
    <row r="1302" spans="2:9">
      <c r="B1302" s="87"/>
      <c r="C1302" s="87"/>
      <c r="D1302" s="87"/>
      <c r="E1302" s="87"/>
      <c r="F1302" s="87"/>
      <c r="G1302" s="87"/>
      <c r="H1302" s="87"/>
      <c r="I1302" s="87"/>
    </row>
    <row r="1303" spans="2:9">
      <c r="B1303" s="87"/>
      <c r="C1303" s="87"/>
      <c r="D1303" s="87"/>
      <c r="E1303" s="87"/>
      <c r="F1303" s="87"/>
      <c r="G1303" s="87"/>
      <c r="H1303" s="87"/>
      <c r="I1303" s="87"/>
    </row>
    <row r="1304" spans="2:9">
      <c r="B1304" s="87"/>
      <c r="C1304" s="87"/>
      <c r="D1304" s="87"/>
      <c r="E1304" s="87"/>
      <c r="F1304" s="87"/>
      <c r="G1304" s="87"/>
      <c r="H1304" s="87"/>
      <c r="I1304" s="87"/>
    </row>
    <row r="1305" spans="2:9">
      <c r="B1305" s="87"/>
      <c r="C1305" s="87"/>
      <c r="D1305" s="87"/>
      <c r="E1305" s="87"/>
      <c r="F1305" s="87"/>
      <c r="G1305" s="87"/>
      <c r="H1305" s="87"/>
      <c r="I1305" s="87"/>
    </row>
    <row r="1306" spans="2:9">
      <c r="B1306" s="87"/>
      <c r="C1306" s="87"/>
      <c r="D1306" s="87"/>
      <c r="E1306" s="87"/>
      <c r="F1306" s="87"/>
      <c r="G1306" s="87"/>
      <c r="H1306" s="87"/>
      <c r="I1306" s="87"/>
    </row>
    <row r="1307" spans="2:9">
      <c r="B1307" s="87"/>
      <c r="C1307" s="87"/>
      <c r="D1307" s="87"/>
      <c r="E1307" s="87"/>
      <c r="F1307" s="87"/>
      <c r="G1307" s="87"/>
      <c r="H1307" s="87"/>
      <c r="I1307" s="87"/>
    </row>
    <row r="1308" spans="2:9">
      <c r="B1308" s="87"/>
      <c r="C1308" s="87"/>
      <c r="D1308" s="87"/>
      <c r="E1308" s="87"/>
      <c r="F1308" s="87"/>
      <c r="G1308" s="87"/>
      <c r="H1308" s="87"/>
      <c r="I1308" s="87"/>
    </row>
    <row r="1309" spans="2:9">
      <c r="B1309" s="87"/>
      <c r="C1309" s="87"/>
      <c r="D1309" s="87"/>
      <c r="E1309" s="87"/>
      <c r="F1309" s="87"/>
      <c r="G1309" s="87"/>
      <c r="H1309" s="87"/>
      <c r="I1309" s="87"/>
    </row>
    <row r="1310" spans="2:9">
      <c r="B1310" s="87"/>
      <c r="C1310" s="87"/>
      <c r="D1310" s="87"/>
      <c r="E1310" s="87"/>
      <c r="F1310" s="87"/>
      <c r="G1310" s="87"/>
      <c r="H1310" s="87"/>
      <c r="I1310" s="87"/>
    </row>
    <row r="1311" spans="2:9">
      <c r="B1311" s="87"/>
      <c r="C1311" s="87"/>
      <c r="D1311" s="87"/>
      <c r="E1311" s="87"/>
      <c r="F1311" s="87"/>
      <c r="G1311" s="87"/>
      <c r="H1311" s="87"/>
      <c r="I1311" s="87"/>
    </row>
    <row r="1312" spans="2:9">
      <c r="B1312" s="87"/>
      <c r="C1312" s="87"/>
      <c r="D1312" s="87"/>
      <c r="E1312" s="87"/>
      <c r="F1312" s="87"/>
      <c r="G1312" s="87"/>
      <c r="H1312" s="87"/>
      <c r="I1312" s="87"/>
    </row>
    <row r="1313" spans="2:9">
      <c r="B1313" s="87"/>
      <c r="C1313" s="87"/>
      <c r="D1313" s="87"/>
      <c r="E1313" s="87"/>
      <c r="F1313" s="87"/>
      <c r="G1313" s="87"/>
      <c r="H1313" s="87"/>
      <c r="I1313" s="87"/>
    </row>
    <row r="1314" spans="2:9">
      <c r="B1314" s="87"/>
      <c r="C1314" s="87"/>
      <c r="D1314" s="87"/>
      <c r="E1314" s="87"/>
      <c r="F1314" s="87"/>
      <c r="G1314" s="87"/>
      <c r="H1314" s="87"/>
      <c r="I1314" s="87"/>
    </row>
    <row r="1315" spans="2:9">
      <c r="B1315" s="87"/>
      <c r="C1315" s="87"/>
      <c r="D1315" s="87"/>
      <c r="E1315" s="87"/>
      <c r="F1315" s="87"/>
      <c r="G1315" s="87"/>
      <c r="H1315" s="87"/>
      <c r="I1315" s="87"/>
    </row>
    <row r="1316" spans="2:9">
      <c r="B1316" s="87"/>
      <c r="C1316" s="87"/>
      <c r="D1316" s="87"/>
      <c r="E1316" s="87"/>
      <c r="F1316" s="87"/>
      <c r="G1316" s="87"/>
      <c r="H1316" s="87"/>
      <c r="I1316" s="87"/>
    </row>
    <row r="1317" spans="2:9">
      <c r="B1317" s="87"/>
      <c r="C1317" s="87"/>
      <c r="D1317" s="87"/>
      <c r="E1317" s="87"/>
      <c r="F1317" s="87"/>
      <c r="G1317" s="87"/>
      <c r="H1317" s="87"/>
      <c r="I1317" s="87"/>
    </row>
    <row r="1318" spans="2:9">
      <c r="B1318" s="87"/>
      <c r="C1318" s="87"/>
      <c r="D1318" s="87"/>
      <c r="E1318" s="87"/>
      <c r="F1318" s="87"/>
      <c r="G1318" s="87"/>
      <c r="H1318" s="87"/>
      <c r="I1318" s="87"/>
    </row>
    <row r="1319" spans="2:9">
      <c r="B1319" s="87"/>
      <c r="C1319" s="87"/>
      <c r="D1319" s="87"/>
      <c r="E1319" s="87"/>
      <c r="F1319" s="87"/>
      <c r="G1319" s="87"/>
      <c r="H1319" s="87"/>
      <c r="I1319" s="87"/>
    </row>
    <row r="1320" spans="2:9">
      <c r="B1320" s="87"/>
      <c r="C1320" s="87"/>
      <c r="D1320" s="87"/>
      <c r="E1320" s="87"/>
      <c r="F1320" s="87"/>
      <c r="G1320" s="87"/>
      <c r="H1320" s="87"/>
      <c r="I1320" s="87"/>
    </row>
    <row r="1321" spans="2:9">
      <c r="B1321" s="87"/>
      <c r="C1321" s="87"/>
      <c r="D1321" s="87"/>
      <c r="E1321" s="87"/>
      <c r="F1321" s="87"/>
      <c r="G1321" s="87"/>
      <c r="H1321" s="87"/>
      <c r="I1321" s="87"/>
    </row>
    <row r="1322" spans="2:9">
      <c r="B1322" s="87"/>
      <c r="C1322" s="87"/>
      <c r="D1322" s="87"/>
      <c r="E1322" s="87"/>
      <c r="F1322" s="87"/>
      <c r="G1322" s="87"/>
      <c r="H1322" s="87"/>
      <c r="I1322" s="87"/>
    </row>
    <row r="1323" spans="2:9">
      <c r="B1323" s="87"/>
      <c r="C1323" s="87"/>
      <c r="D1323" s="87"/>
      <c r="E1323" s="87"/>
      <c r="F1323" s="87"/>
      <c r="G1323" s="87"/>
      <c r="H1323" s="87"/>
      <c r="I1323" s="87"/>
    </row>
    <row r="1324" spans="2:9">
      <c r="B1324" s="87"/>
      <c r="C1324" s="87"/>
      <c r="D1324" s="87"/>
      <c r="E1324" s="87"/>
      <c r="F1324" s="87"/>
      <c r="G1324" s="87"/>
      <c r="H1324" s="87"/>
      <c r="I1324" s="87"/>
    </row>
    <row r="1325" spans="2:9">
      <c r="B1325" s="87"/>
      <c r="C1325" s="87"/>
      <c r="D1325" s="87"/>
      <c r="E1325" s="87"/>
      <c r="F1325" s="87"/>
      <c r="G1325" s="87"/>
      <c r="H1325" s="87"/>
      <c r="I1325" s="87"/>
    </row>
    <row r="1326" spans="2:9">
      <c r="B1326" s="87"/>
      <c r="C1326" s="87"/>
      <c r="D1326" s="87"/>
      <c r="E1326" s="87"/>
      <c r="F1326" s="87"/>
      <c r="G1326" s="87"/>
      <c r="H1326" s="87"/>
      <c r="I1326" s="87"/>
    </row>
    <row r="1327" spans="2:9">
      <c r="B1327" s="87"/>
      <c r="C1327" s="87"/>
      <c r="D1327" s="87"/>
      <c r="E1327" s="87"/>
      <c r="F1327" s="87"/>
      <c r="G1327" s="87"/>
      <c r="H1327" s="87"/>
      <c r="I1327" s="87"/>
    </row>
    <row r="1328" spans="2:9">
      <c r="B1328" s="87"/>
      <c r="C1328" s="87"/>
      <c r="D1328" s="87"/>
      <c r="E1328" s="87"/>
      <c r="F1328" s="87"/>
      <c r="G1328" s="87"/>
      <c r="H1328" s="87"/>
      <c r="I1328" s="87"/>
    </row>
    <row r="1329" spans="2:9">
      <c r="B1329" s="87"/>
      <c r="C1329" s="87"/>
      <c r="D1329" s="87"/>
      <c r="E1329" s="87"/>
      <c r="F1329" s="87"/>
      <c r="G1329" s="87"/>
      <c r="H1329" s="87"/>
      <c r="I1329" s="87"/>
    </row>
    <row r="1330" spans="2:9">
      <c r="B1330" s="87"/>
      <c r="C1330" s="87"/>
      <c r="D1330" s="87"/>
      <c r="E1330" s="87"/>
      <c r="F1330" s="87"/>
      <c r="G1330" s="87"/>
      <c r="H1330" s="87"/>
      <c r="I1330" s="87"/>
    </row>
    <row r="1331" spans="2:9">
      <c r="B1331" s="87"/>
      <c r="C1331" s="87"/>
      <c r="D1331" s="87"/>
      <c r="E1331" s="87"/>
      <c r="F1331" s="87"/>
      <c r="G1331" s="87"/>
      <c r="H1331" s="87"/>
      <c r="I1331" s="87"/>
    </row>
    <row r="1332" spans="2:9">
      <c r="B1332" s="87"/>
      <c r="C1332" s="87"/>
      <c r="D1332" s="87"/>
      <c r="E1332" s="87"/>
      <c r="F1332" s="87"/>
      <c r="G1332" s="87"/>
      <c r="H1332" s="87"/>
      <c r="I1332" s="87"/>
    </row>
    <row r="1333" spans="2:9">
      <c r="B1333" s="87"/>
      <c r="C1333" s="87"/>
      <c r="D1333" s="87"/>
      <c r="E1333" s="87"/>
      <c r="F1333" s="87"/>
      <c r="G1333" s="87"/>
      <c r="H1333" s="87"/>
      <c r="I1333" s="87"/>
    </row>
    <row r="1334" spans="2:9">
      <c r="B1334" s="87"/>
      <c r="C1334" s="87"/>
      <c r="D1334" s="87"/>
      <c r="E1334" s="87"/>
      <c r="F1334" s="87"/>
      <c r="G1334" s="87"/>
      <c r="H1334" s="87"/>
      <c r="I1334" s="87"/>
    </row>
    <row r="1335" spans="2:9">
      <c r="B1335" s="87"/>
      <c r="C1335" s="87"/>
      <c r="D1335" s="87"/>
      <c r="E1335" s="87"/>
      <c r="F1335" s="87"/>
      <c r="G1335" s="87"/>
      <c r="H1335" s="87"/>
      <c r="I1335" s="87"/>
    </row>
    <row r="1336" spans="2:9">
      <c r="B1336" s="87"/>
      <c r="C1336" s="87"/>
      <c r="D1336" s="87"/>
      <c r="E1336" s="87"/>
      <c r="F1336" s="87"/>
      <c r="G1336" s="87"/>
      <c r="H1336" s="87"/>
      <c r="I1336" s="87"/>
    </row>
    <row r="1337" spans="2:9">
      <c r="B1337" s="87"/>
      <c r="C1337" s="87"/>
      <c r="D1337" s="87"/>
      <c r="E1337" s="87"/>
      <c r="F1337" s="87"/>
      <c r="G1337" s="87"/>
      <c r="H1337" s="87"/>
      <c r="I1337" s="87"/>
    </row>
    <row r="1338" spans="2:9">
      <c r="B1338" s="87"/>
      <c r="C1338" s="87"/>
      <c r="D1338" s="87"/>
      <c r="E1338" s="87"/>
      <c r="F1338" s="87"/>
      <c r="G1338" s="87"/>
      <c r="H1338" s="87"/>
      <c r="I1338" s="87"/>
    </row>
    <row r="1339" spans="2:9">
      <c r="B1339" s="87"/>
      <c r="C1339" s="87"/>
      <c r="D1339" s="87"/>
      <c r="E1339" s="87"/>
      <c r="F1339" s="87"/>
      <c r="G1339" s="87"/>
      <c r="H1339" s="87"/>
      <c r="I1339" s="87"/>
    </row>
    <row r="1340" spans="2:9">
      <c r="B1340" s="87"/>
      <c r="C1340" s="87"/>
      <c r="D1340" s="87"/>
      <c r="E1340" s="87"/>
      <c r="F1340" s="87"/>
      <c r="G1340" s="87"/>
      <c r="H1340" s="87"/>
      <c r="I1340" s="87"/>
    </row>
    <row r="1341" spans="2:9">
      <c r="B1341" s="87"/>
      <c r="C1341" s="87"/>
      <c r="D1341" s="87"/>
      <c r="E1341" s="87"/>
      <c r="F1341" s="87"/>
      <c r="G1341" s="87"/>
      <c r="H1341" s="87"/>
      <c r="I1341" s="87"/>
    </row>
    <row r="1342" spans="2:9">
      <c r="B1342" s="87"/>
      <c r="C1342" s="87"/>
      <c r="D1342" s="87"/>
      <c r="E1342" s="87"/>
      <c r="F1342" s="87"/>
      <c r="G1342" s="87"/>
      <c r="H1342" s="87"/>
      <c r="I1342" s="87"/>
    </row>
    <row r="1343" spans="2:9">
      <c r="B1343" s="87"/>
      <c r="C1343" s="87"/>
      <c r="D1343" s="87"/>
      <c r="E1343" s="87"/>
      <c r="F1343" s="87"/>
      <c r="G1343" s="87"/>
      <c r="H1343" s="87"/>
      <c r="I1343" s="87"/>
    </row>
    <row r="1344" spans="2:9">
      <c r="B1344" s="87"/>
      <c r="C1344" s="87"/>
      <c r="D1344" s="87"/>
      <c r="E1344" s="87"/>
      <c r="F1344" s="87"/>
      <c r="G1344" s="87"/>
      <c r="H1344" s="87"/>
      <c r="I1344" s="87"/>
    </row>
    <row r="1345" spans="2:9">
      <c r="B1345" s="87"/>
      <c r="C1345" s="87"/>
      <c r="D1345" s="87"/>
      <c r="E1345" s="87"/>
      <c r="F1345" s="87"/>
      <c r="G1345" s="87"/>
      <c r="H1345" s="87"/>
      <c r="I1345" s="87"/>
    </row>
    <row r="1346" spans="2:9">
      <c r="B1346" s="87"/>
      <c r="C1346" s="87"/>
      <c r="D1346" s="87"/>
      <c r="E1346" s="87"/>
      <c r="F1346" s="87"/>
      <c r="G1346" s="87"/>
      <c r="H1346" s="87"/>
      <c r="I1346" s="87"/>
    </row>
    <row r="1347" spans="2:9">
      <c r="B1347" s="87"/>
      <c r="C1347" s="87"/>
      <c r="D1347" s="87"/>
      <c r="E1347" s="87"/>
      <c r="F1347" s="87"/>
      <c r="G1347" s="87"/>
      <c r="H1347" s="87"/>
      <c r="I1347" s="87"/>
    </row>
    <row r="1348" spans="2:9">
      <c r="B1348" s="87"/>
      <c r="C1348" s="87"/>
      <c r="D1348" s="87"/>
      <c r="E1348" s="87"/>
      <c r="F1348" s="87"/>
      <c r="G1348" s="87"/>
      <c r="H1348" s="87"/>
      <c r="I1348" s="87"/>
    </row>
    <row r="1349" spans="2:9">
      <c r="B1349" s="87"/>
      <c r="C1349" s="87"/>
      <c r="D1349" s="87"/>
      <c r="E1349" s="87"/>
      <c r="F1349" s="87"/>
      <c r="G1349" s="87"/>
      <c r="H1349" s="87"/>
      <c r="I1349" s="87"/>
    </row>
    <row r="1350" spans="2:9">
      <c r="B1350" s="87"/>
      <c r="C1350" s="87"/>
      <c r="D1350" s="87"/>
      <c r="E1350" s="87"/>
      <c r="F1350" s="87"/>
      <c r="G1350" s="87"/>
      <c r="H1350" s="87"/>
      <c r="I1350" s="87"/>
    </row>
    <row r="1351" spans="2:9">
      <c r="B1351" s="87"/>
      <c r="C1351" s="87"/>
      <c r="D1351" s="87"/>
      <c r="E1351" s="87"/>
      <c r="F1351" s="87"/>
      <c r="G1351" s="87"/>
      <c r="H1351" s="87"/>
      <c r="I1351" s="87"/>
    </row>
    <row r="1352" spans="2:9">
      <c r="B1352" s="87"/>
      <c r="C1352" s="87"/>
      <c r="D1352" s="87"/>
      <c r="E1352" s="87"/>
      <c r="F1352" s="87"/>
      <c r="G1352" s="87"/>
      <c r="H1352" s="87"/>
      <c r="I1352" s="87"/>
    </row>
    <row r="1353" spans="2:9">
      <c r="B1353" s="87"/>
      <c r="C1353" s="87"/>
      <c r="D1353" s="87"/>
      <c r="E1353" s="87"/>
      <c r="F1353" s="87"/>
      <c r="G1353" s="87"/>
      <c r="H1353" s="87"/>
      <c r="I1353" s="87"/>
    </row>
    <row r="1354" spans="2:9">
      <c r="B1354" s="87"/>
      <c r="C1354" s="87"/>
      <c r="D1354" s="87"/>
      <c r="E1354" s="87"/>
      <c r="F1354" s="87"/>
      <c r="G1354" s="87"/>
      <c r="H1354" s="87"/>
      <c r="I1354" s="87"/>
    </row>
    <row r="1355" spans="2:9">
      <c r="B1355" s="87"/>
      <c r="C1355" s="87"/>
      <c r="D1355" s="87"/>
      <c r="E1355" s="87"/>
      <c r="F1355" s="87"/>
      <c r="G1355" s="87"/>
      <c r="H1355" s="87"/>
      <c r="I1355" s="87"/>
    </row>
    <row r="1356" spans="2:9">
      <c r="B1356" s="87"/>
      <c r="C1356" s="87"/>
      <c r="D1356" s="87"/>
      <c r="E1356" s="87"/>
      <c r="F1356" s="87"/>
      <c r="G1356" s="87"/>
      <c r="H1356" s="87"/>
      <c r="I1356" s="87"/>
    </row>
    <row r="1357" spans="2:9">
      <c r="B1357" s="87"/>
      <c r="C1357" s="87"/>
      <c r="D1357" s="87"/>
      <c r="E1357" s="87"/>
      <c r="F1357" s="87"/>
      <c r="G1357" s="87"/>
      <c r="H1357" s="87"/>
      <c r="I1357" s="87"/>
    </row>
    <row r="1358" spans="2:9">
      <c r="B1358" s="87"/>
      <c r="C1358" s="87"/>
      <c r="D1358" s="87"/>
      <c r="E1358" s="87"/>
      <c r="F1358" s="87"/>
      <c r="G1358" s="87"/>
      <c r="H1358" s="87"/>
      <c r="I1358" s="87"/>
    </row>
    <row r="1359" spans="2:9">
      <c r="B1359" s="87"/>
      <c r="C1359" s="87"/>
      <c r="D1359" s="87"/>
      <c r="E1359" s="87"/>
      <c r="F1359" s="87"/>
      <c r="G1359" s="87"/>
      <c r="H1359" s="87"/>
      <c r="I1359" s="87"/>
    </row>
    <row r="1360" spans="2:9">
      <c r="B1360" s="87"/>
      <c r="C1360" s="87"/>
      <c r="D1360" s="87"/>
      <c r="E1360" s="87"/>
      <c r="F1360" s="87"/>
      <c r="G1360" s="87"/>
      <c r="H1360" s="87"/>
      <c r="I1360" s="87"/>
    </row>
    <row r="1361" spans="2:9">
      <c r="B1361" s="87"/>
      <c r="C1361" s="87"/>
      <c r="D1361" s="87"/>
      <c r="E1361" s="87"/>
      <c r="F1361" s="87"/>
      <c r="G1361" s="87"/>
      <c r="H1361" s="87"/>
      <c r="I1361" s="87"/>
    </row>
    <row r="1362" spans="2:9">
      <c r="B1362" s="87"/>
      <c r="C1362" s="87"/>
      <c r="D1362" s="87"/>
      <c r="E1362" s="87"/>
      <c r="F1362" s="87"/>
      <c r="G1362" s="87"/>
      <c r="H1362" s="87"/>
      <c r="I1362" s="87"/>
    </row>
    <row r="1363" spans="2:9">
      <c r="B1363" s="87"/>
      <c r="C1363" s="87"/>
      <c r="D1363" s="87"/>
      <c r="E1363" s="87"/>
      <c r="F1363" s="87"/>
      <c r="G1363" s="87"/>
      <c r="H1363" s="87"/>
      <c r="I1363" s="87"/>
    </row>
    <row r="1364" spans="2:9">
      <c r="B1364" s="87"/>
      <c r="C1364" s="87"/>
      <c r="D1364" s="87"/>
      <c r="E1364" s="87"/>
      <c r="F1364" s="87"/>
      <c r="G1364" s="87"/>
      <c r="H1364" s="87"/>
      <c r="I1364" s="87"/>
    </row>
    <row r="1365" spans="2:9">
      <c r="B1365" s="87"/>
      <c r="C1365" s="87"/>
      <c r="D1365" s="87"/>
      <c r="E1365" s="87"/>
      <c r="F1365" s="87"/>
      <c r="G1365" s="87"/>
      <c r="H1365" s="87"/>
      <c r="I1365" s="87"/>
    </row>
    <row r="1366" spans="2:9">
      <c r="B1366" s="87"/>
      <c r="C1366" s="87"/>
      <c r="D1366" s="87"/>
      <c r="E1366" s="87"/>
      <c r="F1366" s="87"/>
      <c r="G1366" s="87"/>
      <c r="H1366" s="87"/>
      <c r="I1366" s="87"/>
    </row>
    <row r="1367" spans="2:9">
      <c r="B1367" s="87"/>
      <c r="C1367" s="87"/>
      <c r="D1367" s="87"/>
      <c r="E1367" s="87"/>
      <c r="F1367" s="87"/>
      <c r="G1367" s="87"/>
      <c r="H1367" s="87"/>
      <c r="I1367" s="87"/>
    </row>
    <row r="1368" spans="2:9">
      <c r="B1368" s="87"/>
      <c r="C1368" s="87"/>
      <c r="D1368" s="87"/>
      <c r="E1368" s="87"/>
      <c r="F1368" s="87"/>
      <c r="G1368" s="87"/>
      <c r="H1368" s="87"/>
      <c r="I1368" s="87"/>
    </row>
    <row r="1369" spans="2:9">
      <c r="B1369" s="87"/>
      <c r="C1369" s="87"/>
      <c r="D1369" s="87"/>
      <c r="E1369" s="87"/>
      <c r="F1369" s="87"/>
      <c r="G1369" s="87"/>
      <c r="H1369" s="87"/>
      <c r="I1369" s="87"/>
    </row>
    <row r="1370" spans="2:9">
      <c r="B1370" s="87"/>
      <c r="C1370" s="87"/>
      <c r="D1370" s="87"/>
      <c r="E1370" s="87"/>
      <c r="F1370" s="87"/>
      <c r="G1370" s="87"/>
      <c r="H1370" s="87"/>
      <c r="I1370" s="87"/>
    </row>
    <row r="1371" spans="2:9">
      <c r="B1371" s="87"/>
      <c r="C1371" s="87"/>
      <c r="D1371" s="87"/>
      <c r="E1371" s="87"/>
      <c r="F1371" s="87"/>
      <c r="G1371" s="87"/>
      <c r="H1371" s="87"/>
      <c r="I1371" s="87"/>
    </row>
    <row r="1372" spans="2:9">
      <c r="B1372" s="87"/>
      <c r="C1372" s="87"/>
      <c r="D1372" s="87"/>
      <c r="E1372" s="87"/>
      <c r="F1372" s="87"/>
      <c r="G1372" s="87"/>
      <c r="H1372" s="87"/>
      <c r="I1372" s="87"/>
    </row>
    <row r="1373" spans="2:9">
      <c r="B1373" s="87"/>
      <c r="C1373" s="87"/>
      <c r="D1373" s="87"/>
      <c r="E1373" s="87"/>
      <c r="F1373" s="87"/>
      <c r="G1373" s="87"/>
      <c r="H1373" s="87"/>
      <c r="I1373" s="87"/>
    </row>
    <row r="1374" spans="2:9">
      <c r="B1374" s="87"/>
      <c r="C1374" s="87"/>
      <c r="D1374" s="87"/>
      <c r="E1374" s="87"/>
      <c r="F1374" s="87"/>
      <c r="G1374" s="87"/>
      <c r="H1374" s="87"/>
      <c r="I1374" s="87"/>
    </row>
    <row r="1375" spans="2:9">
      <c r="B1375" s="87"/>
      <c r="C1375" s="87"/>
      <c r="D1375" s="87"/>
      <c r="E1375" s="87"/>
      <c r="F1375" s="87"/>
      <c r="G1375" s="87"/>
      <c r="H1375" s="87"/>
      <c r="I1375" s="87"/>
    </row>
    <row r="1376" spans="2:9">
      <c r="B1376" s="87"/>
      <c r="C1376" s="87"/>
      <c r="D1376" s="87"/>
      <c r="E1376" s="87"/>
      <c r="F1376" s="87"/>
      <c r="G1376" s="87"/>
      <c r="H1376" s="87"/>
      <c r="I1376" s="87"/>
    </row>
    <row r="1377" spans="2:9">
      <c r="B1377" s="87"/>
      <c r="C1377" s="87"/>
      <c r="D1377" s="87"/>
      <c r="E1377" s="87"/>
      <c r="F1377" s="87"/>
      <c r="G1377" s="87"/>
      <c r="H1377" s="87"/>
      <c r="I1377" s="87"/>
    </row>
    <row r="1378" spans="2:9">
      <c r="B1378" s="87"/>
      <c r="C1378" s="87"/>
      <c r="D1378" s="87"/>
      <c r="E1378" s="87"/>
      <c r="F1378" s="87"/>
      <c r="G1378" s="87"/>
      <c r="H1378" s="87"/>
      <c r="I1378" s="87"/>
    </row>
    <row r="1379" spans="2:9">
      <c r="B1379" s="87"/>
      <c r="C1379" s="87"/>
      <c r="D1379" s="87"/>
      <c r="E1379" s="87"/>
      <c r="F1379" s="87"/>
      <c r="G1379" s="87"/>
      <c r="H1379" s="87"/>
      <c r="I1379" s="87"/>
    </row>
    <row r="1380" spans="2:9">
      <c r="B1380" s="87"/>
      <c r="C1380" s="87"/>
      <c r="D1380" s="87"/>
      <c r="E1380" s="87"/>
      <c r="F1380" s="87"/>
      <c r="G1380" s="87"/>
      <c r="H1380" s="87"/>
      <c r="I1380" s="87"/>
    </row>
    <row r="1381" spans="2:9">
      <c r="B1381" s="87"/>
      <c r="C1381" s="87"/>
      <c r="D1381" s="87"/>
      <c r="E1381" s="87"/>
      <c r="F1381" s="87"/>
      <c r="G1381" s="87"/>
      <c r="H1381" s="87"/>
      <c r="I1381" s="87"/>
    </row>
    <row r="1382" spans="2:9">
      <c r="B1382" s="87"/>
      <c r="C1382" s="87"/>
      <c r="D1382" s="87"/>
      <c r="E1382" s="87"/>
      <c r="F1382" s="87"/>
      <c r="G1382" s="87"/>
      <c r="H1382" s="87"/>
      <c r="I1382" s="87"/>
    </row>
    <row r="1383" spans="2:9">
      <c r="B1383" s="87"/>
      <c r="C1383" s="87"/>
      <c r="D1383" s="87"/>
      <c r="E1383" s="87"/>
      <c r="F1383" s="87"/>
      <c r="G1383" s="87"/>
      <c r="H1383" s="87"/>
      <c r="I1383" s="87"/>
    </row>
    <row r="1384" spans="2:9">
      <c r="B1384" s="87"/>
      <c r="C1384" s="87"/>
      <c r="D1384" s="87"/>
      <c r="E1384" s="87"/>
      <c r="F1384" s="87"/>
      <c r="G1384" s="87"/>
      <c r="H1384" s="87"/>
      <c r="I1384" s="87"/>
    </row>
    <row r="1385" spans="2:9">
      <c r="B1385" s="87"/>
      <c r="C1385" s="87"/>
      <c r="D1385" s="87"/>
      <c r="E1385" s="87"/>
      <c r="F1385" s="87"/>
      <c r="G1385" s="87"/>
      <c r="H1385" s="87"/>
      <c r="I1385" s="87"/>
    </row>
    <row r="1386" spans="2:9">
      <c r="B1386" s="87"/>
      <c r="C1386" s="87"/>
      <c r="D1386" s="87"/>
      <c r="E1386" s="87"/>
      <c r="F1386" s="87"/>
      <c r="G1386" s="87"/>
      <c r="H1386" s="87"/>
      <c r="I1386" s="87"/>
    </row>
    <row r="1387" spans="2:9">
      <c r="B1387" s="87"/>
      <c r="C1387" s="87"/>
      <c r="D1387" s="87"/>
      <c r="E1387" s="87"/>
      <c r="F1387" s="87"/>
      <c r="G1387" s="87"/>
      <c r="H1387" s="87"/>
      <c r="I1387" s="87"/>
    </row>
    <row r="1388" spans="2:9">
      <c r="B1388" s="87"/>
      <c r="C1388" s="87"/>
      <c r="D1388" s="87"/>
      <c r="E1388" s="87"/>
      <c r="F1388" s="87"/>
      <c r="G1388" s="87"/>
      <c r="H1388" s="87"/>
      <c r="I1388" s="87"/>
    </row>
    <row r="1389" spans="2:9">
      <c r="B1389" s="87"/>
      <c r="C1389" s="87"/>
      <c r="D1389" s="87"/>
      <c r="E1389" s="87"/>
      <c r="F1389" s="87"/>
      <c r="G1389" s="87"/>
      <c r="H1389" s="87"/>
      <c r="I1389" s="87"/>
    </row>
    <row r="1390" spans="2:9">
      <c r="B1390" s="87"/>
      <c r="C1390" s="87"/>
      <c r="D1390" s="87"/>
      <c r="E1390" s="87"/>
      <c r="F1390" s="87"/>
      <c r="G1390" s="87"/>
      <c r="H1390" s="87"/>
      <c r="I1390" s="87"/>
    </row>
    <row r="1391" spans="2:9">
      <c r="B1391" s="87"/>
      <c r="C1391" s="87"/>
      <c r="D1391" s="87"/>
      <c r="E1391" s="87"/>
      <c r="F1391" s="87"/>
      <c r="G1391" s="87"/>
      <c r="H1391" s="87"/>
      <c r="I1391" s="87"/>
    </row>
    <row r="1392" spans="2:9">
      <c r="B1392" s="87"/>
      <c r="C1392" s="87"/>
      <c r="D1392" s="87"/>
      <c r="E1392" s="87"/>
      <c r="F1392" s="87"/>
      <c r="G1392" s="87"/>
      <c r="H1392" s="87"/>
      <c r="I1392" s="87"/>
    </row>
    <row r="1393" spans="2:9">
      <c r="B1393" s="87"/>
      <c r="C1393" s="87"/>
      <c r="D1393" s="87"/>
      <c r="E1393" s="87"/>
      <c r="F1393" s="87"/>
      <c r="G1393" s="87"/>
      <c r="H1393" s="87"/>
      <c r="I1393" s="87"/>
    </row>
    <row r="1394" spans="2:9">
      <c r="B1394" s="87"/>
      <c r="C1394" s="87"/>
      <c r="D1394" s="87"/>
      <c r="E1394" s="87"/>
      <c r="F1394" s="87"/>
      <c r="G1394" s="87"/>
      <c r="H1394" s="87"/>
      <c r="I1394" s="87"/>
    </row>
    <row r="1395" spans="2:9">
      <c r="B1395" s="87"/>
      <c r="C1395" s="87"/>
      <c r="D1395" s="87"/>
      <c r="E1395" s="87"/>
      <c r="F1395" s="87"/>
      <c r="G1395" s="87"/>
      <c r="H1395" s="87"/>
      <c r="I1395" s="87"/>
    </row>
    <row r="1396" spans="2:9">
      <c r="B1396" s="87"/>
      <c r="C1396" s="87"/>
      <c r="D1396" s="87"/>
      <c r="E1396" s="87"/>
      <c r="F1396" s="87"/>
      <c r="G1396" s="87"/>
      <c r="H1396" s="87"/>
      <c r="I1396" s="87"/>
    </row>
    <row r="1397" spans="2:9">
      <c r="B1397" s="87"/>
      <c r="C1397" s="87"/>
      <c r="D1397" s="87"/>
      <c r="E1397" s="87"/>
      <c r="F1397" s="87"/>
      <c r="G1397" s="87"/>
      <c r="H1397" s="87"/>
      <c r="I1397" s="87"/>
    </row>
    <row r="1398" spans="2:9">
      <c r="B1398" s="87"/>
      <c r="C1398" s="87"/>
      <c r="D1398" s="87"/>
      <c r="E1398" s="87"/>
      <c r="F1398" s="87"/>
      <c r="G1398" s="87"/>
      <c r="H1398" s="87"/>
      <c r="I1398" s="87"/>
    </row>
    <row r="1399" spans="2:9">
      <c r="B1399" s="87"/>
      <c r="C1399" s="87"/>
      <c r="D1399" s="87"/>
      <c r="E1399" s="87"/>
      <c r="F1399" s="87"/>
      <c r="G1399" s="87"/>
      <c r="H1399" s="87"/>
      <c r="I1399" s="87"/>
    </row>
    <row r="1400" spans="2:9">
      <c r="B1400" s="87"/>
      <c r="C1400" s="87"/>
      <c r="D1400" s="87"/>
      <c r="E1400" s="87"/>
      <c r="F1400" s="87"/>
      <c r="G1400" s="87"/>
      <c r="H1400" s="87"/>
      <c r="I1400" s="87"/>
    </row>
    <row r="1401" spans="2:9">
      <c r="B1401" s="87"/>
      <c r="C1401" s="87"/>
      <c r="D1401" s="87"/>
      <c r="E1401" s="87"/>
      <c r="F1401" s="87"/>
      <c r="G1401" s="87"/>
      <c r="H1401" s="87"/>
      <c r="I1401" s="87"/>
    </row>
    <row r="1402" spans="2:9">
      <c r="B1402" s="87"/>
      <c r="C1402" s="87"/>
      <c r="D1402" s="87"/>
      <c r="E1402" s="87"/>
      <c r="F1402" s="87"/>
      <c r="G1402" s="87"/>
      <c r="H1402" s="87"/>
      <c r="I1402" s="87"/>
    </row>
    <row r="1403" spans="2:9">
      <c r="B1403" s="87"/>
      <c r="C1403" s="87"/>
      <c r="D1403" s="87"/>
      <c r="E1403" s="87"/>
      <c r="F1403" s="87"/>
      <c r="G1403" s="87"/>
      <c r="H1403" s="87"/>
      <c r="I1403" s="87"/>
    </row>
    <row r="1404" spans="2:9">
      <c r="B1404" s="87"/>
      <c r="C1404" s="87"/>
      <c r="D1404" s="87"/>
      <c r="E1404" s="87"/>
      <c r="F1404" s="87"/>
      <c r="G1404" s="87"/>
      <c r="H1404" s="87"/>
      <c r="I1404" s="87"/>
    </row>
    <row r="1405" spans="2:9">
      <c r="B1405" s="87"/>
      <c r="C1405" s="87"/>
      <c r="D1405" s="87"/>
      <c r="E1405" s="87"/>
      <c r="F1405" s="87"/>
      <c r="G1405" s="87"/>
      <c r="H1405" s="87"/>
      <c r="I1405" s="87"/>
    </row>
    <row r="1406" spans="2:9">
      <c r="B1406" s="87"/>
      <c r="C1406" s="87"/>
      <c r="D1406" s="87"/>
      <c r="E1406" s="87"/>
      <c r="F1406" s="87"/>
      <c r="G1406" s="87"/>
      <c r="H1406" s="87"/>
      <c r="I1406" s="87"/>
    </row>
    <row r="1407" spans="2:9">
      <c r="B1407" s="87"/>
      <c r="C1407" s="87"/>
      <c r="D1407" s="87"/>
      <c r="E1407" s="87"/>
      <c r="F1407" s="87"/>
      <c r="G1407" s="87"/>
      <c r="H1407" s="87"/>
      <c r="I1407" s="87"/>
    </row>
    <row r="1408" spans="2:9">
      <c r="B1408" s="87"/>
      <c r="C1408" s="87"/>
      <c r="D1408" s="87"/>
      <c r="E1408" s="87"/>
      <c r="F1408" s="87"/>
      <c r="G1408" s="87"/>
      <c r="H1408" s="87"/>
      <c r="I1408" s="87"/>
    </row>
    <row r="1409" spans="2:9">
      <c r="B1409" s="87"/>
      <c r="C1409" s="87"/>
      <c r="D1409" s="87"/>
      <c r="E1409" s="87"/>
      <c r="F1409" s="87"/>
      <c r="G1409" s="87"/>
      <c r="H1409" s="87"/>
      <c r="I1409" s="87"/>
    </row>
    <row r="1410" spans="2:9">
      <c r="B1410" s="87"/>
      <c r="C1410" s="87"/>
      <c r="D1410" s="87"/>
      <c r="E1410" s="87"/>
      <c r="F1410" s="87"/>
      <c r="G1410" s="87"/>
      <c r="H1410" s="87"/>
      <c r="I1410" s="87"/>
    </row>
    <row r="1411" spans="2:9">
      <c r="B1411" s="87"/>
      <c r="C1411" s="87"/>
      <c r="D1411" s="87"/>
      <c r="E1411" s="87"/>
      <c r="F1411" s="87"/>
      <c r="G1411" s="87"/>
      <c r="H1411" s="87"/>
      <c r="I1411" s="87"/>
    </row>
    <row r="1412" spans="2:9">
      <c r="B1412" s="87"/>
      <c r="C1412" s="87"/>
      <c r="D1412" s="87"/>
      <c r="E1412" s="87"/>
      <c r="F1412" s="87"/>
      <c r="G1412" s="87"/>
      <c r="H1412" s="87"/>
      <c r="I1412" s="87"/>
    </row>
    <row r="1413" spans="2:9">
      <c r="B1413" s="87"/>
      <c r="C1413" s="87"/>
      <c r="D1413" s="87"/>
      <c r="E1413" s="87"/>
      <c r="F1413" s="87"/>
      <c r="G1413" s="87"/>
      <c r="H1413" s="87"/>
      <c r="I1413" s="87"/>
    </row>
    <row r="1414" spans="2:9">
      <c r="B1414" s="87"/>
      <c r="C1414" s="87"/>
      <c r="D1414" s="87"/>
      <c r="E1414" s="87"/>
      <c r="F1414" s="87"/>
      <c r="G1414" s="87"/>
      <c r="H1414" s="87"/>
      <c r="I1414" s="87"/>
    </row>
    <row r="1415" spans="2:9">
      <c r="B1415" s="87"/>
      <c r="C1415" s="87"/>
      <c r="D1415" s="87"/>
      <c r="E1415" s="87"/>
      <c r="F1415" s="87"/>
      <c r="G1415" s="87"/>
      <c r="H1415" s="87"/>
      <c r="I1415" s="87"/>
    </row>
    <row r="1416" spans="2:9">
      <c r="B1416" s="87"/>
      <c r="C1416" s="87"/>
      <c r="D1416" s="87"/>
      <c r="E1416" s="87"/>
      <c r="F1416" s="87"/>
      <c r="G1416" s="87"/>
      <c r="H1416" s="87"/>
      <c r="I1416" s="87"/>
    </row>
    <row r="1417" spans="2:9">
      <c r="B1417" s="87"/>
      <c r="C1417" s="87"/>
      <c r="D1417" s="87"/>
      <c r="E1417" s="87"/>
      <c r="F1417" s="87"/>
      <c r="G1417" s="87"/>
      <c r="H1417" s="87"/>
      <c r="I1417" s="87"/>
    </row>
    <row r="1418" spans="2:9">
      <c r="B1418" s="87"/>
      <c r="C1418" s="87"/>
      <c r="D1418" s="87"/>
      <c r="E1418" s="87"/>
      <c r="F1418" s="87"/>
      <c r="G1418" s="87"/>
      <c r="H1418" s="87"/>
      <c r="I1418" s="87"/>
    </row>
    <row r="1419" spans="2:9">
      <c r="B1419" s="87"/>
      <c r="C1419" s="87"/>
      <c r="D1419" s="87"/>
      <c r="E1419" s="87"/>
      <c r="F1419" s="87"/>
      <c r="G1419" s="87"/>
      <c r="H1419" s="87"/>
      <c r="I1419" s="87"/>
    </row>
    <row r="1420" spans="2:9">
      <c r="B1420" s="87"/>
      <c r="C1420" s="87"/>
      <c r="D1420" s="87"/>
      <c r="E1420" s="87"/>
      <c r="F1420" s="87"/>
      <c r="G1420" s="87"/>
      <c r="H1420" s="87"/>
      <c r="I1420" s="87"/>
    </row>
    <row r="1421" spans="2:9">
      <c r="B1421" s="87"/>
      <c r="C1421" s="87"/>
      <c r="D1421" s="87"/>
      <c r="E1421" s="87"/>
      <c r="F1421" s="87"/>
      <c r="G1421" s="87"/>
      <c r="H1421" s="87"/>
      <c r="I1421" s="87"/>
    </row>
    <row r="1422" spans="2:9">
      <c r="B1422" s="87"/>
      <c r="C1422" s="87"/>
      <c r="D1422" s="87"/>
      <c r="E1422" s="87"/>
      <c r="F1422" s="87"/>
      <c r="G1422" s="87"/>
      <c r="H1422" s="87"/>
      <c r="I1422" s="87"/>
    </row>
    <row r="1423" spans="2:9">
      <c r="B1423" s="87"/>
      <c r="C1423" s="87"/>
      <c r="D1423" s="87"/>
      <c r="E1423" s="87"/>
      <c r="F1423" s="87"/>
      <c r="G1423" s="87"/>
      <c r="H1423" s="87"/>
      <c r="I1423" s="87"/>
    </row>
    <row r="1424" spans="2:9">
      <c r="B1424" s="87"/>
      <c r="C1424" s="87"/>
      <c r="D1424" s="87"/>
      <c r="E1424" s="87"/>
      <c r="F1424" s="87"/>
      <c r="G1424" s="87"/>
      <c r="H1424" s="87"/>
      <c r="I1424" s="87"/>
    </row>
    <row r="1425" spans="2:9">
      <c r="B1425" s="87"/>
      <c r="C1425" s="87"/>
      <c r="D1425" s="87"/>
      <c r="E1425" s="87"/>
      <c r="F1425" s="87"/>
      <c r="G1425" s="87"/>
      <c r="H1425" s="87"/>
      <c r="I1425" s="87"/>
    </row>
    <row r="1426" spans="2:9">
      <c r="B1426" s="87"/>
      <c r="C1426" s="87"/>
      <c r="D1426" s="87"/>
      <c r="E1426" s="87"/>
      <c r="F1426" s="87"/>
      <c r="G1426" s="87"/>
      <c r="H1426" s="87"/>
      <c r="I1426" s="87"/>
    </row>
    <row r="1427" spans="2:9">
      <c r="B1427" s="87"/>
      <c r="C1427" s="87"/>
      <c r="D1427" s="87"/>
      <c r="E1427" s="87"/>
      <c r="F1427" s="87"/>
      <c r="G1427" s="87"/>
      <c r="H1427" s="87"/>
      <c r="I1427" s="87"/>
    </row>
    <row r="1428" spans="2:9">
      <c r="B1428" s="87"/>
      <c r="C1428" s="87"/>
      <c r="D1428" s="87"/>
      <c r="E1428" s="87"/>
      <c r="F1428" s="87"/>
      <c r="G1428" s="87"/>
      <c r="H1428" s="87"/>
      <c r="I1428" s="87"/>
    </row>
    <row r="1429" spans="2:9">
      <c r="B1429" s="87"/>
      <c r="C1429" s="87"/>
      <c r="D1429" s="87"/>
      <c r="E1429" s="87"/>
      <c r="F1429" s="87"/>
      <c r="G1429" s="87"/>
      <c r="H1429" s="87"/>
      <c r="I1429" s="87"/>
    </row>
    <row r="1430" spans="2:9">
      <c r="B1430" s="87"/>
      <c r="C1430" s="87"/>
      <c r="D1430" s="87"/>
      <c r="E1430" s="87"/>
      <c r="F1430" s="87"/>
      <c r="G1430" s="87"/>
      <c r="H1430" s="87"/>
      <c r="I1430" s="87"/>
    </row>
    <row r="1431" spans="2:9">
      <c r="B1431" s="87"/>
      <c r="C1431" s="87"/>
      <c r="D1431" s="87"/>
      <c r="E1431" s="87"/>
      <c r="F1431" s="87"/>
      <c r="G1431" s="87"/>
      <c r="H1431" s="87"/>
      <c r="I1431" s="87"/>
    </row>
    <row r="1432" spans="2:9">
      <c r="B1432" s="87"/>
      <c r="C1432" s="87"/>
      <c r="D1432" s="87"/>
      <c r="E1432" s="87"/>
      <c r="F1432" s="87"/>
      <c r="G1432" s="87"/>
      <c r="H1432" s="87"/>
      <c r="I1432" s="87"/>
    </row>
    <row r="1433" spans="2:9">
      <c r="B1433" s="87"/>
      <c r="C1433" s="87"/>
      <c r="D1433" s="87"/>
      <c r="E1433" s="87"/>
      <c r="F1433" s="87"/>
      <c r="G1433" s="87"/>
      <c r="H1433" s="87"/>
      <c r="I1433" s="87"/>
    </row>
    <row r="1434" spans="2:9">
      <c r="B1434" s="87"/>
      <c r="C1434" s="87"/>
      <c r="D1434" s="87"/>
      <c r="E1434" s="87"/>
      <c r="F1434" s="87"/>
      <c r="G1434" s="87"/>
      <c r="H1434" s="87"/>
      <c r="I1434" s="87"/>
    </row>
    <row r="1435" spans="2:9">
      <c r="B1435" s="87"/>
      <c r="C1435" s="87"/>
      <c r="D1435" s="87"/>
      <c r="E1435" s="87"/>
      <c r="F1435" s="87"/>
      <c r="G1435" s="87"/>
      <c r="H1435" s="87"/>
      <c r="I1435" s="87"/>
    </row>
    <row r="1436" spans="2:9">
      <c r="B1436" s="87"/>
      <c r="C1436" s="87"/>
      <c r="D1436" s="87"/>
      <c r="E1436" s="87"/>
      <c r="F1436" s="87"/>
      <c r="G1436" s="87"/>
      <c r="H1436" s="87"/>
      <c r="I1436" s="87"/>
    </row>
    <row r="1437" spans="2:9">
      <c r="B1437" s="87"/>
      <c r="C1437" s="87"/>
      <c r="D1437" s="87"/>
      <c r="E1437" s="87"/>
      <c r="F1437" s="87"/>
      <c r="G1437" s="87"/>
      <c r="H1437" s="87"/>
      <c r="I1437" s="87"/>
    </row>
    <row r="1438" spans="2:9">
      <c r="B1438" s="87"/>
      <c r="C1438" s="87"/>
      <c r="D1438" s="87"/>
      <c r="E1438" s="87"/>
      <c r="F1438" s="87"/>
      <c r="G1438" s="87"/>
      <c r="H1438" s="87"/>
      <c r="I1438" s="87"/>
    </row>
    <row r="1439" spans="2:9">
      <c r="B1439" s="87"/>
      <c r="C1439" s="87"/>
      <c r="D1439" s="87"/>
      <c r="E1439" s="87"/>
      <c r="F1439" s="87"/>
      <c r="G1439" s="87"/>
      <c r="H1439" s="87"/>
      <c r="I1439" s="87"/>
    </row>
    <row r="1440" spans="2:9">
      <c r="B1440" s="87"/>
      <c r="C1440" s="87"/>
      <c r="D1440" s="87"/>
      <c r="E1440" s="87"/>
      <c r="F1440" s="87"/>
      <c r="G1440" s="87"/>
      <c r="H1440" s="87"/>
      <c r="I1440" s="87"/>
    </row>
    <row r="1441" spans="2:9">
      <c r="B1441" s="87"/>
      <c r="C1441" s="87"/>
      <c r="D1441" s="87"/>
      <c r="E1441" s="87"/>
      <c r="F1441" s="87"/>
      <c r="G1441" s="87"/>
      <c r="H1441" s="87"/>
      <c r="I1441" s="87"/>
    </row>
    <row r="1442" spans="2:9">
      <c r="B1442" s="87"/>
      <c r="C1442" s="87"/>
      <c r="D1442" s="87"/>
      <c r="E1442" s="87"/>
      <c r="F1442" s="87"/>
      <c r="G1442" s="87"/>
      <c r="H1442" s="87"/>
      <c r="I1442" s="87"/>
    </row>
    <row r="1443" spans="2:9">
      <c r="B1443" s="87"/>
      <c r="C1443" s="87"/>
      <c r="D1443" s="87"/>
      <c r="E1443" s="87"/>
      <c r="F1443" s="87"/>
      <c r="G1443" s="87"/>
      <c r="H1443" s="87"/>
      <c r="I1443" s="87"/>
    </row>
    <row r="1444" spans="2:9">
      <c r="B1444" s="87"/>
      <c r="C1444" s="87"/>
      <c r="D1444" s="87"/>
      <c r="E1444" s="87"/>
      <c r="F1444" s="87"/>
      <c r="G1444" s="87"/>
      <c r="H1444" s="87"/>
      <c r="I1444" s="87"/>
    </row>
    <row r="1445" spans="2:9">
      <c r="B1445" s="87"/>
      <c r="C1445" s="87"/>
      <c r="D1445" s="87"/>
      <c r="E1445" s="87"/>
      <c r="F1445" s="87"/>
      <c r="G1445" s="87"/>
      <c r="H1445" s="87"/>
      <c r="I1445" s="87"/>
    </row>
    <row r="1446" spans="2:9">
      <c r="B1446" s="87"/>
      <c r="C1446" s="87"/>
      <c r="D1446" s="87"/>
      <c r="E1446" s="87"/>
      <c r="F1446" s="87"/>
      <c r="G1446" s="87"/>
      <c r="H1446" s="87"/>
      <c r="I1446" s="87"/>
    </row>
    <row r="1447" spans="2:9">
      <c r="B1447" s="87"/>
      <c r="C1447" s="87"/>
      <c r="D1447" s="87"/>
      <c r="E1447" s="87"/>
      <c r="F1447" s="87"/>
      <c r="G1447" s="87"/>
      <c r="H1447" s="87"/>
      <c r="I1447" s="87"/>
    </row>
    <row r="1448" spans="2:9">
      <c r="B1448" s="87"/>
      <c r="C1448" s="87"/>
      <c r="D1448" s="87"/>
      <c r="E1448" s="87"/>
      <c r="F1448" s="87"/>
      <c r="G1448" s="87"/>
      <c r="H1448" s="87"/>
      <c r="I1448" s="87"/>
    </row>
    <row r="1449" spans="2:9">
      <c r="B1449" s="87"/>
      <c r="C1449" s="87"/>
      <c r="D1449" s="87"/>
      <c r="E1449" s="87"/>
      <c r="F1449" s="87"/>
      <c r="G1449" s="87"/>
      <c r="H1449" s="87"/>
      <c r="I1449" s="87"/>
    </row>
    <row r="1450" spans="2:9">
      <c r="B1450" s="87"/>
      <c r="C1450" s="87"/>
      <c r="D1450" s="87"/>
      <c r="E1450" s="87"/>
      <c r="F1450" s="87"/>
      <c r="G1450" s="87"/>
      <c r="H1450" s="87"/>
      <c r="I1450" s="87"/>
    </row>
    <row r="1451" spans="2:9">
      <c r="B1451" s="87"/>
      <c r="C1451" s="87"/>
      <c r="D1451" s="87"/>
      <c r="E1451" s="87"/>
      <c r="F1451" s="87"/>
      <c r="G1451" s="87"/>
      <c r="H1451" s="87"/>
      <c r="I1451" s="87"/>
    </row>
    <row r="1452" spans="2:9">
      <c r="B1452" s="87"/>
      <c r="C1452" s="87"/>
      <c r="D1452" s="87"/>
      <c r="E1452" s="87"/>
      <c r="F1452" s="87"/>
      <c r="G1452" s="87"/>
      <c r="H1452" s="87"/>
      <c r="I1452" s="87"/>
    </row>
    <row r="1453" spans="2:9">
      <c r="B1453" s="87"/>
      <c r="C1453" s="87"/>
      <c r="D1453" s="87"/>
      <c r="E1453" s="87"/>
      <c r="F1453" s="87"/>
      <c r="G1453" s="87"/>
      <c r="H1453" s="87"/>
      <c r="I1453" s="87"/>
    </row>
    <row r="1454" spans="2:9">
      <c r="B1454" s="87"/>
      <c r="C1454" s="87"/>
      <c r="D1454" s="87"/>
      <c r="E1454" s="87"/>
      <c r="F1454" s="87"/>
      <c r="G1454" s="87"/>
      <c r="H1454" s="87"/>
      <c r="I1454" s="87"/>
    </row>
    <row r="1455" spans="2:9">
      <c r="B1455" s="87"/>
      <c r="C1455" s="87"/>
      <c r="D1455" s="87"/>
      <c r="E1455" s="87"/>
      <c r="F1455" s="87"/>
      <c r="G1455" s="87"/>
      <c r="H1455" s="87"/>
      <c r="I1455" s="87"/>
    </row>
    <row r="1456" spans="2:9">
      <c r="B1456" s="87"/>
      <c r="C1456" s="87"/>
      <c r="D1456" s="87"/>
      <c r="E1456" s="87"/>
      <c r="F1456" s="87"/>
      <c r="G1456" s="87"/>
      <c r="H1456" s="87"/>
      <c r="I1456" s="87"/>
    </row>
    <row r="1457" spans="2:9">
      <c r="B1457" s="87"/>
      <c r="C1457" s="87"/>
      <c r="D1457" s="87"/>
      <c r="E1457" s="87"/>
      <c r="F1457" s="87"/>
      <c r="G1457" s="87"/>
      <c r="H1457" s="87"/>
      <c r="I1457" s="87"/>
    </row>
    <row r="1458" spans="2:9">
      <c r="B1458" s="87"/>
      <c r="C1458" s="87"/>
      <c r="D1458" s="87"/>
      <c r="E1458" s="87"/>
      <c r="F1458" s="87"/>
      <c r="G1458" s="87"/>
      <c r="H1458" s="87"/>
      <c r="I1458" s="87"/>
    </row>
    <row r="1459" spans="2:9">
      <c r="B1459" s="87"/>
      <c r="C1459" s="87"/>
      <c r="D1459" s="87"/>
      <c r="E1459" s="87"/>
      <c r="F1459" s="87"/>
      <c r="G1459" s="87"/>
      <c r="H1459" s="87"/>
      <c r="I1459" s="87"/>
    </row>
    <row r="1460" spans="2:9">
      <c r="B1460" s="87"/>
      <c r="C1460" s="87"/>
      <c r="D1460" s="87"/>
      <c r="E1460" s="87"/>
      <c r="F1460" s="87"/>
      <c r="G1460" s="87"/>
      <c r="H1460" s="87"/>
      <c r="I1460" s="87"/>
    </row>
    <row r="1461" spans="2:9">
      <c r="B1461" s="87"/>
      <c r="C1461" s="87"/>
      <c r="D1461" s="87"/>
      <c r="E1461" s="87"/>
      <c r="F1461" s="87"/>
      <c r="G1461" s="87"/>
      <c r="H1461" s="87"/>
      <c r="I1461" s="87"/>
    </row>
    <row r="1462" spans="2:9">
      <c r="B1462" s="87"/>
      <c r="C1462" s="87"/>
      <c r="D1462" s="87"/>
      <c r="E1462" s="87"/>
      <c r="F1462" s="87"/>
      <c r="G1462" s="87"/>
      <c r="H1462" s="87"/>
      <c r="I1462" s="87"/>
    </row>
    <row r="1463" spans="2:9">
      <c r="B1463" s="87"/>
      <c r="C1463" s="87"/>
      <c r="D1463" s="87"/>
      <c r="E1463" s="87"/>
      <c r="F1463" s="87"/>
      <c r="G1463" s="87"/>
      <c r="H1463" s="87"/>
      <c r="I1463" s="87"/>
    </row>
    <row r="1464" spans="2:9">
      <c r="B1464" s="87"/>
      <c r="C1464" s="87"/>
      <c r="D1464" s="87"/>
      <c r="E1464" s="87"/>
      <c r="F1464" s="87"/>
      <c r="G1464" s="87"/>
      <c r="H1464" s="87"/>
      <c r="I1464" s="87"/>
    </row>
    <row r="1465" spans="2:9">
      <c r="B1465" s="87"/>
      <c r="C1465" s="87"/>
      <c r="D1465" s="87"/>
      <c r="E1465" s="87"/>
      <c r="F1465" s="87"/>
      <c r="G1465" s="87"/>
      <c r="H1465" s="87"/>
      <c r="I1465" s="87"/>
    </row>
    <row r="1466" spans="2:9">
      <c r="B1466" s="87"/>
      <c r="C1466" s="87"/>
      <c r="D1466" s="87"/>
      <c r="E1466" s="87"/>
      <c r="F1466" s="87"/>
      <c r="G1466" s="87"/>
      <c r="H1466" s="87"/>
      <c r="I1466" s="87"/>
    </row>
    <row r="1467" spans="2:9">
      <c r="B1467" s="87"/>
      <c r="C1467" s="87"/>
      <c r="D1467" s="87"/>
      <c r="E1467" s="87"/>
      <c r="F1467" s="87"/>
      <c r="G1467" s="87"/>
      <c r="H1467" s="87"/>
      <c r="I1467" s="87"/>
    </row>
    <row r="1468" spans="2:9">
      <c r="B1468" s="87"/>
      <c r="C1468" s="87"/>
      <c r="D1468" s="87"/>
      <c r="E1468" s="87"/>
      <c r="F1468" s="87"/>
      <c r="G1468" s="87"/>
      <c r="H1468" s="87"/>
      <c r="I1468" s="87"/>
    </row>
    <row r="1469" spans="2:9">
      <c r="B1469" s="87"/>
      <c r="C1469" s="87"/>
      <c r="D1469" s="87"/>
      <c r="E1469" s="87"/>
      <c r="F1469" s="87"/>
      <c r="G1469" s="87"/>
      <c r="H1469" s="87"/>
      <c r="I1469" s="87"/>
    </row>
    <row r="1470" spans="2:9">
      <c r="B1470" s="87"/>
      <c r="C1470" s="87"/>
      <c r="D1470" s="87"/>
      <c r="E1470" s="87"/>
      <c r="F1470" s="87"/>
      <c r="G1470" s="87"/>
      <c r="H1470" s="87"/>
      <c r="I1470" s="87"/>
    </row>
    <row r="1471" spans="2:9">
      <c r="B1471" s="87"/>
      <c r="C1471" s="87"/>
      <c r="D1471" s="87"/>
      <c r="E1471" s="87"/>
      <c r="F1471" s="87"/>
      <c r="G1471" s="87"/>
      <c r="H1471" s="87"/>
      <c r="I1471" s="87"/>
    </row>
    <row r="1472" spans="2:9">
      <c r="B1472" s="87"/>
      <c r="C1472" s="87"/>
      <c r="D1472" s="87"/>
      <c r="E1472" s="87"/>
      <c r="F1472" s="87"/>
      <c r="G1472" s="87"/>
      <c r="H1472" s="87"/>
      <c r="I1472" s="87"/>
    </row>
    <row r="1473" spans="2:9">
      <c r="B1473" s="87"/>
      <c r="C1473" s="87"/>
      <c r="D1473" s="87"/>
      <c r="E1473" s="87"/>
      <c r="F1473" s="87"/>
      <c r="G1473" s="87"/>
      <c r="H1473" s="87"/>
      <c r="I1473" s="87"/>
    </row>
    <row r="1474" spans="2:9">
      <c r="B1474" s="87"/>
      <c r="C1474" s="87"/>
      <c r="D1474" s="87"/>
      <c r="E1474" s="87"/>
      <c r="F1474" s="87"/>
      <c r="G1474" s="87"/>
      <c r="H1474" s="87"/>
      <c r="I1474" s="87"/>
    </row>
    <row r="1475" spans="2:9">
      <c r="B1475" s="87"/>
      <c r="C1475" s="87"/>
      <c r="D1475" s="87"/>
      <c r="E1475" s="87"/>
      <c r="F1475" s="87"/>
      <c r="G1475" s="87"/>
      <c r="H1475" s="87"/>
      <c r="I1475" s="87"/>
    </row>
    <row r="1476" spans="2:9">
      <c r="B1476" s="87"/>
      <c r="C1476" s="87"/>
      <c r="D1476" s="87"/>
      <c r="E1476" s="87"/>
      <c r="F1476" s="87"/>
      <c r="G1476" s="87"/>
      <c r="H1476" s="87"/>
      <c r="I1476" s="87"/>
    </row>
    <row r="1477" spans="2:9">
      <c r="B1477" s="87"/>
      <c r="C1477" s="87"/>
      <c r="D1477" s="87"/>
      <c r="E1477" s="87"/>
      <c r="F1477" s="87"/>
      <c r="G1477" s="87"/>
      <c r="H1477" s="87"/>
      <c r="I1477" s="87"/>
    </row>
    <row r="1478" spans="2:9">
      <c r="B1478" s="87"/>
      <c r="C1478" s="87"/>
      <c r="D1478" s="87"/>
      <c r="E1478" s="87"/>
      <c r="F1478" s="87"/>
      <c r="G1478" s="87"/>
      <c r="H1478" s="87"/>
      <c r="I1478" s="87"/>
    </row>
    <row r="1479" spans="2:9">
      <c r="B1479" s="87"/>
      <c r="C1479" s="87"/>
      <c r="D1479" s="87"/>
      <c r="E1479" s="87"/>
      <c r="F1479" s="87"/>
      <c r="G1479" s="87"/>
      <c r="H1479" s="87"/>
      <c r="I1479" s="87"/>
    </row>
    <row r="1480" spans="2:9">
      <c r="B1480" s="87"/>
      <c r="C1480" s="87"/>
      <c r="D1480" s="87"/>
      <c r="E1480" s="87"/>
      <c r="F1480" s="87"/>
      <c r="G1480" s="87"/>
      <c r="H1480" s="87"/>
      <c r="I1480" s="87"/>
    </row>
    <row r="1481" spans="2:9">
      <c r="B1481" s="87"/>
      <c r="C1481" s="87"/>
      <c r="D1481" s="87"/>
      <c r="E1481" s="87"/>
      <c r="F1481" s="87"/>
      <c r="G1481" s="87"/>
      <c r="H1481" s="87"/>
      <c r="I1481" s="87"/>
    </row>
    <row r="1482" spans="2:9">
      <c r="B1482" s="87"/>
      <c r="C1482" s="87"/>
      <c r="D1482" s="87"/>
      <c r="E1482" s="87"/>
      <c r="F1482" s="87"/>
      <c r="G1482" s="87"/>
      <c r="H1482" s="87"/>
      <c r="I1482" s="87"/>
    </row>
    <row r="1483" spans="2:9">
      <c r="B1483" s="87"/>
      <c r="C1483" s="87"/>
      <c r="D1483" s="87"/>
      <c r="E1483" s="87"/>
      <c r="F1483" s="87"/>
      <c r="G1483" s="87"/>
      <c r="H1483" s="87"/>
      <c r="I1483" s="87"/>
    </row>
    <row r="1484" spans="2:9">
      <c r="B1484" s="87"/>
      <c r="C1484" s="87"/>
      <c r="D1484" s="87"/>
      <c r="E1484" s="87"/>
      <c r="F1484" s="87"/>
      <c r="G1484" s="87"/>
      <c r="H1484" s="87"/>
      <c r="I1484" s="87"/>
    </row>
    <row r="1485" spans="2:9">
      <c r="B1485" s="87"/>
      <c r="C1485" s="87"/>
      <c r="D1485" s="87"/>
      <c r="E1485" s="87"/>
      <c r="F1485" s="87"/>
      <c r="G1485" s="87"/>
      <c r="H1485" s="87"/>
      <c r="I1485" s="87"/>
    </row>
    <row r="1486" spans="2:9">
      <c r="B1486" s="87"/>
      <c r="C1486" s="87"/>
      <c r="D1486" s="87"/>
      <c r="E1486" s="87"/>
      <c r="F1486" s="87"/>
      <c r="G1486" s="87"/>
      <c r="H1486" s="87"/>
      <c r="I1486" s="87"/>
    </row>
    <row r="1487" spans="2:9">
      <c r="B1487" s="87"/>
      <c r="C1487" s="87"/>
      <c r="D1487" s="87"/>
      <c r="E1487" s="87"/>
      <c r="F1487" s="87"/>
      <c r="G1487" s="87"/>
      <c r="H1487" s="87"/>
      <c r="I1487" s="87"/>
    </row>
    <row r="1488" spans="2:9">
      <c r="B1488" s="87"/>
      <c r="C1488" s="87"/>
      <c r="D1488" s="87"/>
      <c r="E1488" s="87"/>
      <c r="F1488" s="87"/>
      <c r="G1488" s="87"/>
      <c r="H1488" s="87"/>
      <c r="I1488" s="87"/>
    </row>
    <row r="1489" spans="2:9">
      <c r="B1489" s="87"/>
      <c r="C1489" s="87"/>
      <c r="D1489" s="87"/>
      <c r="E1489" s="87"/>
      <c r="F1489" s="87"/>
      <c r="G1489" s="87"/>
      <c r="H1489" s="87"/>
      <c r="I1489" s="87"/>
    </row>
    <row r="1490" spans="2:9">
      <c r="B1490" s="87"/>
      <c r="C1490" s="87"/>
      <c r="D1490" s="87"/>
      <c r="E1490" s="87"/>
      <c r="F1490" s="87"/>
      <c r="G1490" s="87"/>
      <c r="H1490" s="87"/>
      <c r="I1490" s="87"/>
    </row>
    <row r="1491" spans="2:9">
      <c r="B1491" s="87"/>
      <c r="C1491" s="87"/>
      <c r="D1491" s="87"/>
      <c r="E1491" s="87"/>
      <c r="F1491" s="87"/>
      <c r="G1491" s="87"/>
      <c r="H1491" s="87"/>
      <c r="I1491" s="87"/>
    </row>
    <row r="1492" spans="2:9">
      <c r="B1492" s="87"/>
      <c r="C1492" s="87"/>
      <c r="D1492" s="87"/>
      <c r="E1492" s="87"/>
      <c r="F1492" s="87"/>
      <c r="G1492" s="87"/>
      <c r="H1492" s="87"/>
      <c r="I1492" s="87"/>
    </row>
    <row r="1493" spans="2:9">
      <c r="B1493" s="87"/>
      <c r="C1493" s="87"/>
      <c r="D1493" s="87"/>
      <c r="E1493" s="87"/>
      <c r="F1493" s="87"/>
      <c r="G1493" s="87"/>
      <c r="H1493" s="87"/>
      <c r="I1493" s="87"/>
    </row>
    <row r="1494" spans="2:9">
      <c r="B1494" s="87"/>
      <c r="C1494" s="87"/>
      <c r="D1494" s="87"/>
      <c r="E1494" s="87"/>
      <c r="F1494" s="87"/>
      <c r="G1494" s="87"/>
      <c r="H1494" s="87"/>
      <c r="I1494" s="87"/>
    </row>
    <row r="1495" spans="2:9">
      <c r="B1495" s="87"/>
      <c r="C1495" s="87"/>
      <c r="D1495" s="87"/>
      <c r="E1495" s="87"/>
      <c r="F1495" s="87"/>
      <c r="G1495" s="87"/>
      <c r="H1495" s="87"/>
      <c r="I1495" s="87"/>
    </row>
    <row r="1496" spans="2:9">
      <c r="B1496" s="87"/>
      <c r="C1496" s="87"/>
      <c r="D1496" s="87"/>
      <c r="E1496" s="87"/>
      <c r="F1496" s="87"/>
      <c r="G1496" s="87"/>
      <c r="H1496" s="87"/>
      <c r="I1496" s="87"/>
    </row>
    <row r="1497" spans="2:9">
      <c r="B1497" s="87"/>
      <c r="C1497" s="87"/>
      <c r="D1497" s="87"/>
      <c r="E1497" s="87"/>
      <c r="F1497" s="87"/>
      <c r="G1497" s="87"/>
      <c r="H1497" s="87"/>
      <c r="I1497" s="87"/>
    </row>
    <row r="1498" spans="2:9">
      <c r="B1498" s="87"/>
      <c r="C1498" s="87"/>
      <c r="D1498" s="87"/>
      <c r="E1498" s="87"/>
      <c r="F1498" s="87"/>
      <c r="G1498" s="87"/>
      <c r="H1498" s="87"/>
      <c r="I1498" s="87"/>
    </row>
    <row r="1499" spans="2:9">
      <c r="B1499" s="87"/>
      <c r="C1499" s="87"/>
      <c r="D1499" s="87"/>
      <c r="E1499" s="87"/>
      <c r="F1499" s="87"/>
      <c r="G1499" s="87"/>
      <c r="H1499" s="87"/>
      <c r="I1499" s="87"/>
    </row>
    <row r="1500" spans="2:9">
      <c r="B1500" s="87"/>
      <c r="C1500" s="87"/>
      <c r="D1500" s="87"/>
      <c r="E1500" s="87"/>
      <c r="F1500" s="87"/>
      <c r="G1500" s="87"/>
      <c r="H1500" s="87"/>
      <c r="I1500" s="87"/>
    </row>
    <row r="1501" spans="2:9">
      <c r="B1501" s="87"/>
      <c r="C1501" s="87"/>
      <c r="D1501" s="87"/>
      <c r="E1501" s="87"/>
      <c r="F1501" s="87"/>
      <c r="G1501" s="87"/>
      <c r="H1501" s="87"/>
      <c r="I1501" s="87"/>
    </row>
    <row r="1502" spans="2:9">
      <c r="B1502" s="87"/>
      <c r="C1502" s="87"/>
      <c r="D1502" s="87"/>
      <c r="E1502" s="87"/>
      <c r="F1502" s="87"/>
      <c r="G1502" s="87"/>
      <c r="H1502" s="87"/>
      <c r="I1502" s="87"/>
    </row>
    <row r="1503" spans="2:9">
      <c r="B1503" s="87"/>
      <c r="C1503" s="87"/>
      <c r="D1503" s="87"/>
      <c r="E1503" s="87"/>
      <c r="F1503" s="87"/>
      <c r="G1503" s="87"/>
      <c r="H1503" s="87"/>
      <c r="I1503" s="87"/>
    </row>
    <row r="1504" spans="2:9">
      <c r="B1504" s="87"/>
      <c r="C1504" s="87"/>
      <c r="D1504" s="87"/>
      <c r="E1504" s="87"/>
      <c r="F1504" s="87"/>
      <c r="G1504" s="87"/>
      <c r="H1504" s="87"/>
      <c r="I1504" s="87"/>
    </row>
    <row r="1505" spans="2:9">
      <c r="B1505" s="87"/>
      <c r="C1505" s="87"/>
      <c r="D1505" s="87"/>
      <c r="E1505" s="87"/>
      <c r="F1505" s="87"/>
      <c r="G1505" s="87"/>
      <c r="H1505" s="87"/>
      <c r="I1505" s="87"/>
    </row>
    <row r="1506" spans="2:9">
      <c r="B1506" s="87"/>
      <c r="C1506" s="87"/>
      <c r="D1506" s="87"/>
      <c r="E1506" s="87"/>
      <c r="F1506" s="87"/>
      <c r="G1506" s="87"/>
      <c r="H1506" s="87"/>
      <c r="I1506" s="87"/>
    </row>
    <row r="1507" spans="2:9">
      <c r="B1507" s="87"/>
      <c r="C1507" s="87"/>
      <c r="D1507" s="87"/>
      <c r="E1507" s="87"/>
      <c r="F1507" s="87"/>
      <c r="G1507" s="87"/>
      <c r="H1507" s="87"/>
      <c r="I1507" s="87"/>
    </row>
    <row r="1508" spans="2:9">
      <c r="B1508" s="87"/>
      <c r="C1508" s="87"/>
      <c r="D1508" s="87"/>
      <c r="E1508" s="87"/>
      <c r="F1508" s="87"/>
      <c r="G1508" s="87"/>
      <c r="H1508" s="87"/>
      <c r="I1508" s="87"/>
    </row>
    <row r="1509" spans="2:9">
      <c r="B1509" s="87"/>
      <c r="C1509" s="87"/>
      <c r="D1509" s="87"/>
      <c r="E1509" s="87"/>
      <c r="F1509" s="87"/>
      <c r="G1509" s="87"/>
      <c r="H1509" s="87"/>
      <c r="I1509" s="87"/>
    </row>
    <row r="1510" spans="2:9">
      <c r="B1510" s="87"/>
      <c r="C1510" s="87"/>
      <c r="D1510" s="87"/>
      <c r="E1510" s="87"/>
      <c r="F1510" s="87"/>
      <c r="G1510" s="87"/>
      <c r="H1510" s="87"/>
      <c r="I1510" s="87"/>
    </row>
    <row r="1511" spans="2:9">
      <c r="B1511" s="87"/>
      <c r="C1511" s="87"/>
      <c r="D1511" s="87"/>
      <c r="E1511" s="87"/>
      <c r="F1511" s="87"/>
      <c r="G1511" s="87"/>
      <c r="H1511" s="87"/>
      <c r="I1511" s="87"/>
    </row>
    <row r="1512" spans="2:9">
      <c r="B1512" s="87"/>
      <c r="C1512" s="87"/>
      <c r="D1512" s="87"/>
      <c r="E1512" s="87"/>
      <c r="F1512" s="87"/>
      <c r="G1512" s="87"/>
      <c r="H1512" s="87"/>
      <c r="I1512" s="87"/>
    </row>
    <row r="1513" spans="2:9">
      <c r="B1513" s="87"/>
      <c r="C1513" s="87"/>
      <c r="D1513" s="87"/>
      <c r="E1513" s="87"/>
      <c r="F1513" s="87"/>
      <c r="G1513" s="87"/>
      <c r="H1513" s="87"/>
      <c r="I1513" s="87"/>
    </row>
    <row r="1514" spans="2:9">
      <c r="B1514" s="87"/>
      <c r="C1514" s="87"/>
      <c r="D1514" s="87"/>
      <c r="E1514" s="87"/>
      <c r="F1514" s="87"/>
      <c r="G1514" s="87"/>
      <c r="H1514" s="87"/>
      <c r="I1514" s="87"/>
    </row>
    <row r="1515" spans="2:9">
      <c r="B1515" s="87"/>
      <c r="C1515" s="87"/>
      <c r="D1515" s="87"/>
      <c r="E1515" s="87"/>
      <c r="F1515" s="87"/>
      <c r="G1515" s="87"/>
      <c r="H1515" s="87"/>
      <c r="I1515" s="87"/>
    </row>
    <row r="1516" spans="2:9">
      <c r="B1516" s="87"/>
      <c r="C1516" s="87"/>
      <c r="D1516" s="87"/>
      <c r="E1516" s="87"/>
      <c r="F1516" s="87"/>
      <c r="G1516" s="87"/>
      <c r="H1516" s="87"/>
      <c r="I1516" s="87"/>
    </row>
    <row r="1517" spans="2:9">
      <c r="B1517" s="87"/>
      <c r="C1517" s="87"/>
      <c r="D1517" s="87"/>
      <c r="E1517" s="87"/>
      <c r="F1517" s="87"/>
      <c r="G1517" s="87"/>
      <c r="H1517" s="87"/>
      <c r="I1517" s="87"/>
    </row>
    <row r="1518" spans="2:9">
      <c r="B1518" s="87"/>
      <c r="C1518" s="87"/>
      <c r="D1518" s="87"/>
      <c r="E1518" s="87"/>
      <c r="F1518" s="87"/>
      <c r="G1518" s="87"/>
      <c r="H1518" s="87"/>
      <c r="I1518" s="87"/>
    </row>
    <row r="1519" spans="2:9">
      <c r="B1519" s="310"/>
      <c r="C1519" s="87"/>
      <c r="D1519" s="310"/>
      <c r="E1519" s="310"/>
      <c r="F1519" s="310"/>
      <c r="G1519" s="310"/>
      <c r="H1519" s="175"/>
      <c r="I1519" s="310"/>
    </row>
    <row r="1520" spans="2:9">
      <c r="B1520" s="310"/>
      <c r="C1520" s="87"/>
      <c r="D1520" s="310"/>
      <c r="E1520" s="310"/>
      <c r="F1520" s="310"/>
      <c r="G1520" s="310"/>
      <c r="H1520" s="175"/>
      <c r="I1520" s="310"/>
    </row>
    <row r="1521" spans="2:9">
      <c r="B1521" s="302"/>
      <c r="C1521" s="302"/>
      <c r="D1521" s="303"/>
      <c r="E1521" s="303"/>
      <c r="F1521" s="303"/>
      <c r="G1521" s="303"/>
      <c r="H1521" s="87"/>
      <c r="I1521" s="87"/>
    </row>
    <row r="1522" spans="2:9">
      <c r="B1522" s="87"/>
      <c r="C1522" s="87"/>
      <c r="D1522" s="87"/>
      <c r="E1522" s="87"/>
      <c r="F1522" s="87"/>
      <c r="G1522" s="87"/>
      <c r="H1522" s="87"/>
      <c r="I1522" s="87"/>
    </row>
    <row r="1523" spans="2:9">
      <c r="B1523" s="87"/>
      <c r="C1523" s="87"/>
      <c r="D1523" s="87"/>
      <c r="E1523" s="87"/>
      <c r="F1523" s="87"/>
      <c r="G1523" s="87"/>
      <c r="H1523" s="87"/>
      <c r="I1523" s="87"/>
    </row>
    <row r="1524" spans="2:9">
      <c r="B1524" s="87"/>
      <c r="C1524" s="87"/>
      <c r="D1524" s="87"/>
      <c r="E1524" s="87"/>
      <c r="F1524" s="87"/>
      <c r="G1524" s="87"/>
      <c r="H1524" s="87"/>
      <c r="I1524" s="87"/>
    </row>
    <row r="1525" spans="2:9">
      <c r="B1525" s="87"/>
      <c r="C1525" s="87"/>
      <c r="D1525" s="87"/>
      <c r="E1525" s="87"/>
      <c r="F1525" s="87"/>
      <c r="G1525" s="87"/>
      <c r="H1525" s="87"/>
      <c r="I1525" s="87"/>
    </row>
    <row r="1526" spans="2:9">
      <c r="B1526" s="87"/>
      <c r="C1526" s="87"/>
      <c r="D1526" s="87"/>
      <c r="E1526" s="87"/>
      <c r="F1526" s="87"/>
      <c r="G1526" s="87"/>
      <c r="H1526" s="87"/>
      <c r="I1526" s="87"/>
    </row>
    <row r="1527" spans="2:9">
      <c r="B1527" s="87"/>
      <c r="C1527" s="87"/>
      <c r="D1527" s="87"/>
      <c r="E1527" s="87"/>
      <c r="F1527" s="87"/>
      <c r="G1527" s="87"/>
      <c r="H1527" s="87"/>
      <c r="I1527" s="87"/>
    </row>
    <row r="1528" spans="2:9">
      <c r="B1528" s="87"/>
      <c r="C1528" s="87"/>
      <c r="D1528" s="87"/>
      <c r="E1528" s="87"/>
      <c r="F1528" s="87"/>
      <c r="G1528" s="87"/>
      <c r="H1528" s="87"/>
      <c r="I1528" s="87"/>
    </row>
    <row r="1529" spans="2:9">
      <c r="B1529" s="150"/>
      <c r="C1529" s="179"/>
      <c r="D1529" s="179"/>
      <c r="E1529" s="179"/>
      <c r="F1529" s="179"/>
      <c r="G1529" s="179"/>
      <c r="H1529" s="179"/>
      <c r="I1529" s="87"/>
    </row>
    <row r="1530" spans="2:9">
      <c r="B1530" s="270"/>
      <c r="C1530" s="270"/>
      <c r="D1530" s="270"/>
      <c r="E1530" s="270"/>
      <c r="F1530" s="270"/>
      <c r="G1530" s="270"/>
    </row>
    <row r="1531" spans="2:9">
      <c r="B1531" s="270"/>
      <c r="C1531" s="270"/>
      <c r="D1531" s="270"/>
      <c r="E1531" s="270"/>
      <c r="F1531" s="270"/>
      <c r="G1531" s="270"/>
    </row>
    <row r="1532" spans="2:9">
      <c r="B1532" s="270"/>
      <c r="C1532" s="270"/>
      <c r="D1532" s="270"/>
      <c r="E1532" s="270"/>
      <c r="F1532" s="270"/>
      <c r="G1532" s="270"/>
    </row>
    <row r="1533" spans="2:9">
      <c r="B1533" s="270"/>
      <c r="C1533" s="270"/>
      <c r="D1533" s="270"/>
      <c r="E1533" s="270"/>
      <c r="F1533" s="270"/>
      <c r="G1533" s="270"/>
    </row>
    <row r="1534" spans="2:9">
      <c r="B1534" s="270"/>
      <c r="C1534" s="270"/>
      <c r="D1534" s="270"/>
      <c r="E1534" s="270"/>
      <c r="F1534" s="270"/>
      <c r="G1534" s="270"/>
    </row>
    <row r="1535" spans="2:9">
      <c r="B1535" s="270"/>
      <c r="C1535" s="270"/>
      <c r="D1535" s="270"/>
      <c r="E1535" s="270"/>
      <c r="F1535" s="270"/>
      <c r="G1535" s="270"/>
    </row>
    <row r="1536" spans="2:9">
      <c r="B1536" s="270"/>
      <c r="C1536" s="270"/>
      <c r="D1536" s="270"/>
      <c r="E1536" s="270"/>
      <c r="F1536" s="270"/>
      <c r="G1536" s="270"/>
    </row>
    <row r="1537" s="270" customFormat="1"/>
    <row r="1538" s="270" customFormat="1"/>
    <row r="1539" s="270" customFormat="1"/>
    <row r="1540" s="270" customFormat="1"/>
    <row r="1541" s="270" customFormat="1"/>
    <row r="1542" s="270" customFormat="1"/>
    <row r="1543" s="270" customFormat="1"/>
    <row r="1544" s="270" customFormat="1"/>
    <row r="1545" s="270" customFormat="1"/>
    <row r="1546" s="270" customFormat="1"/>
    <row r="1547" s="270" customFormat="1"/>
    <row r="1548" s="270" customFormat="1"/>
    <row r="1549" s="270" customFormat="1"/>
    <row r="1550" s="270" customFormat="1"/>
    <row r="1551" s="270" customFormat="1"/>
    <row r="1552" s="270" customFormat="1"/>
    <row r="1553" s="270" customFormat="1"/>
    <row r="1554" s="270" customFormat="1"/>
    <row r="1555" s="270" customFormat="1"/>
    <row r="1556" s="270" customFormat="1"/>
    <row r="1557" s="270" customFormat="1"/>
    <row r="1558" s="270" customFormat="1"/>
    <row r="1559" s="270" customFormat="1"/>
    <row r="1560" s="270" customFormat="1"/>
    <row r="1561" s="270" customFormat="1"/>
    <row r="1562" s="270" customFormat="1"/>
    <row r="1563" s="270" customFormat="1"/>
    <row r="1564" s="270" customFormat="1"/>
    <row r="1565" s="270" customFormat="1"/>
    <row r="1566" s="270" customFormat="1"/>
    <row r="1567" s="270" customFormat="1"/>
    <row r="1568" s="270" customFormat="1"/>
    <row r="1569" s="270" customFormat="1"/>
    <row r="1570" s="270" customFormat="1"/>
    <row r="1571" s="270" customFormat="1"/>
    <row r="1572" s="270" customFormat="1"/>
    <row r="1573" s="270" customFormat="1"/>
    <row r="1574" s="270" customFormat="1"/>
    <row r="1575" s="270" customFormat="1"/>
    <row r="1576" s="270" customFormat="1"/>
    <row r="1577" s="270" customFormat="1"/>
    <row r="1578" s="270" customFormat="1"/>
    <row r="1579" s="270" customFormat="1"/>
    <row r="1580" s="270" customFormat="1"/>
    <row r="1581" s="270" customFormat="1"/>
    <row r="1582" s="270" customFormat="1"/>
    <row r="1583" s="270" customFormat="1"/>
    <row r="1584" s="270" customFormat="1"/>
    <row r="1585" s="270" customFormat="1"/>
    <row r="1586" s="270" customFormat="1"/>
    <row r="1587" s="270" customFormat="1"/>
    <row r="1588" s="270" customFormat="1"/>
    <row r="1589" s="270" customFormat="1"/>
    <row r="1590" s="270" customFormat="1"/>
    <row r="1591" s="270" customFormat="1"/>
    <row r="1592" s="270" customFormat="1"/>
    <row r="1593" s="270" customFormat="1"/>
    <row r="1594" s="270" customFormat="1"/>
    <row r="1595" s="270" customFormat="1"/>
    <row r="1596" s="270" customFormat="1"/>
    <row r="1597" s="270" customFormat="1"/>
    <row r="1598" s="270" customFormat="1"/>
    <row r="1599" s="270" customFormat="1"/>
    <row r="1600" s="270" customFormat="1"/>
    <row r="1601" s="270" customFormat="1"/>
    <row r="1602" s="270" customFormat="1"/>
    <row r="1603" s="270" customFormat="1"/>
    <row r="1604" s="270" customFormat="1"/>
    <row r="1605" s="270" customFormat="1"/>
    <row r="1606" s="270" customFormat="1"/>
    <row r="1607" s="270" customFormat="1"/>
    <row r="1608" s="270" customFormat="1"/>
    <row r="1609" s="270" customFormat="1"/>
    <row r="1610" s="270" customFormat="1"/>
    <row r="1611" s="270" customFormat="1"/>
    <row r="1612" s="270" customFormat="1"/>
    <row r="1613" s="270" customFormat="1"/>
    <row r="1614" s="270" customFormat="1"/>
    <row r="1615" s="270" customFormat="1"/>
    <row r="1616" s="270" customFormat="1"/>
    <row r="1617" s="270" customFormat="1"/>
    <row r="1618" s="270" customFormat="1"/>
    <row r="1619" s="270" customFormat="1"/>
    <row r="1620" s="270" customFormat="1"/>
    <row r="1621" s="270" customFormat="1"/>
    <row r="1622" s="270" customFormat="1"/>
    <row r="1623" s="270" customFormat="1"/>
    <row r="1624" s="270" customFormat="1"/>
    <row r="1625" s="270" customFormat="1"/>
    <row r="1626" s="270" customFormat="1"/>
    <row r="1627" s="270" customFormat="1"/>
    <row r="1628" s="270" customFormat="1"/>
    <row r="1629" s="270" customFormat="1"/>
    <row r="1630" s="270" customFormat="1"/>
    <row r="1631" s="270" customFormat="1"/>
    <row r="1632" s="270" customFormat="1"/>
    <row r="1633" s="270" customFormat="1"/>
    <row r="1634" s="270" customFormat="1"/>
    <row r="1635" s="270" customFormat="1"/>
    <row r="1636" s="270" customFormat="1"/>
    <row r="1637" s="270" customFormat="1"/>
    <row r="1638" s="270" customFormat="1"/>
    <row r="1639" s="270" customFormat="1"/>
    <row r="1640" s="270" customFormat="1"/>
    <row r="1641" s="270" customFormat="1"/>
    <row r="1642" s="270" customFormat="1"/>
    <row r="1643" s="270" customFormat="1"/>
    <row r="1644" s="270" customFormat="1"/>
    <row r="1645" s="270" customFormat="1"/>
    <row r="1646" s="270" customFormat="1"/>
    <row r="1647" s="270" customFormat="1"/>
    <row r="1648" s="270" customFormat="1"/>
    <row r="1649" s="270" customFormat="1"/>
    <row r="1650" s="270" customFormat="1"/>
    <row r="1651" s="270" customFormat="1"/>
    <row r="1652" s="270" customFormat="1"/>
    <row r="1653" s="270" customFormat="1"/>
    <row r="1654" s="270" customFormat="1"/>
    <row r="1655" s="270" customFormat="1"/>
    <row r="1656" s="270" customFormat="1"/>
    <row r="1657" s="270" customFormat="1"/>
    <row r="1658" s="270" customFormat="1"/>
    <row r="1659" s="270" customFormat="1"/>
    <row r="1660" s="270" customFormat="1"/>
    <row r="1661" s="270" customFormat="1"/>
    <row r="1662" s="270" customFormat="1"/>
    <row r="1663" s="270" customFormat="1"/>
    <row r="1664" s="270" customFormat="1"/>
    <row r="1665" s="270" customFormat="1"/>
    <row r="1666" s="270" customFormat="1"/>
    <row r="1667" s="270" customFormat="1"/>
    <row r="1668" s="270" customFormat="1"/>
    <row r="1669" s="270" customFormat="1"/>
    <row r="1670" s="270" customFormat="1"/>
    <row r="1671" s="270" customFormat="1"/>
    <row r="1672" s="270" customFormat="1"/>
    <row r="1673" s="270" customFormat="1"/>
    <row r="1674" s="270" customFormat="1"/>
    <row r="1675" s="270" customFormat="1"/>
    <row r="1676" s="270" customFormat="1"/>
    <row r="1677" s="270" customFormat="1"/>
    <row r="1678" s="270" customFormat="1"/>
    <row r="1679" s="270" customFormat="1"/>
    <row r="1680" s="270" customFormat="1"/>
    <row r="1681" s="270" customFormat="1"/>
    <row r="1682" s="270" customFormat="1"/>
    <row r="1683" s="270" customFormat="1"/>
    <row r="1684" s="270" customFormat="1"/>
    <row r="1685" s="270" customFormat="1"/>
    <row r="1686" s="270" customFormat="1"/>
    <row r="1687" s="270" customFormat="1"/>
    <row r="1688" s="270" customFormat="1"/>
    <row r="1689" s="270" customFormat="1"/>
    <row r="1690" s="270" customFormat="1"/>
    <row r="1691" s="270" customFormat="1"/>
    <row r="1692" s="270" customFormat="1"/>
    <row r="1693" s="270" customFormat="1"/>
    <row r="1694" s="270" customFormat="1"/>
    <row r="1695" s="270" customFormat="1"/>
    <row r="1696" s="270" customFormat="1"/>
    <row r="1697" s="270" customFormat="1"/>
    <row r="1698" s="270" customFormat="1"/>
    <row r="1699" s="270" customFormat="1"/>
    <row r="1700" s="270" customFormat="1"/>
    <row r="1701" s="270" customFormat="1"/>
    <row r="1702" s="270" customFormat="1"/>
    <row r="1703" s="270" customFormat="1"/>
    <row r="1704" s="270" customFormat="1"/>
    <row r="1705" s="270" customFormat="1"/>
    <row r="1706" s="270" customFormat="1"/>
    <row r="1707" s="270" customFormat="1"/>
    <row r="1708" s="270" customFormat="1"/>
    <row r="1709" s="270" customFormat="1"/>
    <row r="1710" s="270" customFormat="1"/>
    <row r="1711" s="270" customFormat="1"/>
    <row r="1712" s="270" customFormat="1"/>
    <row r="1713" s="270" customFormat="1"/>
    <row r="1714" s="270" customFormat="1"/>
    <row r="1715" s="270" customFormat="1"/>
    <row r="1716" s="270" customFormat="1"/>
    <row r="1717" s="270" customFormat="1"/>
    <row r="1718" s="270" customFormat="1"/>
    <row r="1719" s="270" customFormat="1"/>
    <row r="1720" s="270" customFormat="1"/>
    <row r="1721" s="270" customFormat="1"/>
    <row r="1722" s="270" customFormat="1"/>
    <row r="1723" s="270" customFormat="1"/>
    <row r="1724" s="270" customFormat="1"/>
    <row r="1725" s="270" customFormat="1"/>
    <row r="1726" s="270" customFormat="1"/>
    <row r="1727" s="270" customFormat="1"/>
    <row r="1728" s="270" customFormat="1"/>
    <row r="1729" s="270" customFormat="1"/>
    <row r="1730" s="270" customFormat="1"/>
    <row r="1731" s="270" customFormat="1"/>
    <row r="1732" s="270" customFormat="1"/>
    <row r="1733" s="270" customFormat="1"/>
    <row r="1734" s="270" customFormat="1"/>
    <row r="1735" s="270" customFormat="1"/>
    <row r="1736" s="270" customFormat="1"/>
    <row r="1737" s="270" customFormat="1"/>
    <row r="1738" s="270" customFormat="1"/>
    <row r="1739" s="270" customFormat="1"/>
    <row r="1740" s="270" customFormat="1"/>
    <row r="1741" s="270" customFormat="1"/>
    <row r="1742" s="270" customFormat="1"/>
    <row r="1743" s="270" customFormat="1"/>
    <row r="1744" s="270" customFormat="1"/>
    <row r="1745" s="270" customFormat="1"/>
    <row r="1746" s="270" customFormat="1"/>
    <row r="1747" s="270" customFormat="1"/>
    <row r="1748" s="270" customFormat="1"/>
    <row r="1749" s="270" customFormat="1"/>
    <row r="1750" s="270" customFormat="1"/>
    <row r="1751" s="270" customFormat="1"/>
    <row r="1752" s="270" customFormat="1"/>
    <row r="1753" s="270" customFormat="1"/>
    <row r="1754" s="270" customFormat="1"/>
    <row r="1755" s="270" customFormat="1"/>
    <row r="1756" s="270" customFormat="1"/>
    <row r="1757" s="270" customFormat="1"/>
    <row r="1758" s="270" customFormat="1"/>
    <row r="1759" s="270" customFormat="1"/>
    <row r="1760" s="270" customFormat="1"/>
    <row r="1761" s="270" customFormat="1"/>
    <row r="1762" s="270" customFormat="1"/>
    <row r="1763" s="270" customFormat="1"/>
    <row r="1764" s="270" customFormat="1"/>
    <row r="1765" s="270" customFormat="1"/>
    <row r="1766" s="270" customFormat="1"/>
    <row r="1767" s="270" customFormat="1"/>
    <row r="1768" s="270" customFormat="1"/>
    <row r="1769" s="270" customFormat="1"/>
    <row r="1770" s="270" customFormat="1"/>
    <row r="1771" s="270" customFormat="1"/>
    <row r="1772" s="270" customFormat="1"/>
    <row r="1773" s="270" customFormat="1"/>
    <row r="1774" s="270" customFormat="1"/>
    <row r="1775" s="270" customFormat="1"/>
    <row r="1776" s="270" customFormat="1"/>
    <row r="1777" s="270" customFormat="1"/>
    <row r="1778" s="270" customFormat="1"/>
    <row r="1779" s="270" customFormat="1"/>
    <row r="1780" s="270" customFormat="1"/>
    <row r="1781" s="270" customFormat="1"/>
    <row r="1782" s="270" customFormat="1"/>
    <row r="1783" s="270" customFormat="1"/>
    <row r="1784" s="270" customFormat="1"/>
    <row r="1785" s="270" customFormat="1"/>
    <row r="1786" s="270" customFormat="1"/>
    <row r="1787" s="270" customFormat="1"/>
    <row r="1788" s="270" customFormat="1"/>
    <row r="1789" s="270" customFormat="1"/>
    <row r="1790" s="270" customFormat="1"/>
    <row r="1791" s="270" customFormat="1"/>
    <row r="1792" s="270" customFormat="1"/>
    <row r="1793" s="270" customFormat="1"/>
    <row r="1794" s="270" customFormat="1"/>
    <row r="1795" s="270" customFormat="1"/>
    <row r="1796" s="270" customFormat="1"/>
    <row r="1797" s="270" customFormat="1"/>
    <row r="1798" s="270" customFormat="1"/>
    <row r="1799" s="270" customFormat="1"/>
    <row r="1800" s="270" customFormat="1"/>
    <row r="1801" s="270" customFormat="1"/>
    <row r="1802" s="270" customFormat="1"/>
    <row r="1803" s="270" customFormat="1"/>
    <row r="1804" s="270" customFormat="1"/>
    <row r="1805" s="270" customFormat="1"/>
    <row r="1806" s="270" customFormat="1"/>
    <row r="1807" s="270" customFormat="1"/>
    <row r="1808" s="270" customFormat="1"/>
    <row r="1809" s="270" customFormat="1"/>
    <row r="1810" s="270" customFormat="1"/>
    <row r="1811" s="270" customFormat="1"/>
    <row r="1812" s="270" customFormat="1"/>
    <row r="1813" s="270" customFormat="1"/>
    <row r="1814" s="270" customFormat="1"/>
    <row r="1815" s="270" customFormat="1"/>
    <row r="1816" s="270" customFormat="1"/>
    <row r="1817" s="270" customFormat="1"/>
    <row r="1818" s="270" customFormat="1"/>
    <row r="1819" s="270" customFormat="1"/>
    <row r="1820" s="270" customFormat="1"/>
    <row r="1821" s="270" customFormat="1"/>
    <row r="1822" s="270" customFormat="1"/>
    <row r="1823" s="270" customFormat="1"/>
    <row r="1824" s="270" customFormat="1"/>
    <row r="1825" s="270" customFormat="1"/>
    <row r="1826" s="270" customFormat="1"/>
    <row r="1827" s="270" customFormat="1"/>
    <row r="1828" s="270" customFormat="1"/>
    <row r="1829" s="270" customFormat="1"/>
    <row r="1830" s="270" customFormat="1"/>
    <row r="1831" s="270" customFormat="1"/>
    <row r="1832" s="270" customFormat="1"/>
    <row r="1833" s="270" customFormat="1"/>
    <row r="1834" s="270" customFormat="1"/>
    <row r="1835" s="270" customFormat="1"/>
    <row r="1836" s="270" customFormat="1"/>
    <row r="1837" s="270" customFormat="1"/>
    <row r="1838" s="270" customFormat="1"/>
    <row r="1839" s="270" customFormat="1"/>
    <row r="1840" s="270" customFormat="1"/>
    <row r="1841" s="270" customFormat="1"/>
    <row r="1842" s="270" customFormat="1"/>
    <row r="1843" s="270" customFormat="1"/>
    <row r="1844" s="270" customFormat="1"/>
    <row r="1845" s="270" customFormat="1"/>
    <row r="1846" s="270" customFormat="1"/>
    <row r="1847" s="270" customFormat="1"/>
    <row r="1848" s="270" customFormat="1"/>
    <row r="1849" s="270" customFormat="1"/>
    <row r="1850" s="270" customFormat="1"/>
    <row r="1851" s="270" customFormat="1"/>
    <row r="1852" s="270" customFormat="1"/>
    <row r="1853" s="270" customFormat="1"/>
    <row r="1854" s="270" customFormat="1"/>
    <row r="1855" s="270" customFormat="1"/>
    <row r="1856" s="270" customFormat="1"/>
    <row r="1857" s="270" customFormat="1"/>
    <row r="1858" s="270" customFormat="1"/>
    <row r="1859" s="270" customFormat="1"/>
    <row r="1860" s="270" customFormat="1"/>
    <row r="1861" s="270" customFormat="1"/>
    <row r="1862" s="270" customFormat="1"/>
    <row r="1863" s="270" customFormat="1"/>
    <row r="1864" s="270" customFormat="1"/>
    <row r="1865" s="270" customFormat="1"/>
    <row r="1866" s="270" customFormat="1"/>
    <row r="1867" s="270" customFormat="1"/>
    <row r="1868" s="270" customFormat="1"/>
    <row r="1869" s="270" customFormat="1"/>
    <row r="1870" s="270" customFormat="1"/>
    <row r="1871" s="270" customFormat="1"/>
    <row r="1872" s="270" customFormat="1"/>
    <row r="1873" s="270" customFormat="1"/>
    <row r="1874" s="270" customFormat="1"/>
    <row r="1875" s="270" customFormat="1"/>
    <row r="1876" s="270" customFormat="1"/>
    <row r="1877" s="270" customFormat="1"/>
    <row r="1878" s="270" customFormat="1"/>
    <row r="1879" s="270" customFormat="1"/>
    <row r="1880" s="270" customFormat="1"/>
    <row r="1881" s="270" customFormat="1"/>
    <row r="1882" s="270" customFormat="1"/>
    <row r="1883" s="270" customFormat="1"/>
    <row r="1884" s="270" customFormat="1"/>
    <row r="1885" s="270" customFormat="1"/>
    <row r="1886" s="270" customFormat="1"/>
    <row r="1887" s="270" customFormat="1"/>
    <row r="1888" s="270" customFormat="1"/>
    <row r="1889" s="270" customFormat="1"/>
    <row r="1890" s="270" customFormat="1"/>
    <row r="1891" s="270" customFormat="1"/>
    <row r="1892" s="270" customFormat="1"/>
    <row r="1893" s="270" customFormat="1"/>
    <row r="1894" s="270" customFormat="1"/>
    <row r="1895" s="270" customFormat="1"/>
    <row r="1896" s="270" customFormat="1"/>
    <row r="1897" s="270" customFormat="1"/>
    <row r="1898" s="270" customFormat="1"/>
    <row r="1899" s="270" customFormat="1"/>
    <row r="1900" s="270" customFormat="1"/>
    <row r="1901" s="270" customFormat="1"/>
    <row r="1902" s="270" customFormat="1"/>
    <row r="1903" s="270" customFormat="1"/>
    <row r="1904" s="270" customFormat="1"/>
    <row r="1905" s="270" customFormat="1"/>
    <row r="1906" s="270" customFormat="1"/>
    <row r="1907" s="270" customFormat="1"/>
    <row r="1908" s="270" customFormat="1"/>
    <row r="1909" s="270" customFormat="1"/>
    <row r="1910" s="270" customFormat="1"/>
    <row r="1911" s="270" customFormat="1"/>
    <row r="1912" s="270" customFormat="1"/>
    <row r="1913" s="270" customFormat="1"/>
    <row r="1914" s="270" customFormat="1"/>
    <row r="1915" s="270" customFormat="1"/>
    <row r="1916" s="270" customFormat="1"/>
    <row r="1917" s="270" customFormat="1"/>
    <row r="1918" s="270" customFormat="1"/>
    <row r="1919" s="270" customFormat="1"/>
    <row r="1920" s="270" customFormat="1"/>
    <row r="1921" s="270" customFormat="1"/>
    <row r="1922" s="270" customFormat="1"/>
    <row r="1923" s="270" customFormat="1"/>
    <row r="1924" s="270" customFormat="1"/>
    <row r="1925" s="270" customFormat="1"/>
    <row r="1926" s="270" customFormat="1"/>
    <row r="1927" s="270" customFormat="1"/>
    <row r="1928" s="270" customFormat="1"/>
    <row r="1929" s="270" customFormat="1"/>
    <row r="1930" s="270" customFormat="1"/>
    <row r="1931" s="270" customFormat="1"/>
    <row r="1932" s="270" customFormat="1"/>
    <row r="1933" s="270" customFormat="1"/>
    <row r="1934" s="270" customFormat="1"/>
    <row r="1935" s="270" customFormat="1"/>
    <row r="1936" s="270" customFormat="1"/>
    <row r="1937" s="270" customFormat="1"/>
    <row r="1938" s="270" customFormat="1"/>
    <row r="1939" s="270" customFormat="1"/>
    <row r="1940" s="270" customFormat="1"/>
    <row r="1941" s="270" customFormat="1"/>
    <row r="1942" s="270" customFormat="1"/>
    <row r="1943" s="270" customFormat="1"/>
    <row r="1944" s="270" customFormat="1"/>
    <row r="1945" s="270" customFormat="1"/>
    <row r="1946" s="270" customFormat="1"/>
    <row r="1947" s="270" customFormat="1"/>
    <row r="1948" s="270" customFormat="1"/>
    <row r="1949" s="270" customFormat="1"/>
    <row r="1950" s="270" customFormat="1"/>
    <row r="1951" s="270" customFormat="1"/>
    <row r="1952" s="270" customFormat="1"/>
    <row r="1953" s="270" customFormat="1"/>
    <row r="1954" s="270" customFormat="1"/>
    <row r="1955" s="270" customFormat="1"/>
    <row r="1956" s="270" customFormat="1"/>
    <row r="1957" s="270" customFormat="1"/>
    <row r="1958" s="270" customFormat="1"/>
    <row r="1959" s="270" customFormat="1"/>
    <row r="1960" s="270" customFormat="1"/>
    <row r="1961" s="270" customFormat="1"/>
    <row r="1962" s="270" customFormat="1"/>
    <row r="1963" s="270" customFormat="1"/>
    <row r="1964" s="270" customFormat="1"/>
  </sheetData>
  <autoFilter ref="B3:I1255">
    <sortState ref="B4:I1255">
      <sortCondition ref="B3:B1255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62"/>
  <sheetViews>
    <sheetView topLeftCell="J1" zoomScaleNormal="100" workbookViewId="0">
      <pane ySplit="3" topLeftCell="A19" activePane="bottomLeft" state="frozen"/>
      <selection pane="bottomLeft" activeCell="R35" sqref="R1:R1048576"/>
    </sheetView>
  </sheetViews>
  <sheetFormatPr defaultColWidth="10.875" defaultRowHeight="15.75"/>
  <cols>
    <col min="1" max="1" width="4.875" style="270" customWidth="1"/>
    <col min="2" max="4" width="30.875" style="215" customWidth="1"/>
    <col min="5" max="7" width="20.875" style="215" customWidth="1"/>
    <col min="8" max="8" width="40.875" style="270" customWidth="1"/>
    <col min="9" max="9" width="24.875" style="215" customWidth="1"/>
    <col min="10" max="10" width="10.875" style="270" customWidth="1"/>
    <col min="11" max="11" width="13" style="69" customWidth="1"/>
    <col min="12" max="14" width="20.875" style="215" customWidth="1"/>
    <col min="15" max="15" width="16.875" style="270" customWidth="1"/>
    <col min="16" max="16" width="14.875" style="270" customWidth="1"/>
    <col min="17" max="17" width="89.875" style="270" customWidth="1"/>
    <col min="18" max="18" width="201.5" style="270" customWidth="1"/>
    <col min="19" max="19" width="84" style="270" customWidth="1"/>
    <col min="20" max="16384" width="10.875" style="270"/>
  </cols>
  <sheetData>
    <row r="1" spans="1:30" s="5" customFormat="1" ht="21">
      <c r="A1" s="68" t="s">
        <v>215</v>
      </c>
      <c r="B1" s="17" t="s">
        <v>3529</v>
      </c>
      <c r="C1" s="270"/>
      <c r="D1" s="270"/>
      <c r="E1" s="270"/>
      <c r="F1" s="270"/>
      <c r="G1" s="270"/>
      <c r="H1" s="34"/>
      <c r="I1" s="270"/>
      <c r="J1" s="33"/>
      <c r="K1" s="245"/>
      <c r="L1" s="270"/>
      <c r="M1" s="270"/>
      <c r="N1" s="270"/>
      <c r="O1" s="17"/>
      <c r="Q1" s="34"/>
      <c r="R1" s="34"/>
      <c r="S1" s="34"/>
      <c r="T1" s="34"/>
      <c r="U1" s="34"/>
      <c r="V1" s="215"/>
      <c r="W1" s="215"/>
      <c r="X1" s="215"/>
      <c r="Y1" s="215"/>
      <c r="Z1" s="215"/>
      <c r="AA1" s="270"/>
      <c r="AB1" s="270"/>
      <c r="AC1" s="215"/>
      <c r="AD1" s="270"/>
    </row>
    <row r="2" spans="1:30" s="218" customFormat="1" ht="56.25">
      <c r="B2" s="18" t="s">
        <v>5021</v>
      </c>
      <c r="C2" s="18" t="s">
        <v>5022</v>
      </c>
      <c r="D2" s="18" t="s">
        <v>13</v>
      </c>
      <c r="E2" s="18" t="s">
        <v>151</v>
      </c>
      <c r="F2" s="18" t="s">
        <v>150</v>
      </c>
      <c r="G2" s="18" t="s">
        <v>3844</v>
      </c>
      <c r="H2" s="18" t="s">
        <v>3703</v>
      </c>
      <c r="I2" s="18" t="s">
        <v>3553</v>
      </c>
      <c r="J2" s="18" t="s">
        <v>3704</v>
      </c>
      <c r="K2" s="18" t="s">
        <v>3705</v>
      </c>
      <c r="L2" s="19" t="s">
        <v>3701</v>
      </c>
      <c r="M2" s="19" t="s">
        <v>3702</v>
      </c>
      <c r="N2" s="19" t="s">
        <v>3698</v>
      </c>
      <c r="O2" s="52" t="s">
        <v>3573</v>
      </c>
      <c r="P2" s="52" t="s">
        <v>3574</v>
      </c>
      <c r="Q2" s="18" t="s">
        <v>5023</v>
      </c>
      <c r="R2" s="18" t="s">
        <v>1081</v>
      </c>
      <c r="S2" s="18" t="s">
        <v>45</v>
      </c>
    </row>
    <row r="3" spans="1:30" s="218" customFormat="1" ht="18.75">
      <c r="B3" s="15"/>
      <c r="C3" s="15"/>
      <c r="D3" s="15"/>
      <c r="E3" s="15"/>
      <c r="F3" s="15"/>
      <c r="G3" s="15"/>
      <c r="H3" s="15"/>
      <c r="I3" s="15"/>
      <c r="J3" s="15" t="s">
        <v>62</v>
      </c>
      <c r="K3" s="45" t="s">
        <v>62</v>
      </c>
      <c r="L3" s="15" t="s">
        <v>79</v>
      </c>
      <c r="M3" s="15" t="s">
        <v>79</v>
      </c>
      <c r="N3" s="15"/>
      <c r="O3" s="15" t="s">
        <v>17</v>
      </c>
      <c r="P3" s="15" t="s">
        <v>17</v>
      </c>
      <c r="Q3" s="15"/>
      <c r="R3" s="15"/>
      <c r="S3" s="15"/>
    </row>
    <row r="4" spans="1:30" ht="18.75">
      <c r="B4" s="301" t="s">
        <v>2079</v>
      </c>
      <c r="C4" s="147" t="s">
        <v>3172</v>
      </c>
      <c r="D4" s="31" t="s">
        <v>2808</v>
      </c>
      <c r="E4" s="147"/>
      <c r="F4" s="147"/>
      <c r="G4" s="31" t="s">
        <v>2783</v>
      </c>
      <c r="H4" s="147"/>
      <c r="I4" s="315"/>
      <c r="J4" s="115"/>
      <c r="K4" s="115"/>
      <c r="L4" s="147"/>
      <c r="M4" s="147"/>
      <c r="N4" s="147"/>
      <c r="O4" s="115"/>
      <c r="P4" s="115"/>
      <c r="Q4" s="314"/>
      <c r="R4" s="314"/>
      <c r="S4" s="314"/>
    </row>
    <row r="5" spans="1:30" ht="18.75">
      <c r="B5" s="301" t="s">
        <v>1442</v>
      </c>
      <c r="C5" s="147" t="s">
        <v>3075</v>
      </c>
      <c r="D5" s="31" t="s">
        <v>2808</v>
      </c>
      <c r="E5" s="147"/>
      <c r="F5" s="147"/>
      <c r="G5" s="31" t="s">
        <v>2783</v>
      </c>
      <c r="H5" s="147"/>
      <c r="I5" s="315"/>
      <c r="J5" s="115"/>
      <c r="K5" s="115"/>
      <c r="L5" s="147"/>
      <c r="M5" s="147"/>
      <c r="N5" s="147"/>
      <c r="O5" s="115"/>
      <c r="P5" s="115"/>
      <c r="Q5" s="314"/>
      <c r="R5" s="314"/>
      <c r="S5" s="314"/>
    </row>
    <row r="6" spans="1:30" ht="18.75">
      <c r="B6" s="301" t="s">
        <v>1458</v>
      </c>
      <c r="C6" s="147" t="s">
        <v>3319</v>
      </c>
      <c r="D6" s="31" t="s">
        <v>2808</v>
      </c>
      <c r="E6" s="147"/>
      <c r="F6" s="147"/>
      <c r="G6" s="31" t="s">
        <v>2783</v>
      </c>
      <c r="H6" s="147"/>
      <c r="I6" s="315"/>
      <c r="J6" s="115"/>
      <c r="K6" s="115"/>
      <c r="L6" s="147"/>
      <c r="M6" s="147"/>
      <c r="N6" s="147"/>
      <c r="O6" s="115"/>
      <c r="P6" s="115"/>
      <c r="Q6" s="314"/>
      <c r="R6" s="314"/>
      <c r="S6" s="314"/>
    </row>
    <row r="7" spans="1:30" ht="18.75">
      <c r="B7" s="301" t="s">
        <v>1459</v>
      </c>
      <c r="C7" s="147" t="s">
        <v>3320</v>
      </c>
      <c r="D7" s="31" t="s">
        <v>2808</v>
      </c>
      <c r="E7" s="147"/>
      <c r="F7" s="147"/>
      <c r="G7" s="31" t="s">
        <v>2783</v>
      </c>
      <c r="H7" s="147"/>
      <c r="I7" s="315"/>
      <c r="J7" s="115"/>
      <c r="K7" s="115"/>
      <c r="L7" s="147"/>
      <c r="M7" s="147"/>
      <c r="N7" s="147"/>
      <c r="O7" s="115"/>
      <c r="P7" s="115"/>
      <c r="Q7" s="314"/>
      <c r="R7" s="314"/>
      <c r="S7" s="314"/>
    </row>
    <row r="8" spans="1:30" ht="18.75">
      <c r="B8" s="301" t="s">
        <v>2400</v>
      </c>
      <c r="C8" s="147" t="s">
        <v>3232</v>
      </c>
      <c r="D8" s="31" t="s">
        <v>2808</v>
      </c>
      <c r="E8" s="147"/>
      <c r="F8" s="147"/>
      <c r="G8" s="31" t="s">
        <v>2783</v>
      </c>
      <c r="H8" s="147"/>
      <c r="I8" s="315"/>
      <c r="J8" s="115"/>
      <c r="K8" s="115"/>
      <c r="L8" s="147"/>
      <c r="M8" s="147"/>
      <c r="N8" s="147"/>
      <c r="O8" s="115"/>
      <c r="P8" s="115"/>
      <c r="Q8" s="314"/>
      <c r="R8" s="314"/>
      <c r="S8" s="314"/>
    </row>
    <row r="9" spans="1:30" ht="18.75">
      <c r="B9" s="301" t="s">
        <v>1784</v>
      </c>
      <c r="C9" s="147" t="s">
        <v>3876</v>
      </c>
      <c r="D9" s="31" t="s">
        <v>2808</v>
      </c>
      <c r="E9" s="147"/>
      <c r="F9" s="147"/>
      <c r="G9" s="31" t="s">
        <v>2783</v>
      </c>
      <c r="H9" s="147"/>
      <c r="I9" s="315"/>
      <c r="J9" s="115"/>
      <c r="K9" s="115"/>
      <c r="L9" s="147"/>
      <c r="M9" s="147"/>
      <c r="N9" s="147"/>
      <c r="O9" s="115"/>
      <c r="P9" s="115"/>
      <c r="Q9" s="314"/>
      <c r="R9" s="314"/>
      <c r="S9" s="314"/>
    </row>
    <row r="10" spans="1:30" ht="18.75">
      <c r="B10" s="301" t="s">
        <v>4464</v>
      </c>
      <c r="C10" s="147" t="s">
        <v>3126</v>
      </c>
      <c r="D10" s="31" t="s">
        <v>2808</v>
      </c>
      <c r="E10" s="147"/>
      <c r="F10" s="147"/>
      <c r="G10" s="31" t="s">
        <v>2783</v>
      </c>
      <c r="H10" s="147"/>
      <c r="I10" s="315"/>
      <c r="J10" s="115"/>
      <c r="K10" s="115"/>
      <c r="L10" s="147"/>
      <c r="M10" s="147"/>
      <c r="N10" s="147"/>
      <c r="O10" s="115"/>
      <c r="P10" s="115"/>
      <c r="Q10" s="314"/>
      <c r="R10" s="314"/>
      <c r="S10" s="314"/>
    </row>
    <row r="11" spans="1:30" ht="18.75">
      <c r="B11" s="301" t="s">
        <v>1296</v>
      </c>
      <c r="C11" s="147" t="s">
        <v>3247</v>
      </c>
      <c r="D11" s="31" t="s">
        <v>2808</v>
      </c>
      <c r="E11" s="147"/>
      <c r="F11" s="147"/>
      <c r="G11" s="31" t="s">
        <v>2783</v>
      </c>
      <c r="H11" s="147"/>
      <c r="I11" s="315"/>
      <c r="J11" s="115"/>
      <c r="K11" s="115"/>
      <c r="L11" s="147"/>
      <c r="M11" s="147"/>
      <c r="N11" s="147"/>
      <c r="O11" s="115"/>
      <c r="P11" s="115"/>
      <c r="Q11" s="314"/>
      <c r="R11" s="314"/>
      <c r="S11" s="314"/>
    </row>
    <row r="12" spans="1:30" ht="18.75">
      <c r="B12" s="301" t="s">
        <v>2513</v>
      </c>
      <c r="C12" s="147" t="s">
        <v>3272</v>
      </c>
      <c r="D12" s="31" t="s">
        <v>2808</v>
      </c>
      <c r="E12" s="147"/>
      <c r="F12" s="147"/>
      <c r="G12" s="31" t="s">
        <v>2783</v>
      </c>
      <c r="H12" s="147"/>
      <c r="I12" s="315"/>
      <c r="J12" s="115"/>
      <c r="K12" s="115"/>
      <c r="L12" s="147"/>
      <c r="M12" s="147"/>
      <c r="N12" s="147"/>
      <c r="O12" s="115"/>
      <c r="P12" s="115"/>
      <c r="Q12" s="314"/>
      <c r="R12" s="314"/>
      <c r="S12" s="314"/>
    </row>
    <row r="13" spans="1:30" ht="18.75">
      <c r="B13" s="211" t="s">
        <v>1358</v>
      </c>
      <c r="C13" s="31" t="s">
        <v>3925</v>
      </c>
      <c r="D13" s="31" t="s">
        <v>2808</v>
      </c>
      <c r="E13" s="31"/>
      <c r="F13" s="31"/>
      <c r="G13" s="31" t="s">
        <v>2783</v>
      </c>
      <c r="H13" s="31" t="s">
        <v>261</v>
      </c>
      <c r="I13" s="134"/>
      <c r="J13" s="190">
        <v>115</v>
      </c>
      <c r="K13" s="43">
        <v>25</v>
      </c>
      <c r="L13" s="31"/>
      <c r="M13" s="31"/>
      <c r="N13" s="31"/>
      <c r="O13" s="74"/>
      <c r="P13" s="74"/>
      <c r="Q13" s="16"/>
      <c r="R13" s="16" t="s">
        <v>4914</v>
      </c>
      <c r="S13" s="222"/>
    </row>
    <row r="14" spans="1:30" ht="18.75">
      <c r="B14" s="301" t="s">
        <v>1357</v>
      </c>
      <c r="C14" s="147" t="s">
        <v>3053</v>
      </c>
      <c r="D14" s="31" t="s">
        <v>2808</v>
      </c>
      <c r="E14" s="147"/>
      <c r="F14" s="147"/>
      <c r="G14" s="31" t="s">
        <v>2783</v>
      </c>
      <c r="H14" s="147"/>
      <c r="I14" s="315"/>
      <c r="J14" s="115"/>
      <c r="K14" s="115"/>
      <c r="L14" s="147"/>
      <c r="M14" s="147"/>
      <c r="N14" s="147"/>
      <c r="O14" s="115"/>
      <c r="P14" s="115"/>
      <c r="Q14" s="314"/>
      <c r="R14" s="314"/>
      <c r="S14" s="314"/>
    </row>
    <row r="15" spans="1:30" ht="18.75">
      <c r="B15" s="301" t="s">
        <v>1620</v>
      </c>
      <c r="C15" s="147" t="s">
        <v>2863</v>
      </c>
      <c r="D15" s="31" t="s">
        <v>2808</v>
      </c>
      <c r="E15" s="147"/>
      <c r="F15" s="147"/>
      <c r="G15" s="31" t="s">
        <v>2783</v>
      </c>
      <c r="H15" s="147"/>
      <c r="I15" s="315"/>
      <c r="J15" s="115"/>
      <c r="K15" s="115"/>
      <c r="L15" s="147"/>
      <c r="M15" s="147"/>
      <c r="N15" s="147"/>
      <c r="O15" s="115"/>
      <c r="P15" s="115"/>
      <c r="Q15" s="314"/>
      <c r="R15" s="314"/>
      <c r="S15" s="314"/>
    </row>
    <row r="16" spans="1:30" ht="18.75">
      <c r="B16" s="211" t="s">
        <v>1621</v>
      </c>
      <c r="C16" s="31" t="s">
        <v>4314</v>
      </c>
      <c r="D16" s="31" t="s">
        <v>2808</v>
      </c>
      <c r="E16" s="31"/>
      <c r="F16" s="31"/>
      <c r="G16" s="31" t="s">
        <v>2783</v>
      </c>
      <c r="H16" s="31" t="s">
        <v>3408</v>
      </c>
      <c r="I16" s="31"/>
      <c r="J16" s="190">
        <v>230</v>
      </c>
      <c r="K16" s="43">
        <v>27.6</v>
      </c>
      <c r="L16" s="31"/>
      <c r="M16" s="31"/>
      <c r="N16" s="31"/>
      <c r="O16" s="190">
        <v>174</v>
      </c>
      <c r="P16" s="74"/>
      <c r="Q16" s="16"/>
      <c r="R16" s="16" t="s">
        <v>4880</v>
      </c>
      <c r="S16" s="16"/>
    </row>
    <row r="17" spans="2:19" ht="18.75">
      <c r="B17" s="211" t="s">
        <v>3872</v>
      </c>
      <c r="C17" s="31" t="s">
        <v>3874</v>
      </c>
      <c r="D17" s="31" t="s">
        <v>2808</v>
      </c>
      <c r="E17" s="31"/>
      <c r="F17" s="31"/>
      <c r="G17" s="31" t="s">
        <v>2783</v>
      </c>
      <c r="H17" s="31" t="s">
        <v>261</v>
      </c>
      <c r="I17" s="134"/>
      <c r="J17" s="190">
        <v>115</v>
      </c>
      <c r="K17" s="43"/>
      <c r="L17" s="31"/>
      <c r="M17" s="31"/>
      <c r="N17" s="31"/>
      <c r="O17" s="74"/>
      <c r="P17" s="74"/>
      <c r="Q17" s="16"/>
      <c r="R17" s="16" t="s">
        <v>4914</v>
      </c>
      <c r="S17" s="16"/>
    </row>
    <row r="18" spans="2:19" ht="18.75">
      <c r="B18" s="301" t="s">
        <v>2093</v>
      </c>
      <c r="C18" s="147" t="s">
        <v>2942</v>
      </c>
      <c r="D18" s="31" t="s">
        <v>2808</v>
      </c>
      <c r="E18" s="147"/>
      <c r="F18" s="147"/>
      <c r="G18" s="31" t="s">
        <v>2783</v>
      </c>
      <c r="H18" s="147"/>
      <c r="I18" s="315"/>
      <c r="J18" s="115"/>
      <c r="K18" s="115"/>
      <c r="L18" s="147"/>
      <c r="M18" s="147"/>
      <c r="N18" s="147"/>
      <c r="O18" s="115"/>
      <c r="P18" s="115"/>
      <c r="Q18" s="314"/>
      <c r="R18" s="314"/>
      <c r="S18" s="314"/>
    </row>
    <row r="19" spans="2:19" ht="18.75">
      <c r="B19" s="301" t="s">
        <v>2240</v>
      </c>
      <c r="C19" s="147" t="s">
        <v>2979</v>
      </c>
      <c r="D19" s="31" t="s">
        <v>2808</v>
      </c>
      <c r="E19" s="147"/>
      <c r="F19" s="147"/>
      <c r="G19" s="31" t="s">
        <v>2783</v>
      </c>
      <c r="H19" s="147"/>
      <c r="I19" s="315"/>
      <c r="J19" s="115"/>
      <c r="K19" s="115"/>
      <c r="L19" s="147"/>
      <c r="M19" s="147"/>
      <c r="N19" s="147"/>
      <c r="O19" s="115"/>
      <c r="P19" s="115"/>
      <c r="Q19" s="314"/>
      <c r="R19" s="314"/>
      <c r="S19" s="314"/>
    </row>
    <row r="20" spans="2:19" ht="18.75">
      <c r="B20" s="211" t="s">
        <v>2241</v>
      </c>
      <c r="C20" s="31" t="s">
        <v>3930</v>
      </c>
      <c r="D20" s="31" t="s">
        <v>2808</v>
      </c>
      <c r="E20" s="31"/>
      <c r="F20" s="31"/>
      <c r="G20" s="31" t="s">
        <v>2783</v>
      </c>
      <c r="H20" s="31" t="s">
        <v>263</v>
      </c>
      <c r="I20" s="219"/>
      <c r="J20" s="190">
        <v>230</v>
      </c>
      <c r="K20" s="190">
        <v>12.5</v>
      </c>
      <c r="L20" s="219"/>
      <c r="M20" s="219"/>
      <c r="N20" s="219"/>
      <c r="O20" s="190">
        <v>88</v>
      </c>
      <c r="P20" s="74"/>
      <c r="Q20" s="16" t="s">
        <v>5025</v>
      </c>
      <c r="R20" s="16" t="s">
        <v>4920</v>
      </c>
      <c r="S20" s="16"/>
    </row>
    <row r="21" spans="2:19" ht="18.75">
      <c r="B21" s="211" t="s">
        <v>1308</v>
      </c>
      <c r="C21" s="31" t="s">
        <v>3877</v>
      </c>
      <c r="D21" s="31" t="s">
        <v>2808</v>
      </c>
      <c r="E21" s="31"/>
      <c r="F21" s="31"/>
      <c r="G21" s="31" t="s">
        <v>2783</v>
      </c>
      <c r="H21" s="31" t="s">
        <v>261</v>
      </c>
      <c r="I21" s="219"/>
      <c r="J21" s="190">
        <v>115</v>
      </c>
      <c r="K21" s="43"/>
      <c r="L21" s="219"/>
      <c r="M21" s="219"/>
      <c r="N21" s="219"/>
      <c r="O21" s="74"/>
      <c r="P21" s="74"/>
      <c r="Q21" s="16"/>
      <c r="R21" s="16" t="s">
        <v>4914</v>
      </c>
      <c r="S21" s="16"/>
    </row>
    <row r="22" spans="2:19" ht="18.75">
      <c r="B22" s="301" t="s">
        <v>3873</v>
      </c>
      <c r="C22" s="147" t="s">
        <v>3875</v>
      </c>
      <c r="D22" s="31" t="s">
        <v>2808</v>
      </c>
      <c r="E22" s="147"/>
      <c r="F22" s="147"/>
      <c r="G22" s="31" t="s">
        <v>2783</v>
      </c>
      <c r="H22" s="147"/>
      <c r="I22" s="315"/>
      <c r="J22" s="115"/>
      <c r="K22" s="115"/>
      <c r="L22" s="147"/>
      <c r="M22" s="147"/>
      <c r="N22" s="147"/>
      <c r="O22" s="115"/>
      <c r="P22" s="115"/>
      <c r="Q22" s="314"/>
      <c r="R22" s="314"/>
      <c r="S22" s="314"/>
    </row>
    <row r="23" spans="2:19" ht="18.75">
      <c r="B23" s="301" t="s">
        <v>1477</v>
      </c>
      <c r="C23" s="147" t="s">
        <v>2823</v>
      </c>
      <c r="D23" s="31" t="s">
        <v>2808</v>
      </c>
      <c r="E23" s="147"/>
      <c r="F23" s="147"/>
      <c r="G23" s="31" t="s">
        <v>2783</v>
      </c>
      <c r="H23" s="147"/>
      <c r="I23" s="315"/>
      <c r="J23" s="115"/>
      <c r="K23" s="115"/>
      <c r="L23" s="147"/>
      <c r="M23" s="147"/>
      <c r="N23" s="147"/>
      <c r="O23" s="115"/>
      <c r="P23" s="115"/>
      <c r="Q23" s="314"/>
      <c r="R23" s="314"/>
      <c r="S23" s="314"/>
    </row>
    <row r="24" spans="2:19" ht="18.75">
      <c r="B24" s="211" t="s">
        <v>1404</v>
      </c>
      <c r="C24" s="31" t="s">
        <v>3926</v>
      </c>
      <c r="D24" s="31" t="s">
        <v>2808</v>
      </c>
      <c r="E24" s="31"/>
      <c r="F24" s="31"/>
      <c r="G24" s="31" t="s">
        <v>2783</v>
      </c>
      <c r="H24" s="31" t="s">
        <v>3421</v>
      </c>
      <c r="I24" s="31"/>
      <c r="J24" s="190">
        <v>230</v>
      </c>
      <c r="K24" s="43">
        <v>115</v>
      </c>
      <c r="L24" s="31"/>
      <c r="M24" s="31"/>
      <c r="N24" s="31"/>
      <c r="O24" s="74"/>
      <c r="P24" s="74"/>
      <c r="Q24" s="16"/>
      <c r="R24" s="16" t="s">
        <v>4973</v>
      </c>
      <c r="S24" s="16"/>
    </row>
    <row r="25" spans="2:19" ht="18.75">
      <c r="B25" s="301" t="s">
        <v>2438</v>
      </c>
      <c r="C25" s="147" t="s">
        <v>3007</v>
      </c>
      <c r="D25" s="31" t="s">
        <v>2808</v>
      </c>
      <c r="E25" s="147"/>
      <c r="F25" s="147"/>
      <c r="G25" s="31" t="s">
        <v>2783</v>
      </c>
      <c r="H25" s="147"/>
      <c r="I25" s="315"/>
      <c r="J25" s="115"/>
      <c r="K25" s="115"/>
      <c r="L25" s="147"/>
      <c r="M25" s="147"/>
      <c r="N25" s="147"/>
      <c r="O25" s="115"/>
      <c r="P25" s="115"/>
      <c r="Q25" s="314"/>
      <c r="R25" s="314"/>
      <c r="S25" s="314"/>
    </row>
    <row r="26" spans="2:19" ht="18.75">
      <c r="B26" s="211" t="s">
        <v>1407</v>
      </c>
      <c r="C26" s="31" t="s">
        <v>3927</v>
      </c>
      <c r="D26" s="31" t="s">
        <v>2808</v>
      </c>
      <c r="E26" s="31"/>
      <c r="F26" s="31"/>
      <c r="G26" s="31" t="s">
        <v>2783</v>
      </c>
      <c r="H26" s="31" t="s">
        <v>244</v>
      </c>
      <c r="I26" s="134"/>
      <c r="J26" s="190">
        <v>230</v>
      </c>
      <c r="K26" s="43">
        <v>115</v>
      </c>
      <c r="L26" s="31"/>
      <c r="M26" s="31"/>
      <c r="N26" s="31"/>
      <c r="O26" s="74"/>
      <c r="P26" s="74"/>
      <c r="Q26" s="16"/>
      <c r="R26" s="16" t="s">
        <v>4917</v>
      </c>
      <c r="S26" s="16"/>
    </row>
    <row r="27" spans="2:19" ht="18.75">
      <c r="B27" s="301" t="s">
        <v>2018</v>
      </c>
      <c r="C27" s="147" t="s">
        <v>3346</v>
      </c>
      <c r="D27" s="31" t="s">
        <v>2808</v>
      </c>
      <c r="E27" s="147"/>
      <c r="F27" s="147"/>
      <c r="G27" s="31" t="s">
        <v>2783</v>
      </c>
      <c r="H27" s="147"/>
      <c r="I27" s="315"/>
      <c r="J27" s="115"/>
      <c r="K27" s="115"/>
      <c r="L27" s="147"/>
      <c r="M27" s="147"/>
      <c r="N27" s="147"/>
      <c r="O27" s="115"/>
      <c r="P27" s="115"/>
      <c r="Q27" s="314"/>
      <c r="R27" s="314"/>
      <c r="S27" s="314"/>
    </row>
    <row r="28" spans="2:19" ht="18.75">
      <c r="B28" s="301" t="s">
        <v>1877</v>
      </c>
      <c r="C28" s="147" t="s">
        <v>2909</v>
      </c>
      <c r="D28" s="31" t="s">
        <v>2808</v>
      </c>
      <c r="E28" s="147"/>
      <c r="F28" s="147"/>
      <c r="G28" s="31" t="s">
        <v>2783</v>
      </c>
      <c r="H28" s="147"/>
      <c r="I28" s="315"/>
      <c r="J28" s="115"/>
      <c r="K28" s="115"/>
      <c r="L28" s="147"/>
      <c r="M28" s="147"/>
      <c r="N28" s="147"/>
      <c r="O28" s="115"/>
      <c r="P28" s="115"/>
      <c r="Q28" s="314"/>
      <c r="R28" s="314"/>
      <c r="S28" s="314"/>
    </row>
    <row r="29" spans="2:19" ht="18.75">
      <c r="B29" s="211" t="s">
        <v>1878</v>
      </c>
      <c r="C29" s="31" t="s">
        <v>4315</v>
      </c>
      <c r="D29" s="31" t="s">
        <v>2808</v>
      </c>
      <c r="E29" s="31"/>
      <c r="F29" s="31"/>
      <c r="G29" s="31" t="s">
        <v>2783</v>
      </c>
      <c r="H29" s="31" t="s">
        <v>3405</v>
      </c>
      <c r="I29" s="134" t="s">
        <v>3429</v>
      </c>
      <c r="J29" s="190">
        <v>230</v>
      </c>
      <c r="K29" s="43">
        <v>44</v>
      </c>
      <c r="L29" s="31"/>
      <c r="M29" s="31"/>
      <c r="N29" s="31"/>
      <c r="O29" s="190">
        <v>175</v>
      </c>
      <c r="P29" s="190">
        <v>190</v>
      </c>
      <c r="Q29" s="16"/>
      <c r="R29" s="16" t="s">
        <v>4971</v>
      </c>
      <c r="S29" s="16"/>
    </row>
    <row r="30" spans="2:19" ht="18.75">
      <c r="B30" s="211" t="s">
        <v>1859</v>
      </c>
      <c r="C30" s="31" t="s">
        <v>4316</v>
      </c>
      <c r="D30" s="31" t="s">
        <v>2808</v>
      </c>
      <c r="E30" s="31"/>
      <c r="F30" s="31"/>
      <c r="G30" s="31" t="s">
        <v>2783</v>
      </c>
      <c r="H30" s="31" t="s">
        <v>263</v>
      </c>
      <c r="I30" s="219"/>
      <c r="J30" s="190">
        <v>230</v>
      </c>
      <c r="K30" s="190">
        <v>44</v>
      </c>
      <c r="L30" s="219"/>
      <c r="M30" s="219"/>
      <c r="N30" s="219"/>
      <c r="O30" s="190">
        <v>100</v>
      </c>
      <c r="P30" s="74"/>
      <c r="Q30" s="16" t="s">
        <v>5025</v>
      </c>
      <c r="R30" s="16" t="s">
        <v>4920</v>
      </c>
      <c r="S30" s="16"/>
    </row>
    <row r="31" spans="2:19" ht="18.75">
      <c r="B31" s="301" t="s">
        <v>1555</v>
      </c>
      <c r="C31" s="147" t="s">
        <v>2838</v>
      </c>
      <c r="D31" s="31" t="s">
        <v>2808</v>
      </c>
      <c r="E31" s="147"/>
      <c r="F31" s="147"/>
      <c r="G31" s="31" t="s">
        <v>2783</v>
      </c>
      <c r="H31" s="147"/>
      <c r="I31" s="315"/>
      <c r="J31" s="115"/>
      <c r="K31" s="115"/>
      <c r="L31" s="147"/>
      <c r="M31" s="147"/>
      <c r="N31" s="147"/>
      <c r="O31" s="115"/>
      <c r="P31" s="115"/>
      <c r="Q31" s="314"/>
      <c r="R31" s="314"/>
      <c r="S31" s="314"/>
    </row>
    <row r="32" spans="2:19" ht="18.75">
      <c r="B32" s="211" t="s">
        <v>4666</v>
      </c>
      <c r="C32" s="31" t="s">
        <v>3929</v>
      </c>
      <c r="D32" s="31" t="s">
        <v>2808</v>
      </c>
      <c r="E32" s="31"/>
      <c r="F32" s="31"/>
      <c r="G32" s="31" t="s">
        <v>2783</v>
      </c>
      <c r="H32" s="31" t="s">
        <v>3410</v>
      </c>
      <c r="I32" s="219"/>
      <c r="J32" s="190">
        <v>230</v>
      </c>
      <c r="K32" s="43"/>
      <c r="L32" s="31"/>
      <c r="M32" s="31"/>
      <c r="N32" s="31"/>
      <c r="O32" s="74"/>
      <c r="P32" s="74"/>
      <c r="Q32" s="16"/>
      <c r="R32" s="16" t="s">
        <v>5565</v>
      </c>
      <c r="S32" s="16"/>
    </row>
    <row r="33" spans="2:19" ht="18.75">
      <c r="B33" s="211" t="s">
        <v>4465</v>
      </c>
      <c r="C33" s="31" t="s">
        <v>2974</v>
      </c>
      <c r="D33" s="31" t="s">
        <v>2808</v>
      </c>
      <c r="E33" s="31"/>
      <c r="F33" s="31"/>
      <c r="G33" s="31" t="s">
        <v>2783</v>
      </c>
      <c r="H33" s="31" t="s">
        <v>3410</v>
      </c>
      <c r="I33" s="219"/>
      <c r="J33" s="190">
        <v>230</v>
      </c>
      <c r="K33" s="43"/>
      <c r="L33" s="31"/>
      <c r="M33" s="31"/>
      <c r="N33" s="31"/>
      <c r="O33" s="74"/>
      <c r="P33" s="74"/>
      <c r="Q33" s="16"/>
      <c r="R33" s="16" t="s">
        <v>4968</v>
      </c>
      <c r="S33" s="16"/>
    </row>
    <row r="34" spans="2:19" ht="18.75">
      <c r="B34" s="301" t="s">
        <v>4667</v>
      </c>
      <c r="C34" s="147" t="s">
        <v>3928</v>
      </c>
      <c r="D34" s="31" t="s">
        <v>2808</v>
      </c>
      <c r="E34" s="147"/>
      <c r="F34" s="147"/>
      <c r="G34" s="31" t="s">
        <v>2783</v>
      </c>
      <c r="H34" s="147"/>
      <c r="I34" s="315"/>
      <c r="J34" s="115"/>
      <c r="K34" s="115"/>
      <c r="L34" s="147"/>
      <c r="M34" s="147"/>
      <c r="N34" s="147"/>
      <c r="O34" s="115"/>
      <c r="P34" s="115"/>
      <c r="Q34" s="314"/>
      <c r="R34" s="314"/>
      <c r="S34" s="314"/>
    </row>
    <row r="35" spans="2:19" ht="18.75">
      <c r="B35" s="211" t="s">
        <v>1334</v>
      </c>
      <c r="C35" s="31" t="s">
        <v>3931</v>
      </c>
      <c r="D35" s="31" t="s">
        <v>2808</v>
      </c>
      <c r="E35" s="31"/>
      <c r="F35" s="31"/>
      <c r="G35" s="31" t="s">
        <v>2783</v>
      </c>
      <c r="H35" s="31" t="s">
        <v>3413</v>
      </c>
      <c r="I35" s="134"/>
      <c r="J35" s="190">
        <v>115</v>
      </c>
      <c r="K35" s="43">
        <v>25</v>
      </c>
      <c r="L35" s="31"/>
      <c r="M35" s="31"/>
      <c r="N35" s="31"/>
      <c r="O35" s="74"/>
      <c r="P35" s="74"/>
      <c r="Q35" s="16"/>
      <c r="R35" s="16" t="s">
        <v>5566</v>
      </c>
      <c r="S35" s="16"/>
    </row>
    <row r="36" spans="2:19" ht="18.75">
      <c r="B36" s="301" t="s">
        <v>1313</v>
      </c>
      <c r="C36" s="147" t="s">
        <v>3023</v>
      </c>
      <c r="D36" s="31" t="s">
        <v>2808</v>
      </c>
      <c r="E36" s="147"/>
      <c r="F36" s="147"/>
      <c r="G36" s="31" t="s">
        <v>2783</v>
      </c>
      <c r="H36" s="147"/>
      <c r="I36" s="315"/>
      <c r="J36" s="115"/>
      <c r="K36" s="115"/>
      <c r="L36" s="147"/>
      <c r="M36" s="147"/>
      <c r="N36" s="147"/>
      <c r="O36" s="115"/>
      <c r="P36" s="115"/>
      <c r="Q36" s="314"/>
      <c r="R36" s="314"/>
      <c r="S36" s="314"/>
    </row>
    <row r="37" spans="2:19" ht="18.75">
      <c r="B37" s="301" t="s">
        <v>1328</v>
      </c>
      <c r="C37" s="147" t="s">
        <v>3208</v>
      </c>
      <c r="D37" s="31" t="s">
        <v>2808</v>
      </c>
      <c r="E37" s="147"/>
      <c r="F37" s="147"/>
      <c r="G37" s="31" t="s">
        <v>2783</v>
      </c>
      <c r="H37" s="147"/>
      <c r="I37" s="315"/>
      <c r="J37" s="115"/>
      <c r="K37" s="115"/>
      <c r="L37" s="147"/>
      <c r="M37" s="147"/>
      <c r="N37" s="147"/>
      <c r="O37" s="115"/>
      <c r="P37" s="115"/>
      <c r="Q37" s="314"/>
      <c r="R37" s="314"/>
      <c r="S37" s="314"/>
    </row>
    <row r="38" spans="2:19" ht="18.75">
      <c r="B38" s="301" t="s">
        <v>1320</v>
      </c>
      <c r="C38" s="147" t="s">
        <v>3159</v>
      </c>
      <c r="D38" s="31" t="s">
        <v>2808</v>
      </c>
      <c r="E38" s="147"/>
      <c r="F38" s="147"/>
      <c r="G38" s="31" t="s">
        <v>2783</v>
      </c>
      <c r="H38" s="147"/>
      <c r="I38" s="315"/>
      <c r="J38" s="115"/>
      <c r="K38" s="115"/>
      <c r="L38" s="147"/>
      <c r="M38" s="147"/>
      <c r="N38" s="147"/>
      <c r="O38" s="115"/>
      <c r="P38" s="115"/>
      <c r="Q38" s="314"/>
      <c r="R38" s="314"/>
      <c r="S38" s="314"/>
    </row>
    <row r="39" spans="2:19" ht="18.75">
      <c r="B39" s="301" t="s">
        <v>2017</v>
      </c>
      <c r="C39" s="147" t="s">
        <v>3161</v>
      </c>
      <c r="D39" s="31" t="s">
        <v>2808</v>
      </c>
      <c r="E39" s="147"/>
      <c r="F39" s="147"/>
      <c r="G39" s="31" t="s">
        <v>2783</v>
      </c>
      <c r="H39" s="147"/>
      <c r="I39" s="315"/>
      <c r="J39" s="115"/>
      <c r="K39" s="115"/>
      <c r="L39" s="147"/>
      <c r="M39" s="147"/>
      <c r="N39" s="147"/>
      <c r="O39" s="115"/>
      <c r="P39" s="115"/>
      <c r="Q39" s="314"/>
      <c r="R39" s="314"/>
      <c r="S39" s="314"/>
    </row>
    <row r="40" spans="2:19" ht="18.75">
      <c r="B40" s="211" t="s">
        <v>1352</v>
      </c>
      <c r="C40" s="31" t="s">
        <v>3932</v>
      </c>
      <c r="D40" s="31" t="s">
        <v>2808</v>
      </c>
      <c r="E40" s="31"/>
      <c r="F40" s="31"/>
      <c r="G40" s="31" t="s">
        <v>2783</v>
      </c>
      <c r="H40" s="31" t="s">
        <v>3413</v>
      </c>
      <c r="I40" s="134"/>
      <c r="J40" s="190">
        <v>115</v>
      </c>
      <c r="K40" s="43">
        <v>44</v>
      </c>
      <c r="L40" s="31"/>
      <c r="M40" s="31"/>
      <c r="N40" s="31"/>
      <c r="O40" s="74"/>
      <c r="P40" s="74"/>
      <c r="Q40" s="16"/>
      <c r="R40" s="16" t="s">
        <v>5566</v>
      </c>
      <c r="S40" s="16"/>
    </row>
    <row r="41" spans="2:19" ht="18.75">
      <c r="B41" s="301" t="s">
        <v>2394</v>
      </c>
      <c r="C41" s="147" t="s">
        <v>3001</v>
      </c>
      <c r="D41" s="31" t="s">
        <v>2808</v>
      </c>
      <c r="E41" s="147"/>
      <c r="F41" s="147"/>
      <c r="G41" s="31" t="s">
        <v>2783</v>
      </c>
      <c r="H41" s="147"/>
      <c r="I41" s="315"/>
      <c r="J41" s="115"/>
      <c r="K41" s="115"/>
      <c r="L41" s="147"/>
      <c r="M41" s="147"/>
      <c r="N41" s="147"/>
      <c r="O41" s="115"/>
      <c r="P41" s="115"/>
      <c r="Q41" s="314"/>
      <c r="R41" s="314"/>
      <c r="S41" s="314"/>
    </row>
    <row r="42" spans="2:19" ht="37.5">
      <c r="B42" s="211" t="s">
        <v>1423</v>
      </c>
      <c r="C42" s="31" t="s">
        <v>4631</v>
      </c>
      <c r="D42" s="31" t="s">
        <v>2808</v>
      </c>
      <c r="E42" s="31"/>
      <c r="F42" s="31"/>
      <c r="G42" s="31" t="s">
        <v>2783</v>
      </c>
      <c r="H42" s="31" t="s">
        <v>229</v>
      </c>
      <c r="I42" s="134" t="s">
        <v>3416</v>
      </c>
      <c r="J42" s="190">
        <v>230</v>
      </c>
      <c r="K42" s="190">
        <v>115</v>
      </c>
      <c r="L42" s="31"/>
      <c r="M42" s="31"/>
      <c r="N42" s="31"/>
      <c r="O42" s="74"/>
      <c r="P42" s="74"/>
      <c r="Q42" s="16" t="s">
        <v>5024</v>
      </c>
      <c r="R42" s="16" t="s">
        <v>4963</v>
      </c>
      <c r="S42" s="16"/>
    </row>
    <row r="43" spans="2:19" ht="18.75">
      <c r="B43" s="211" t="s">
        <v>4327</v>
      </c>
      <c r="C43" s="31" t="s">
        <v>4325</v>
      </c>
      <c r="D43" s="31" t="s">
        <v>2808</v>
      </c>
      <c r="E43" s="31"/>
      <c r="F43" s="31"/>
      <c r="G43" s="31" t="s">
        <v>2783</v>
      </c>
      <c r="H43" s="31" t="s">
        <v>229</v>
      </c>
      <c r="I43" s="134"/>
      <c r="J43" s="190">
        <v>115</v>
      </c>
      <c r="K43" s="43"/>
      <c r="L43" s="31"/>
      <c r="M43" s="31"/>
      <c r="N43" s="31"/>
      <c r="O43" s="74"/>
      <c r="P43" s="74"/>
      <c r="Q43" s="16"/>
      <c r="R43" s="16" t="s">
        <v>4963</v>
      </c>
      <c r="S43" s="16"/>
    </row>
    <row r="44" spans="2:19" ht="18.75">
      <c r="B44" s="301" t="s">
        <v>4365</v>
      </c>
      <c r="C44" s="147" t="s">
        <v>3137</v>
      </c>
      <c r="D44" s="31" t="s">
        <v>2808</v>
      </c>
      <c r="E44" s="147"/>
      <c r="F44" s="147"/>
      <c r="G44" s="31" t="s">
        <v>2783</v>
      </c>
      <c r="H44" s="147"/>
      <c r="I44" s="315"/>
      <c r="J44" s="115"/>
      <c r="K44" s="115"/>
      <c r="L44" s="147"/>
      <c r="M44" s="147"/>
      <c r="N44" s="147"/>
      <c r="O44" s="115"/>
      <c r="P44" s="115"/>
      <c r="Q44" s="314"/>
      <c r="R44" s="314"/>
      <c r="S44" s="314"/>
    </row>
    <row r="45" spans="2:19" ht="18.75">
      <c r="B45" s="301" t="s">
        <v>2760</v>
      </c>
      <c r="C45" s="147" t="s">
        <v>3327</v>
      </c>
      <c r="D45" s="31" t="s">
        <v>2808</v>
      </c>
      <c r="E45" s="147"/>
      <c r="F45" s="147"/>
      <c r="G45" s="31" t="s">
        <v>2783</v>
      </c>
      <c r="H45" s="147"/>
      <c r="I45" s="315"/>
      <c r="J45" s="115"/>
      <c r="K45" s="115"/>
      <c r="L45" s="147"/>
      <c r="M45" s="147"/>
      <c r="N45" s="147"/>
      <c r="O45" s="115"/>
      <c r="P45" s="115"/>
      <c r="Q45" s="314"/>
      <c r="R45" s="314"/>
      <c r="S45" s="314"/>
    </row>
    <row r="46" spans="2:19" ht="18.75">
      <c r="B46" s="301" t="s">
        <v>4328</v>
      </c>
      <c r="C46" s="147" t="s">
        <v>3878</v>
      </c>
      <c r="D46" s="31" t="s">
        <v>2808</v>
      </c>
      <c r="E46" s="147"/>
      <c r="F46" s="147"/>
      <c r="G46" s="31" t="s">
        <v>2783</v>
      </c>
      <c r="H46" s="147"/>
      <c r="I46" s="315"/>
      <c r="J46" s="115"/>
      <c r="K46" s="115"/>
      <c r="L46" s="147"/>
      <c r="M46" s="147"/>
      <c r="N46" s="147"/>
      <c r="O46" s="115"/>
      <c r="P46" s="115"/>
      <c r="Q46" s="314"/>
      <c r="R46" s="314"/>
      <c r="S46" s="314"/>
    </row>
    <row r="47" spans="2:19" ht="18.75">
      <c r="B47" s="301" t="s">
        <v>2761</v>
      </c>
      <c r="C47" s="147" t="s">
        <v>3070</v>
      </c>
      <c r="D47" s="31" t="s">
        <v>2808</v>
      </c>
      <c r="E47" s="147"/>
      <c r="F47" s="147"/>
      <c r="G47" s="31" t="s">
        <v>2783</v>
      </c>
      <c r="H47" s="147"/>
      <c r="I47" s="315"/>
      <c r="J47" s="115"/>
      <c r="K47" s="115"/>
      <c r="L47" s="147"/>
      <c r="M47" s="147"/>
      <c r="N47" s="147"/>
      <c r="O47" s="115"/>
      <c r="P47" s="115"/>
      <c r="Q47" s="314"/>
      <c r="R47" s="314"/>
      <c r="S47" s="314"/>
    </row>
    <row r="48" spans="2:19" ht="18.75">
      <c r="B48" s="301" t="s">
        <v>2762</v>
      </c>
      <c r="C48" s="147" t="s">
        <v>2917</v>
      </c>
      <c r="D48" s="31" t="s">
        <v>2808</v>
      </c>
      <c r="E48" s="147"/>
      <c r="F48" s="147"/>
      <c r="G48" s="31" t="s">
        <v>2783</v>
      </c>
      <c r="H48" s="147"/>
      <c r="I48" s="315"/>
      <c r="J48" s="115"/>
      <c r="K48" s="115"/>
      <c r="L48" s="147"/>
      <c r="M48" s="147"/>
      <c r="N48" s="147"/>
      <c r="O48" s="115"/>
      <c r="P48" s="115"/>
      <c r="Q48" s="314"/>
      <c r="R48" s="314"/>
      <c r="S48" s="314"/>
    </row>
    <row r="49" spans="2:21" ht="18.75">
      <c r="B49" s="301" t="s">
        <v>2763</v>
      </c>
      <c r="C49" s="147" t="s">
        <v>2817</v>
      </c>
      <c r="D49" s="31" t="s">
        <v>2808</v>
      </c>
      <c r="E49" s="147"/>
      <c r="F49" s="147"/>
      <c r="G49" s="31" t="s">
        <v>2783</v>
      </c>
      <c r="H49" s="147"/>
      <c r="I49" s="315"/>
      <c r="J49" s="115"/>
      <c r="K49" s="115"/>
      <c r="L49" s="147"/>
      <c r="M49" s="147"/>
      <c r="N49" s="147"/>
      <c r="O49" s="115"/>
      <c r="P49" s="115"/>
      <c r="Q49" s="314"/>
      <c r="R49" s="314"/>
      <c r="S49" s="314"/>
    </row>
    <row r="50" spans="2:21" ht="18.75">
      <c r="B50" s="301" t="s">
        <v>2047</v>
      </c>
      <c r="C50" s="147" t="s">
        <v>3163</v>
      </c>
      <c r="D50" s="31" t="s">
        <v>2808</v>
      </c>
      <c r="E50" s="147"/>
      <c r="F50" s="147"/>
      <c r="G50" s="31" t="s">
        <v>2783</v>
      </c>
      <c r="H50" s="147"/>
      <c r="I50" s="315"/>
      <c r="J50" s="115"/>
      <c r="K50" s="115"/>
      <c r="L50" s="147"/>
      <c r="M50" s="147"/>
      <c r="N50" s="147"/>
      <c r="O50" s="115"/>
      <c r="P50" s="115"/>
      <c r="Q50" s="314"/>
      <c r="R50" s="314"/>
      <c r="S50" s="314"/>
    </row>
    <row r="51" spans="2:21" ht="18.75">
      <c r="B51" s="211" t="s">
        <v>1496</v>
      </c>
      <c r="C51" s="31" t="s">
        <v>3933</v>
      </c>
      <c r="D51" s="31" t="s">
        <v>2808</v>
      </c>
      <c r="E51" s="31"/>
      <c r="F51" s="31"/>
      <c r="G51" s="31" t="s">
        <v>2783</v>
      </c>
      <c r="H51" s="31" t="s">
        <v>3411</v>
      </c>
      <c r="I51" s="134" t="s">
        <v>3402</v>
      </c>
      <c r="J51" s="190">
        <v>115</v>
      </c>
      <c r="K51" s="43">
        <v>12.5</v>
      </c>
      <c r="L51" s="31"/>
      <c r="M51" s="31"/>
      <c r="N51" s="31"/>
      <c r="O51" s="190">
        <v>12</v>
      </c>
      <c r="P51" s="190">
        <v>12</v>
      </c>
      <c r="Q51" s="16"/>
      <c r="R51" s="16" t="s">
        <v>4881</v>
      </c>
      <c r="S51" s="16"/>
    </row>
    <row r="52" spans="2:21" ht="18.75">
      <c r="B52" s="301" t="s">
        <v>1495</v>
      </c>
      <c r="C52" s="147" t="s">
        <v>2826</v>
      </c>
      <c r="D52" s="31" t="s">
        <v>2808</v>
      </c>
      <c r="E52" s="147"/>
      <c r="F52" s="147"/>
      <c r="G52" s="31" t="s">
        <v>2783</v>
      </c>
      <c r="H52" s="147"/>
      <c r="I52" s="315"/>
      <c r="J52" s="115"/>
      <c r="K52" s="115"/>
      <c r="L52" s="147"/>
      <c r="M52" s="147"/>
      <c r="N52" s="147"/>
      <c r="O52" s="115"/>
      <c r="P52" s="115"/>
      <c r="Q52" s="314"/>
      <c r="R52" s="314"/>
      <c r="S52" s="314"/>
    </row>
    <row r="53" spans="2:21" ht="18.75">
      <c r="B53" s="301" t="s">
        <v>2325</v>
      </c>
      <c r="C53" s="147" t="s">
        <v>3220</v>
      </c>
      <c r="D53" s="31" t="s">
        <v>2808</v>
      </c>
      <c r="E53" s="147"/>
      <c r="F53" s="147"/>
      <c r="G53" s="31" t="s">
        <v>2783</v>
      </c>
      <c r="H53" s="147"/>
      <c r="I53" s="315"/>
      <c r="J53" s="115"/>
      <c r="K53" s="115"/>
      <c r="L53" s="147"/>
      <c r="M53" s="147"/>
      <c r="N53" s="147"/>
      <c r="O53" s="115"/>
      <c r="P53" s="115"/>
      <c r="Q53" s="314"/>
      <c r="R53" s="314"/>
      <c r="S53" s="314"/>
    </row>
    <row r="54" spans="2:21" ht="18.75">
      <c r="B54" s="211" t="s">
        <v>4668</v>
      </c>
      <c r="C54" s="31" t="s">
        <v>4599</v>
      </c>
      <c r="D54" s="31" t="s">
        <v>2808</v>
      </c>
      <c r="E54" s="31"/>
      <c r="F54" s="31"/>
      <c r="G54" s="31" t="s">
        <v>2783</v>
      </c>
      <c r="H54" s="31" t="s">
        <v>3412</v>
      </c>
      <c r="I54" s="31"/>
      <c r="J54" s="190">
        <v>230</v>
      </c>
      <c r="K54" s="43"/>
      <c r="L54" s="31"/>
      <c r="M54" s="31"/>
      <c r="N54" s="31"/>
      <c r="O54" s="74"/>
      <c r="P54" s="74"/>
      <c r="Q54" s="16"/>
      <c r="R54" s="16" t="s">
        <v>4915</v>
      </c>
      <c r="S54" s="16"/>
    </row>
    <row r="55" spans="2:21" ht="18.75">
      <c r="B55" s="211" t="s">
        <v>1579</v>
      </c>
      <c r="C55" s="31" t="s">
        <v>3934</v>
      </c>
      <c r="D55" s="31" t="s">
        <v>2808</v>
      </c>
      <c r="E55" s="31"/>
      <c r="F55" s="31"/>
      <c r="G55" s="31" t="s">
        <v>2783</v>
      </c>
      <c r="H55" s="31" t="s">
        <v>3410</v>
      </c>
      <c r="I55" s="134"/>
      <c r="J55" s="190">
        <v>115</v>
      </c>
      <c r="K55" s="43"/>
      <c r="L55" s="31"/>
      <c r="M55" s="31"/>
      <c r="N55" s="31"/>
      <c r="O55" s="190">
        <v>45</v>
      </c>
      <c r="P55" s="74"/>
      <c r="Q55" s="16"/>
      <c r="R55" s="16" t="s">
        <v>4968</v>
      </c>
      <c r="S55" s="16"/>
    </row>
    <row r="56" spans="2:21" ht="18.75">
      <c r="B56" s="301" t="s">
        <v>1578</v>
      </c>
      <c r="C56" s="147" t="s">
        <v>2843</v>
      </c>
      <c r="D56" s="31" t="s">
        <v>2808</v>
      </c>
      <c r="E56" s="147"/>
      <c r="F56" s="147"/>
      <c r="G56" s="31" t="s">
        <v>2783</v>
      </c>
      <c r="H56" s="147"/>
      <c r="I56" s="315"/>
      <c r="J56" s="115"/>
      <c r="K56" s="115"/>
      <c r="L56" s="147"/>
      <c r="M56" s="147"/>
      <c r="N56" s="147"/>
      <c r="O56" s="115"/>
      <c r="P56" s="115"/>
      <c r="Q56" s="314"/>
      <c r="R56" s="314"/>
      <c r="S56" s="314"/>
    </row>
    <row r="57" spans="2:21" ht="18.75">
      <c r="B57" s="211" t="s">
        <v>1607</v>
      </c>
      <c r="C57" s="31" t="s">
        <v>3935</v>
      </c>
      <c r="D57" s="31" t="s">
        <v>2808</v>
      </c>
      <c r="E57" s="31"/>
      <c r="F57" s="31"/>
      <c r="G57" s="31" t="s">
        <v>2783</v>
      </c>
      <c r="H57" s="31" t="s">
        <v>3407</v>
      </c>
      <c r="I57" s="31" t="s">
        <v>3401</v>
      </c>
      <c r="J57" s="190">
        <v>230</v>
      </c>
      <c r="K57" s="43">
        <v>44</v>
      </c>
      <c r="L57" s="31"/>
      <c r="M57" s="31"/>
      <c r="N57" s="31"/>
      <c r="O57" s="190">
        <v>317</v>
      </c>
      <c r="P57" s="74"/>
      <c r="Q57" s="16"/>
      <c r="R57" s="151" t="s">
        <v>4974</v>
      </c>
      <c r="S57" s="16"/>
    </row>
    <row r="58" spans="2:21" ht="18.75">
      <c r="B58" s="211" t="s">
        <v>4326</v>
      </c>
      <c r="C58" s="31" t="s">
        <v>4317</v>
      </c>
      <c r="D58" s="31" t="s">
        <v>2808</v>
      </c>
      <c r="E58" s="31"/>
      <c r="F58" s="31"/>
      <c r="G58" s="31" t="s">
        <v>2783</v>
      </c>
      <c r="H58" s="31" t="s">
        <v>3457</v>
      </c>
      <c r="I58" s="31"/>
      <c r="J58" s="190">
        <v>230</v>
      </c>
      <c r="K58" s="43"/>
      <c r="L58" s="31"/>
      <c r="M58" s="31"/>
      <c r="N58" s="31"/>
      <c r="O58" s="74"/>
      <c r="P58" s="74"/>
      <c r="Q58" s="16"/>
      <c r="R58" s="16" t="s">
        <v>4967</v>
      </c>
      <c r="S58" s="16"/>
    </row>
    <row r="59" spans="2:21" ht="18.75">
      <c r="B59" s="301" t="s">
        <v>1506</v>
      </c>
      <c r="C59" s="147" t="s">
        <v>2830</v>
      </c>
      <c r="D59" s="31" t="s">
        <v>2808</v>
      </c>
      <c r="E59" s="147"/>
      <c r="F59" s="147"/>
      <c r="G59" s="31" t="s">
        <v>2783</v>
      </c>
      <c r="H59" s="147"/>
      <c r="I59" s="315"/>
      <c r="J59" s="115"/>
      <c r="K59" s="115"/>
      <c r="L59" s="147"/>
      <c r="M59" s="147"/>
      <c r="N59" s="147"/>
      <c r="O59" s="115"/>
      <c r="P59" s="115"/>
      <c r="Q59" s="314"/>
      <c r="R59" s="314"/>
      <c r="S59" s="314"/>
    </row>
    <row r="60" spans="2:21" ht="18.75">
      <c r="B60" s="301" t="s">
        <v>1678</v>
      </c>
      <c r="C60" s="147" t="s">
        <v>3879</v>
      </c>
      <c r="D60" s="31" t="s">
        <v>2808</v>
      </c>
      <c r="E60" s="147"/>
      <c r="F60" s="147"/>
      <c r="G60" s="31" t="s">
        <v>2783</v>
      </c>
      <c r="H60" s="147"/>
      <c r="I60" s="315"/>
      <c r="J60" s="115"/>
      <c r="K60" s="115"/>
      <c r="L60" s="147"/>
      <c r="M60" s="147"/>
      <c r="N60" s="147"/>
      <c r="O60" s="115"/>
      <c r="P60" s="115"/>
      <c r="Q60" s="314"/>
      <c r="R60" s="314"/>
      <c r="S60" s="314"/>
    </row>
    <row r="61" spans="2:21" s="214" customFormat="1" ht="18.75">
      <c r="B61" s="301" t="s">
        <v>1709</v>
      </c>
      <c r="C61" s="147" t="s">
        <v>2879</v>
      </c>
      <c r="D61" s="31" t="s">
        <v>2808</v>
      </c>
      <c r="E61" s="147"/>
      <c r="F61" s="147"/>
      <c r="G61" s="31" t="s">
        <v>2783</v>
      </c>
      <c r="H61" s="147"/>
      <c r="I61" s="315"/>
      <c r="J61" s="115"/>
      <c r="K61" s="115"/>
      <c r="L61" s="147"/>
      <c r="M61" s="147"/>
      <c r="N61" s="147"/>
      <c r="O61" s="115"/>
      <c r="P61" s="115"/>
      <c r="Q61" s="314"/>
      <c r="R61" s="314"/>
      <c r="S61" s="314"/>
      <c r="T61" s="270"/>
      <c r="U61" s="270"/>
    </row>
    <row r="62" spans="2:21" s="214" customFormat="1" ht="18.75">
      <c r="B62" s="211" t="s">
        <v>1710</v>
      </c>
      <c r="C62" s="31" t="s">
        <v>3936</v>
      </c>
      <c r="D62" s="31" t="s">
        <v>2808</v>
      </c>
      <c r="E62" s="31"/>
      <c r="F62" s="31"/>
      <c r="G62" s="31" t="s">
        <v>2783</v>
      </c>
      <c r="H62" s="31" t="s">
        <v>263</v>
      </c>
      <c r="I62" s="219"/>
      <c r="J62" s="190">
        <v>115</v>
      </c>
      <c r="K62" s="190">
        <v>44</v>
      </c>
      <c r="L62" s="219"/>
      <c r="M62" s="219"/>
      <c r="N62" s="219"/>
      <c r="O62" s="190">
        <v>51</v>
      </c>
      <c r="P62" s="74"/>
      <c r="Q62" s="16" t="s">
        <v>5025</v>
      </c>
      <c r="R62" s="16" t="s">
        <v>4920</v>
      </c>
      <c r="S62" s="16"/>
      <c r="T62" s="270"/>
      <c r="U62" s="270"/>
    </row>
    <row r="63" spans="2:21" s="214" customFormat="1" ht="18.75">
      <c r="B63" s="211" t="s">
        <v>4395</v>
      </c>
      <c r="C63" s="31" t="s">
        <v>4492</v>
      </c>
      <c r="D63" s="31" t="s">
        <v>2808</v>
      </c>
      <c r="E63" s="31"/>
      <c r="F63" s="31"/>
      <c r="G63" s="31" t="s">
        <v>2783</v>
      </c>
      <c r="H63" s="31" t="s">
        <v>3457</v>
      </c>
      <c r="I63" s="219"/>
      <c r="J63" s="190">
        <v>500</v>
      </c>
      <c r="K63" s="43"/>
      <c r="L63" s="219"/>
      <c r="M63" s="219"/>
      <c r="N63" s="219"/>
      <c r="O63" s="74"/>
      <c r="P63" s="74"/>
      <c r="Q63" s="16"/>
      <c r="R63" s="16" t="s">
        <v>4967</v>
      </c>
      <c r="S63" s="16"/>
      <c r="T63" s="270"/>
      <c r="U63" s="270"/>
    </row>
    <row r="64" spans="2:21" s="214" customFormat="1" ht="18.75">
      <c r="B64" s="301" t="s">
        <v>1390</v>
      </c>
      <c r="C64" s="147" t="s">
        <v>3118</v>
      </c>
      <c r="D64" s="31" t="s">
        <v>2808</v>
      </c>
      <c r="E64" s="147"/>
      <c r="F64" s="147"/>
      <c r="G64" s="31" t="s">
        <v>2783</v>
      </c>
      <c r="H64" s="147"/>
      <c r="I64" s="315"/>
      <c r="J64" s="115"/>
      <c r="K64" s="115"/>
      <c r="L64" s="147"/>
      <c r="M64" s="147"/>
      <c r="N64" s="147"/>
      <c r="O64" s="115"/>
      <c r="P64" s="115"/>
      <c r="Q64" s="314"/>
      <c r="R64" s="314"/>
      <c r="S64" s="314"/>
      <c r="T64" s="270"/>
      <c r="U64" s="270"/>
    </row>
    <row r="65" spans="2:21" s="214" customFormat="1" ht="18.75">
      <c r="B65" s="211" t="s">
        <v>4669</v>
      </c>
      <c r="C65" s="31" t="s">
        <v>4493</v>
      </c>
      <c r="D65" s="31" t="s">
        <v>2808</v>
      </c>
      <c r="E65" s="31"/>
      <c r="F65" s="31"/>
      <c r="G65" s="31" t="s">
        <v>2783</v>
      </c>
      <c r="H65" s="31" t="s">
        <v>244</v>
      </c>
      <c r="I65" s="219"/>
      <c r="J65" s="190">
        <v>115</v>
      </c>
      <c r="K65" s="43"/>
      <c r="L65" s="31"/>
      <c r="M65" s="31"/>
      <c r="N65" s="31"/>
      <c r="O65" s="74"/>
      <c r="P65" s="74"/>
      <c r="Q65" s="16"/>
      <c r="R65" s="16" t="s">
        <v>5565</v>
      </c>
      <c r="S65" s="16"/>
      <c r="T65" s="270"/>
      <c r="U65" s="270"/>
    </row>
    <row r="66" spans="2:21" s="214" customFormat="1" ht="18.75">
      <c r="B66" s="301" t="s">
        <v>1289</v>
      </c>
      <c r="C66" s="147" t="s">
        <v>3866</v>
      </c>
      <c r="D66" s="31" t="s">
        <v>2808</v>
      </c>
      <c r="E66" s="147"/>
      <c r="F66" s="147"/>
      <c r="G66" s="31" t="s">
        <v>2783</v>
      </c>
      <c r="H66" s="147"/>
      <c r="I66" s="315"/>
      <c r="J66" s="115"/>
      <c r="K66" s="115"/>
      <c r="L66" s="147"/>
      <c r="M66" s="147"/>
      <c r="N66" s="147"/>
      <c r="O66" s="115"/>
      <c r="P66" s="115"/>
      <c r="Q66" s="314"/>
      <c r="R66" s="314"/>
      <c r="S66" s="314"/>
      <c r="T66" s="270"/>
      <c r="U66" s="270"/>
    </row>
    <row r="67" spans="2:21" s="214" customFormat="1" ht="18.75">
      <c r="B67" s="301" t="s">
        <v>4466</v>
      </c>
      <c r="C67" s="147" t="s">
        <v>3149</v>
      </c>
      <c r="D67" s="31" t="s">
        <v>2808</v>
      </c>
      <c r="E67" s="147"/>
      <c r="F67" s="147"/>
      <c r="G67" s="31" t="s">
        <v>2783</v>
      </c>
      <c r="H67" s="147"/>
      <c r="I67" s="315"/>
      <c r="J67" s="115"/>
      <c r="K67" s="115"/>
      <c r="L67" s="147"/>
      <c r="M67" s="147"/>
      <c r="N67" s="147"/>
      <c r="O67" s="115"/>
      <c r="P67" s="115"/>
      <c r="Q67" s="314"/>
      <c r="R67" s="314"/>
      <c r="S67" s="314"/>
      <c r="T67" s="270"/>
      <c r="U67" s="270"/>
    </row>
    <row r="68" spans="2:21" s="214" customFormat="1" ht="18.75">
      <c r="B68" s="211" t="s">
        <v>4670</v>
      </c>
      <c r="C68" s="31" t="s">
        <v>4318</v>
      </c>
      <c r="D68" s="31" t="s">
        <v>2808</v>
      </c>
      <c r="E68" s="31"/>
      <c r="F68" s="31"/>
      <c r="G68" s="31" t="s">
        <v>2783</v>
      </c>
      <c r="H68" s="31" t="s">
        <v>3406</v>
      </c>
      <c r="I68" s="219"/>
      <c r="J68" s="190">
        <v>230</v>
      </c>
      <c r="K68" s="43"/>
      <c r="L68" s="31"/>
      <c r="M68" s="31"/>
      <c r="N68" s="31"/>
      <c r="O68" s="74"/>
      <c r="P68" s="74"/>
      <c r="Q68" s="16"/>
      <c r="R68" s="16" t="s">
        <v>5565</v>
      </c>
      <c r="S68" s="16"/>
      <c r="T68" s="217"/>
      <c r="U68" s="217"/>
    </row>
    <row r="69" spans="2:21" s="214" customFormat="1" ht="18.75">
      <c r="B69" s="301" t="s">
        <v>4329</v>
      </c>
      <c r="C69" s="147" t="s">
        <v>3880</v>
      </c>
      <c r="D69" s="31" t="s">
        <v>2808</v>
      </c>
      <c r="E69" s="147"/>
      <c r="F69" s="147"/>
      <c r="G69" s="31" t="s">
        <v>2783</v>
      </c>
      <c r="H69" s="147"/>
      <c r="I69" s="315"/>
      <c r="J69" s="115"/>
      <c r="K69" s="115"/>
      <c r="L69" s="147"/>
      <c r="M69" s="147"/>
      <c r="N69" s="147"/>
      <c r="O69" s="115"/>
      <c r="P69" s="115"/>
      <c r="Q69" s="314"/>
      <c r="R69" s="314"/>
      <c r="S69" s="314"/>
      <c r="T69" s="217"/>
      <c r="U69" s="217"/>
    </row>
    <row r="70" spans="2:21" s="214" customFormat="1" ht="18.75">
      <c r="B70" s="301" t="s">
        <v>2362</v>
      </c>
      <c r="C70" s="147" t="s">
        <v>2994</v>
      </c>
      <c r="D70" s="31" t="s">
        <v>2808</v>
      </c>
      <c r="E70" s="147"/>
      <c r="F70" s="147"/>
      <c r="G70" s="31" t="s">
        <v>2783</v>
      </c>
      <c r="H70" s="147"/>
      <c r="I70" s="315"/>
      <c r="J70" s="115"/>
      <c r="K70" s="115"/>
      <c r="L70" s="147"/>
      <c r="M70" s="147"/>
      <c r="N70" s="147"/>
      <c r="O70" s="115"/>
      <c r="P70" s="115"/>
      <c r="Q70" s="314"/>
      <c r="R70" s="314"/>
      <c r="S70" s="314"/>
      <c r="T70" s="217"/>
      <c r="U70" s="217"/>
    </row>
    <row r="71" spans="2:21" s="214" customFormat="1" ht="18.75">
      <c r="B71" s="301" t="s">
        <v>1386</v>
      </c>
      <c r="C71" s="147" t="s">
        <v>2810</v>
      </c>
      <c r="D71" s="31" t="s">
        <v>2808</v>
      </c>
      <c r="E71" s="147"/>
      <c r="F71" s="147"/>
      <c r="G71" s="31" t="s">
        <v>2783</v>
      </c>
      <c r="H71" s="147"/>
      <c r="I71" s="315"/>
      <c r="J71" s="115"/>
      <c r="K71" s="115"/>
      <c r="L71" s="147"/>
      <c r="M71" s="147"/>
      <c r="N71" s="147"/>
      <c r="O71" s="115"/>
      <c r="P71" s="115"/>
      <c r="Q71" s="314"/>
      <c r="R71" s="314"/>
      <c r="S71" s="314"/>
      <c r="T71" s="217"/>
      <c r="U71" s="217"/>
    </row>
    <row r="72" spans="2:21" s="214" customFormat="1" ht="18.75">
      <c r="B72" s="211" t="s">
        <v>4671</v>
      </c>
      <c r="C72" s="31" t="s">
        <v>4378</v>
      </c>
      <c r="D72" s="31" t="s">
        <v>2808</v>
      </c>
      <c r="E72" s="31"/>
      <c r="F72" s="31"/>
      <c r="G72" s="31" t="s">
        <v>2783</v>
      </c>
      <c r="H72" s="31" t="s">
        <v>261</v>
      </c>
      <c r="I72" s="219"/>
      <c r="J72" s="190">
        <v>115</v>
      </c>
      <c r="K72" s="43"/>
      <c r="L72" s="219"/>
      <c r="M72" s="219"/>
      <c r="N72" s="219"/>
      <c r="O72" s="74"/>
      <c r="P72" s="74"/>
      <c r="Q72" s="16"/>
      <c r="R72" s="16" t="s">
        <v>4914</v>
      </c>
      <c r="S72" s="16"/>
      <c r="T72" s="217"/>
      <c r="U72" s="217"/>
    </row>
    <row r="73" spans="2:21" s="214" customFormat="1" ht="18.75">
      <c r="B73" s="211" t="s">
        <v>2695</v>
      </c>
      <c r="C73" s="31" t="s">
        <v>3937</v>
      </c>
      <c r="D73" s="31" t="s">
        <v>2808</v>
      </c>
      <c r="E73" s="31"/>
      <c r="F73" s="31"/>
      <c r="G73" s="31" t="s">
        <v>2783</v>
      </c>
      <c r="H73" s="31" t="s">
        <v>236</v>
      </c>
      <c r="I73" s="134" t="s">
        <v>3395</v>
      </c>
      <c r="J73" s="190">
        <v>115</v>
      </c>
      <c r="K73" s="43">
        <v>27.6</v>
      </c>
      <c r="L73" s="31"/>
      <c r="M73" s="31"/>
      <c r="N73" s="31"/>
      <c r="O73" s="190">
        <v>55</v>
      </c>
      <c r="P73" s="74"/>
      <c r="Q73" s="16"/>
      <c r="R73" s="16" t="s">
        <v>4916</v>
      </c>
      <c r="S73" s="16"/>
      <c r="T73" s="217"/>
      <c r="U73" s="217"/>
    </row>
    <row r="74" spans="2:21" s="214" customFormat="1" ht="18.75">
      <c r="B74" s="301" t="s">
        <v>1516</v>
      </c>
      <c r="C74" s="147" t="s">
        <v>2836</v>
      </c>
      <c r="D74" s="31" t="s">
        <v>2808</v>
      </c>
      <c r="E74" s="147"/>
      <c r="F74" s="147"/>
      <c r="G74" s="31" t="s">
        <v>2783</v>
      </c>
      <c r="H74" s="147"/>
      <c r="I74" s="315"/>
      <c r="J74" s="115"/>
      <c r="K74" s="115"/>
      <c r="L74" s="147"/>
      <c r="M74" s="147"/>
      <c r="N74" s="147"/>
      <c r="O74" s="115"/>
      <c r="P74" s="115"/>
      <c r="Q74" s="314"/>
      <c r="R74" s="314"/>
      <c r="S74" s="314"/>
      <c r="T74" s="217"/>
      <c r="U74" s="217"/>
    </row>
    <row r="75" spans="2:21" s="214" customFormat="1" ht="18.75">
      <c r="B75" s="301" t="s">
        <v>4396</v>
      </c>
      <c r="C75" s="147" t="s">
        <v>3321</v>
      </c>
      <c r="D75" s="31" t="s">
        <v>2808</v>
      </c>
      <c r="E75" s="147"/>
      <c r="F75" s="147"/>
      <c r="G75" s="31" t="s">
        <v>2783</v>
      </c>
      <c r="H75" s="147"/>
      <c r="I75" s="315"/>
      <c r="J75" s="115"/>
      <c r="K75" s="115"/>
      <c r="L75" s="147"/>
      <c r="M75" s="147"/>
      <c r="N75" s="147"/>
      <c r="O75" s="115"/>
      <c r="P75" s="115"/>
      <c r="Q75" s="314"/>
      <c r="R75" s="314"/>
      <c r="S75" s="314"/>
      <c r="T75" s="217"/>
      <c r="U75" s="217"/>
    </row>
    <row r="76" spans="2:21" s="214" customFormat="1" ht="18.75">
      <c r="B76" s="301" t="s">
        <v>2492</v>
      </c>
      <c r="C76" s="147" t="s">
        <v>3263</v>
      </c>
      <c r="D76" s="31" t="s">
        <v>2808</v>
      </c>
      <c r="E76" s="147"/>
      <c r="F76" s="147"/>
      <c r="G76" s="31" t="s">
        <v>2783</v>
      </c>
      <c r="H76" s="147"/>
      <c r="I76" s="315"/>
      <c r="J76" s="115"/>
      <c r="K76" s="115"/>
      <c r="L76" s="147"/>
      <c r="M76" s="147"/>
      <c r="N76" s="147"/>
      <c r="O76" s="115"/>
      <c r="P76" s="115"/>
      <c r="Q76" s="314"/>
      <c r="R76" s="314"/>
      <c r="S76" s="314"/>
      <c r="T76" s="216"/>
      <c r="U76" s="216"/>
    </row>
    <row r="77" spans="2:21" s="214" customFormat="1" ht="18.75">
      <c r="B77" s="301" t="s">
        <v>2112</v>
      </c>
      <c r="C77" s="147" t="s">
        <v>2947</v>
      </c>
      <c r="D77" s="31" t="s">
        <v>2808</v>
      </c>
      <c r="E77" s="147"/>
      <c r="F77" s="147"/>
      <c r="G77" s="31" t="s">
        <v>2783</v>
      </c>
      <c r="H77" s="147"/>
      <c r="I77" s="315"/>
      <c r="J77" s="115"/>
      <c r="K77" s="115"/>
      <c r="L77" s="147"/>
      <c r="M77" s="147"/>
      <c r="N77" s="147"/>
      <c r="O77" s="115"/>
      <c r="P77" s="115"/>
      <c r="Q77" s="314"/>
      <c r="R77" s="314"/>
      <c r="S77" s="314"/>
      <c r="T77" s="216"/>
      <c r="U77" s="216"/>
    </row>
    <row r="78" spans="2:21" s="214" customFormat="1" ht="18.75">
      <c r="B78" s="301" t="s">
        <v>1263</v>
      </c>
      <c r="C78" s="147" t="s">
        <v>3132</v>
      </c>
      <c r="D78" s="31" t="s">
        <v>2808</v>
      </c>
      <c r="E78" s="147"/>
      <c r="F78" s="147"/>
      <c r="G78" s="31" t="s">
        <v>2783</v>
      </c>
      <c r="H78" s="147"/>
      <c r="I78" s="315"/>
      <c r="J78" s="115"/>
      <c r="K78" s="115"/>
      <c r="L78" s="147"/>
      <c r="M78" s="147"/>
      <c r="N78" s="147"/>
      <c r="O78" s="115"/>
      <c r="P78" s="115"/>
      <c r="Q78" s="314"/>
      <c r="R78" s="314"/>
      <c r="S78" s="314"/>
      <c r="T78" s="216"/>
      <c r="U78" s="216"/>
    </row>
    <row r="79" spans="2:21" s="214" customFormat="1" ht="18.75">
      <c r="B79" s="301" t="s">
        <v>1675</v>
      </c>
      <c r="C79" s="147" t="s">
        <v>2874</v>
      </c>
      <c r="D79" s="31" t="s">
        <v>2808</v>
      </c>
      <c r="E79" s="147"/>
      <c r="F79" s="147"/>
      <c r="G79" s="31" t="s">
        <v>2783</v>
      </c>
      <c r="H79" s="147"/>
      <c r="I79" s="315"/>
      <c r="J79" s="115"/>
      <c r="K79" s="115"/>
      <c r="L79" s="147"/>
      <c r="M79" s="147"/>
      <c r="N79" s="147"/>
      <c r="O79" s="115"/>
      <c r="P79" s="115"/>
      <c r="Q79" s="314"/>
      <c r="R79" s="314"/>
      <c r="S79" s="314"/>
      <c r="T79" s="216"/>
      <c r="U79" s="216"/>
    </row>
    <row r="80" spans="2:21" s="214" customFormat="1" ht="18.75">
      <c r="B80" s="301" t="s">
        <v>2662</v>
      </c>
      <c r="C80" s="147" t="s">
        <v>3037</v>
      </c>
      <c r="D80" s="31" t="s">
        <v>2808</v>
      </c>
      <c r="E80" s="147"/>
      <c r="F80" s="147"/>
      <c r="G80" s="31" t="s">
        <v>2783</v>
      </c>
      <c r="H80" s="147"/>
      <c r="I80" s="315"/>
      <c r="J80" s="115"/>
      <c r="K80" s="115"/>
      <c r="L80" s="147"/>
      <c r="M80" s="147"/>
      <c r="N80" s="147"/>
      <c r="O80" s="115"/>
      <c r="P80" s="115"/>
      <c r="Q80" s="314"/>
      <c r="R80" s="314"/>
      <c r="S80" s="314"/>
      <c r="T80" s="216"/>
      <c r="U80" s="216"/>
    </row>
    <row r="81" spans="2:21" s="214" customFormat="1" ht="18.75">
      <c r="B81" s="211" t="s">
        <v>4319</v>
      </c>
      <c r="C81" s="31" t="s">
        <v>4320</v>
      </c>
      <c r="D81" s="31" t="s">
        <v>2808</v>
      </c>
      <c r="E81" s="31"/>
      <c r="F81" s="31"/>
      <c r="G81" s="31" t="s">
        <v>2783</v>
      </c>
      <c r="H81" s="31" t="s">
        <v>263</v>
      </c>
      <c r="I81" s="134"/>
      <c r="J81" s="190">
        <v>115</v>
      </c>
      <c r="K81" s="43"/>
      <c r="L81" s="31"/>
      <c r="M81" s="31"/>
      <c r="N81" s="31"/>
      <c r="O81" s="74"/>
      <c r="P81" s="74"/>
      <c r="Q81" s="16"/>
      <c r="R81" s="16" t="s">
        <v>4920</v>
      </c>
      <c r="S81" s="16"/>
      <c r="T81" s="216"/>
      <c r="U81" s="216"/>
    </row>
    <row r="82" spans="2:21" s="214" customFormat="1" ht="18.75">
      <c r="B82" s="211" t="s">
        <v>1864</v>
      </c>
      <c r="C82" s="31" t="s">
        <v>3938</v>
      </c>
      <c r="D82" s="31" t="s">
        <v>2808</v>
      </c>
      <c r="E82" s="31"/>
      <c r="F82" s="31"/>
      <c r="G82" s="31" t="s">
        <v>2783</v>
      </c>
      <c r="H82" s="31" t="s">
        <v>3405</v>
      </c>
      <c r="I82" s="134" t="s">
        <v>3398</v>
      </c>
      <c r="J82" s="190">
        <v>115</v>
      </c>
      <c r="K82" s="43">
        <v>44</v>
      </c>
      <c r="L82" s="31"/>
      <c r="M82" s="31"/>
      <c r="N82" s="31"/>
      <c r="O82" s="190">
        <v>109</v>
      </c>
      <c r="P82" s="190">
        <v>121</v>
      </c>
      <c r="Q82" s="16"/>
      <c r="R82" s="16" t="s">
        <v>4971</v>
      </c>
      <c r="S82" s="16"/>
      <c r="T82" s="216"/>
      <c r="U82" s="216"/>
    </row>
    <row r="83" spans="2:21" s="214" customFormat="1" ht="18.75">
      <c r="B83" s="301" t="s">
        <v>2664</v>
      </c>
      <c r="C83" s="147" t="s">
        <v>3038</v>
      </c>
      <c r="D83" s="31" t="s">
        <v>2808</v>
      </c>
      <c r="E83" s="147"/>
      <c r="F83" s="147"/>
      <c r="G83" s="31" t="s">
        <v>2783</v>
      </c>
      <c r="H83" s="147"/>
      <c r="I83" s="315"/>
      <c r="J83" s="115"/>
      <c r="K83" s="115"/>
      <c r="L83" s="147"/>
      <c r="M83" s="147"/>
      <c r="N83" s="147"/>
      <c r="O83" s="115"/>
      <c r="P83" s="115"/>
      <c r="Q83" s="314"/>
      <c r="R83" s="314"/>
      <c r="S83" s="314"/>
      <c r="T83" s="216"/>
      <c r="U83" s="216"/>
    </row>
    <row r="84" spans="2:21" s="214" customFormat="1" ht="18.75">
      <c r="B84" s="301" t="s">
        <v>2124</v>
      </c>
      <c r="C84" s="147" t="s">
        <v>2950</v>
      </c>
      <c r="D84" s="31" t="s">
        <v>2808</v>
      </c>
      <c r="E84" s="147"/>
      <c r="F84" s="147"/>
      <c r="G84" s="31" t="s">
        <v>2783</v>
      </c>
      <c r="H84" s="147"/>
      <c r="I84" s="315"/>
      <c r="J84" s="115"/>
      <c r="K84" s="115"/>
      <c r="L84" s="147"/>
      <c r="M84" s="147"/>
      <c r="N84" s="147"/>
      <c r="O84" s="115"/>
      <c r="P84" s="115"/>
      <c r="Q84" s="314"/>
      <c r="R84" s="314"/>
      <c r="S84" s="314"/>
      <c r="T84" s="216"/>
      <c r="U84" s="216"/>
    </row>
    <row r="85" spans="2:21" s="214" customFormat="1" ht="18.75">
      <c r="B85" s="301" t="s">
        <v>2094</v>
      </c>
      <c r="C85" s="147" t="s">
        <v>3175</v>
      </c>
      <c r="D85" s="31" t="s">
        <v>2808</v>
      </c>
      <c r="E85" s="147"/>
      <c r="F85" s="147"/>
      <c r="G85" s="31" t="s">
        <v>2783</v>
      </c>
      <c r="H85" s="147"/>
      <c r="I85" s="315"/>
      <c r="J85" s="115"/>
      <c r="K85" s="115"/>
      <c r="L85" s="147"/>
      <c r="M85" s="147"/>
      <c r="N85" s="147"/>
      <c r="O85" s="115"/>
      <c r="P85" s="115"/>
      <c r="Q85" s="314"/>
      <c r="R85" s="314"/>
      <c r="S85" s="314"/>
      <c r="T85" s="216"/>
      <c r="U85" s="216"/>
    </row>
    <row r="86" spans="2:21" s="214" customFormat="1" ht="18.75">
      <c r="B86" s="211" t="s">
        <v>2095</v>
      </c>
      <c r="C86" s="31" t="s">
        <v>3939</v>
      </c>
      <c r="D86" s="31" t="s">
        <v>2808</v>
      </c>
      <c r="E86" s="31"/>
      <c r="F86" s="31"/>
      <c r="G86" s="31" t="s">
        <v>2783</v>
      </c>
      <c r="H86" s="31" t="s">
        <v>261</v>
      </c>
      <c r="I86" s="134"/>
      <c r="J86" s="190">
        <v>115</v>
      </c>
      <c r="K86" s="43">
        <v>44</v>
      </c>
      <c r="L86" s="31"/>
      <c r="M86" s="31"/>
      <c r="N86" s="31"/>
      <c r="O86" s="74"/>
      <c r="P86" s="74"/>
      <c r="Q86" s="16"/>
      <c r="R86" s="16" t="s">
        <v>4914</v>
      </c>
      <c r="S86" s="222"/>
      <c r="T86" s="216"/>
      <c r="U86" s="216"/>
    </row>
    <row r="87" spans="2:21" s="214" customFormat="1" ht="18.75">
      <c r="B87" s="211" t="s">
        <v>1927</v>
      </c>
      <c r="C87" s="31" t="s">
        <v>3940</v>
      </c>
      <c r="D87" s="31" t="s">
        <v>2808</v>
      </c>
      <c r="E87" s="31"/>
      <c r="F87" s="31"/>
      <c r="G87" s="31" t="s">
        <v>2783</v>
      </c>
      <c r="H87" s="31" t="s">
        <v>3408</v>
      </c>
      <c r="I87" s="134"/>
      <c r="J87" s="190">
        <v>115</v>
      </c>
      <c r="K87" s="43">
        <v>13.8</v>
      </c>
      <c r="L87" s="31"/>
      <c r="M87" s="31"/>
      <c r="N87" s="31"/>
      <c r="O87" s="190">
        <v>88</v>
      </c>
      <c r="P87" s="74"/>
      <c r="Q87" s="16"/>
      <c r="R87" s="16" t="s">
        <v>4880</v>
      </c>
      <c r="S87" s="16"/>
      <c r="T87" s="216"/>
      <c r="U87" s="216"/>
    </row>
    <row r="88" spans="2:21" s="214" customFormat="1" ht="18.75">
      <c r="B88" s="211" t="s">
        <v>1347</v>
      </c>
      <c r="C88" s="31" t="s">
        <v>3941</v>
      </c>
      <c r="D88" s="31" t="s">
        <v>2808</v>
      </c>
      <c r="E88" s="31"/>
      <c r="F88" s="31"/>
      <c r="G88" s="31" t="s">
        <v>2783</v>
      </c>
      <c r="H88" s="31" t="s">
        <v>3413</v>
      </c>
      <c r="I88" s="134"/>
      <c r="J88" s="190">
        <v>115</v>
      </c>
      <c r="K88" s="43">
        <v>12</v>
      </c>
      <c r="L88" s="31"/>
      <c r="M88" s="31"/>
      <c r="N88" s="31"/>
      <c r="O88" s="74"/>
      <c r="P88" s="74"/>
      <c r="Q88" s="16"/>
      <c r="R88" s="16" t="s">
        <v>5566</v>
      </c>
      <c r="S88" s="16"/>
      <c r="T88" s="216"/>
      <c r="U88" s="216"/>
    </row>
    <row r="89" spans="2:21" s="214" customFormat="1" ht="18.75">
      <c r="B89" s="301" t="s">
        <v>1644</v>
      </c>
      <c r="C89" s="147" t="s">
        <v>2862</v>
      </c>
      <c r="D89" s="31" t="s">
        <v>2808</v>
      </c>
      <c r="E89" s="147"/>
      <c r="F89" s="147"/>
      <c r="G89" s="31" t="s">
        <v>2783</v>
      </c>
      <c r="H89" s="147"/>
      <c r="I89" s="315"/>
      <c r="J89" s="115"/>
      <c r="K89" s="115"/>
      <c r="L89" s="147"/>
      <c r="M89" s="147"/>
      <c r="N89" s="147"/>
      <c r="O89" s="115"/>
      <c r="P89" s="115"/>
      <c r="Q89" s="314"/>
      <c r="R89" s="314"/>
      <c r="S89" s="314"/>
      <c r="T89" s="216"/>
      <c r="U89" s="216"/>
    </row>
    <row r="90" spans="2:21" s="214" customFormat="1" ht="18.75">
      <c r="B90" s="211" t="s">
        <v>1645</v>
      </c>
      <c r="C90" s="31" t="s">
        <v>3942</v>
      </c>
      <c r="D90" s="31" t="s">
        <v>2808</v>
      </c>
      <c r="E90" s="31"/>
      <c r="F90" s="31"/>
      <c r="G90" s="31" t="s">
        <v>2783</v>
      </c>
      <c r="H90" s="31" t="s">
        <v>3408</v>
      </c>
      <c r="I90" s="31"/>
      <c r="J90" s="190">
        <v>230</v>
      </c>
      <c r="K90" s="43">
        <v>27.6</v>
      </c>
      <c r="L90" s="31"/>
      <c r="M90" s="31"/>
      <c r="N90" s="31"/>
      <c r="O90" s="190">
        <v>334</v>
      </c>
      <c r="P90" s="74"/>
      <c r="Q90" s="16"/>
      <c r="R90" s="16" t="s">
        <v>4880</v>
      </c>
      <c r="S90" s="16"/>
      <c r="T90" s="216"/>
      <c r="U90" s="216"/>
    </row>
    <row r="91" spans="2:21" s="214" customFormat="1" ht="18.75">
      <c r="B91" s="211" t="s">
        <v>2483</v>
      </c>
      <c r="C91" s="31" t="s">
        <v>3943</v>
      </c>
      <c r="D91" s="31" t="s">
        <v>2808</v>
      </c>
      <c r="E91" s="31"/>
      <c r="F91" s="31"/>
      <c r="G91" s="31" t="s">
        <v>2783</v>
      </c>
      <c r="H91" s="31" t="s">
        <v>3411</v>
      </c>
      <c r="I91" s="134" t="s">
        <v>3398</v>
      </c>
      <c r="J91" s="190">
        <v>115</v>
      </c>
      <c r="K91" s="43">
        <v>12.5</v>
      </c>
      <c r="L91" s="31"/>
      <c r="M91" s="31"/>
      <c r="N91" s="31"/>
      <c r="O91" s="190">
        <v>12</v>
      </c>
      <c r="P91" s="190">
        <v>12</v>
      </c>
      <c r="Q91" s="16"/>
      <c r="R91" s="16" t="s">
        <v>4881</v>
      </c>
      <c r="S91" s="16"/>
      <c r="T91" s="216"/>
      <c r="U91" s="216"/>
    </row>
    <row r="92" spans="2:21" s="214" customFormat="1" ht="18.75">
      <c r="B92" s="301" t="s">
        <v>2120</v>
      </c>
      <c r="C92" s="147" t="s">
        <v>2949</v>
      </c>
      <c r="D92" s="31" t="s">
        <v>2808</v>
      </c>
      <c r="E92" s="147"/>
      <c r="F92" s="147"/>
      <c r="G92" s="31" t="s">
        <v>2783</v>
      </c>
      <c r="H92" s="147"/>
      <c r="I92" s="315"/>
      <c r="J92" s="115"/>
      <c r="K92" s="115"/>
      <c r="L92" s="147"/>
      <c r="M92" s="147"/>
      <c r="N92" s="147"/>
      <c r="O92" s="115"/>
      <c r="P92" s="115"/>
      <c r="Q92" s="314"/>
      <c r="R92" s="314"/>
      <c r="S92" s="314"/>
      <c r="T92" s="216"/>
      <c r="U92" s="216"/>
    </row>
    <row r="93" spans="2:21" ht="18.75">
      <c r="B93" s="301" t="s">
        <v>1453</v>
      </c>
      <c r="C93" s="147" t="s">
        <v>3334</v>
      </c>
      <c r="D93" s="31" t="s">
        <v>2808</v>
      </c>
      <c r="E93" s="147"/>
      <c r="F93" s="147"/>
      <c r="G93" s="31" t="s">
        <v>2783</v>
      </c>
      <c r="H93" s="147"/>
      <c r="I93" s="315"/>
      <c r="J93" s="115"/>
      <c r="K93" s="115"/>
      <c r="L93" s="147"/>
      <c r="M93" s="147"/>
      <c r="N93" s="147"/>
      <c r="O93" s="115"/>
      <c r="P93" s="115"/>
      <c r="Q93" s="314"/>
      <c r="R93" s="314"/>
      <c r="S93" s="314"/>
    </row>
    <row r="94" spans="2:21" ht="18.75">
      <c r="B94" s="301" t="s">
        <v>1469</v>
      </c>
      <c r="C94" s="147" t="s">
        <v>2825</v>
      </c>
      <c r="D94" s="31" t="s">
        <v>2808</v>
      </c>
      <c r="E94" s="147"/>
      <c r="F94" s="147"/>
      <c r="G94" s="31" t="s">
        <v>2783</v>
      </c>
      <c r="H94" s="147"/>
      <c r="I94" s="315"/>
      <c r="J94" s="115"/>
      <c r="K94" s="115"/>
      <c r="L94" s="147"/>
      <c r="M94" s="147"/>
      <c r="N94" s="147"/>
      <c r="O94" s="115"/>
      <c r="P94" s="115"/>
      <c r="Q94" s="314"/>
      <c r="R94" s="314"/>
      <c r="S94" s="314"/>
    </row>
    <row r="95" spans="2:21" ht="18.75">
      <c r="B95" s="211" t="s">
        <v>1470</v>
      </c>
      <c r="C95" s="31" t="s">
        <v>3944</v>
      </c>
      <c r="D95" s="31" t="s">
        <v>2808</v>
      </c>
      <c r="E95" s="31"/>
      <c r="F95" s="31"/>
      <c r="G95" s="31" t="s">
        <v>2783</v>
      </c>
      <c r="H95" s="31" t="s">
        <v>3404</v>
      </c>
      <c r="I95" s="134" t="s">
        <v>3430</v>
      </c>
      <c r="J95" s="190">
        <v>230</v>
      </c>
      <c r="K95" s="300" t="s">
        <v>4617</v>
      </c>
      <c r="L95" s="31"/>
      <c r="M95" s="31"/>
      <c r="N95" s="31"/>
      <c r="O95" s="190">
        <v>231</v>
      </c>
      <c r="P95" s="74"/>
      <c r="Q95" s="16"/>
      <c r="R95" s="16" t="s">
        <v>4970</v>
      </c>
      <c r="S95" s="16"/>
    </row>
    <row r="96" spans="2:21" ht="18.75">
      <c r="B96" s="211" t="s">
        <v>2428</v>
      </c>
      <c r="C96" s="31" t="s">
        <v>3945</v>
      </c>
      <c r="D96" s="31" t="s">
        <v>2808</v>
      </c>
      <c r="E96" s="31"/>
      <c r="F96" s="31"/>
      <c r="G96" s="31" t="s">
        <v>2783</v>
      </c>
      <c r="H96" s="31" t="s">
        <v>244</v>
      </c>
      <c r="I96" s="134"/>
      <c r="J96" s="190">
        <v>115</v>
      </c>
      <c r="K96" s="43">
        <v>27.6</v>
      </c>
      <c r="L96" s="31"/>
      <c r="M96" s="31"/>
      <c r="N96" s="31"/>
      <c r="O96" s="74"/>
      <c r="P96" s="74"/>
      <c r="Q96" s="16"/>
      <c r="R96" s="16" t="s">
        <v>4917</v>
      </c>
      <c r="S96" s="16"/>
    </row>
    <row r="97" spans="2:19" ht="18.75">
      <c r="B97" s="211" t="s">
        <v>1235</v>
      </c>
      <c r="C97" s="31" t="s">
        <v>3946</v>
      </c>
      <c r="D97" s="31" t="s">
        <v>2808</v>
      </c>
      <c r="E97" s="31"/>
      <c r="F97" s="31"/>
      <c r="G97" s="31" t="s">
        <v>2783</v>
      </c>
      <c r="H97" s="31" t="s">
        <v>261</v>
      </c>
      <c r="I97" s="134"/>
      <c r="J97" s="190">
        <v>115</v>
      </c>
      <c r="K97" s="43">
        <v>25</v>
      </c>
      <c r="L97" s="31"/>
      <c r="M97" s="31"/>
      <c r="N97" s="31"/>
      <c r="O97" s="74"/>
      <c r="P97" s="74"/>
      <c r="Q97" s="16"/>
      <c r="R97" s="16" t="s">
        <v>4914</v>
      </c>
      <c r="S97" s="222"/>
    </row>
    <row r="98" spans="2:19" ht="18.75">
      <c r="B98" s="301" t="s">
        <v>1234</v>
      </c>
      <c r="C98" s="147" t="s">
        <v>3072</v>
      </c>
      <c r="D98" s="31" t="s">
        <v>2808</v>
      </c>
      <c r="E98" s="147"/>
      <c r="F98" s="147"/>
      <c r="G98" s="31" t="s">
        <v>2783</v>
      </c>
      <c r="H98" s="147"/>
      <c r="I98" s="315"/>
      <c r="J98" s="115"/>
      <c r="K98" s="115"/>
      <c r="L98" s="147"/>
      <c r="M98" s="147"/>
      <c r="N98" s="147"/>
      <c r="O98" s="115"/>
      <c r="P98" s="115"/>
      <c r="Q98" s="314"/>
      <c r="R98" s="314"/>
      <c r="S98" s="314"/>
    </row>
    <row r="99" spans="2:19" ht="18.75">
      <c r="B99" s="301" t="s">
        <v>2288</v>
      </c>
      <c r="C99" s="147" t="s">
        <v>2985</v>
      </c>
      <c r="D99" s="31" t="s">
        <v>2808</v>
      </c>
      <c r="E99" s="147"/>
      <c r="F99" s="147"/>
      <c r="G99" s="31" t="s">
        <v>2783</v>
      </c>
      <c r="H99" s="147"/>
      <c r="I99" s="315"/>
      <c r="J99" s="115"/>
      <c r="K99" s="115"/>
      <c r="L99" s="147"/>
      <c r="M99" s="147"/>
      <c r="N99" s="147"/>
      <c r="O99" s="115"/>
      <c r="P99" s="115"/>
      <c r="Q99" s="314"/>
      <c r="R99" s="314"/>
      <c r="S99" s="314"/>
    </row>
    <row r="100" spans="2:19" ht="18.75">
      <c r="B100" s="301" t="s">
        <v>2290</v>
      </c>
      <c r="C100" s="147" t="s">
        <v>2984</v>
      </c>
      <c r="D100" s="31" t="s">
        <v>2808</v>
      </c>
      <c r="E100" s="147"/>
      <c r="F100" s="147"/>
      <c r="G100" s="31" t="s">
        <v>2783</v>
      </c>
      <c r="H100" s="147"/>
      <c r="I100" s="315"/>
      <c r="J100" s="115"/>
      <c r="K100" s="115"/>
      <c r="L100" s="147"/>
      <c r="M100" s="147"/>
      <c r="N100" s="147"/>
      <c r="O100" s="115"/>
      <c r="P100" s="115"/>
      <c r="Q100" s="314"/>
      <c r="R100" s="314"/>
      <c r="S100" s="314"/>
    </row>
    <row r="101" spans="2:19" ht="18.75">
      <c r="B101" s="211" t="s">
        <v>2289</v>
      </c>
      <c r="C101" s="31" t="s">
        <v>3947</v>
      </c>
      <c r="D101" s="31" t="s">
        <v>2808</v>
      </c>
      <c r="E101" s="31"/>
      <c r="F101" s="31"/>
      <c r="G101" s="31" t="s">
        <v>2783</v>
      </c>
      <c r="H101" s="31" t="s">
        <v>3405</v>
      </c>
      <c r="I101" s="134" t="s">
        <v>3397</v>
      </c>
      <c r="J101" s="190">
        <v>230</v>
      </c>
      <c r="K101" s="43">
        <v>44</v>
      </c>
      <c r="L101" s="31"/>
      <c r="M101" s="31"/>
      <c r="N101" s="31"/>
      <c r="O101" s="190">
        <v>193</v>
      </c>
      <c r="P101" s="190">
        <v>213</v>
      </c>
      <c r="Q101" s="16"/>
      <c r="R101" s="16" t="s">
        <v>4971</v>
      </c>
      <c r="S101" s="16"/>
    </row>
    <row r="102" spans="2:19" ht="18.75">
      <c r="B102" s="301" t="s">
        <v>2426</v>
      </c>
      <c r="C102" s="147" t="s">
        <v>3234</v>
      </c>
      <c r="D102" s="31" t="s">
        <v>2808</v>
      </c>
      <c r="E102" s="147"/>
      <c r="F102" s="147"/>
      <c r="G102" s="31" t="s">
        <v>2783</v>
      </c>
      <c r="H102" s="147"/>
      <c r="I102" s="315"/>
      <c r="J102" s="115"/>
      <c r="K102" s="115"/>
      <c r="L102" s="147"/>
      <c r="M102" s="147"/>
      <c r="N102" s="147"/>
      <c r="O102" s="115"/>
      <c r="P102" s="115"/>
      <c r="Q102" s="314"/>
      <c r="R102" s="314"/>
      <c r="S102" s="314"/>
    </row>
    <row r="103" spans="2:19" ht="18.75">
      <c r="B103" s="211" t="s">
        <v>4321</v>
      </c>
      <c r="C103" s="31" t="s">
        <v>4322</v>
      </c>
      <c r="D103" s="31" t="s">
        <v>2808</v>
      </c>
      <c r="E103" s="31"/>
      <c r="F103" s="31"/>
      <c r="G103" s="31" t="s">
        <v>2783</v>
      </c>
      <c r="H103" s="31" t="s">
        <v>244</v>
      </c>
      <c r="I103" s="134"/>
      <c r="J103" s="190">
        <v>115</v>
      </c>
      <c r="K103" s="43"/>
      <c r="L103" s="31"/>
      <c r="M103" s="31"/>
      <c r="N103" s="31"/>
      <c r="O103" s="74"/>
      <c r="P103" s="74"/>
      <c r="Q103" s="16"/>
      <c r="R103" s="16" t="s">
        <v>4917</v>
      </c>
      <c r="S103" s="16"/>
    </row>
    <row r="104" spans="2:19" ht="37.5">
      <c r="B104" s="211" t="s">
        <v>1616</v>
      </c>
      <c r="C104" s="31" t="s">
        <v>4630</v>
      </c>
      <c r="D104" s="31" t="s">
        <v>2808</v>
      </c>
      <c r="E104" s="31"/>
      <c r="F104" s="31"/>
      <c r="G104" s="31" t="s">
        <v>2783</v>
      </c>
      <c r="H104" s="31" t="s">
        <v>244</v>
      </c>
      <c r="I104" s="134"/>
      <c r="J104" s="190">
        <v>345</v>
      </c>
      <c r="K104" s="190">
        <v>230</v>
      </c>
      <c r="L104" s="31"/>
      <c r="M104" s="31"/>
      <c r="N104" s="31"/>
      <c r="O104" s="74"/>
      <c r="P104" s="74"/>
      <c r="Q104" s="16" t="s">
        <v>5024</v>
      </c>
      <c r="R104" s="16" t="s">
        <v>4917</v>
      </c>
      <c r="S104" s="16"/>
    </row>
    <row r="105" spans="2:19" ht="18.75">
      <c r="B105" s="211" t="s">
        <v>2412</v>
      </c>
      <c r="C105" s="31" t="s">
        <v>4324</v>
      </c>
      <c r="D105" s="31" t="s">
        <v>2808</v>
      </c>
      <c r="E105" s="31"/>
      <c r="F105" s="31"/>
      <c r="G105" s="31" t="s">
        <v>2783</v>
      </c>
      <c r="H105" s="31" t="s">
        <v>244</v>
      </c>
      <c r="I105" s="134"/>
      <c r="J105" s="190">
        <v>230</v>
      </c>
      <c r="K105" s="43"/>
      <c r="L105" s="31"/>
      <c r="M105" s="31"/>
      <c r="N105" s="31"/>
      <c r="O105" s="74"/>
      <c r="P105" s="74"/>
      <c r="Q105" s="16"/>
      <c r="R105" s="16" t="s">
        <v>5565</v>
      </c>
      <c r="S105" s="16"/>
    </row>
    <row r="106" spans="2:19" ht="18.75">
      <c r="B106" s="301" t="s">
        <v>2385</v>
      </c>
      <c r="C106" s="147" t="s">
        <v>3227</v>
      </c>
      <c r="D106" s="31" t="s">
        <v>2808</v>
      </c>
      <c r="E106" s="147"/>
      <c r="F106" s="147"/>
      <c r="G106" s="31" t="s">
        <v>2783</v>
      </c>
      <c r="H106" s="147"/>
      <c r="I106" s="315"/>
      <c r="J106" s="115"/>
      <c r="K106" s="115"/>
      <c r="L106" s="147"/>
      <c r="M106" s="147"/>
      <c r="N106" s="147"/>
      <c r="O106" s="115"/>
      <c r="P106" s="115"/>
      <c r="Q106" s="314"/>
      <c r="R106" s="314"/>
      <c r="S106" s="314"/>
    </row>
    <row r="107" spans="2:19" ht="18.75">
      <c r="B107" s="211" t="s">
        <v>4672</v>
      </c>
      <c r="C107" s="31" t="s">
        <v>4379</v>
      </c>
      <c r="D107" s="31" t="s">
        <v>2808</v>
      </c>
      <c r="E107" s="31"/>
      <c r="F107" s="31"/>
      <c r="G107" s="31" t="s">
        <v>2783</v>
      </c>
      <c r="H107" s="31" t="s">
        <v>229</v>
      </c>
      <c r="I107" s="134"/>
      <c r="J107" s="190">
        <v>115</v>
      </c>
      <c r="K107" s="43"/>
      <c r="L107" s="31"/>
      <c r="M107" s="31"/>
      <c r="N107" s="31"/>
      <c r="O107" s="74"/>
      <c r="P107" s="74"/>
      <c r="Q107" s="16"/>
      <c r="R107" s="16" t="s">
        <v>5565</v>
      </c>
      <c r="S107" s="16"/>
    </row>
    <row r="108" spans="2:19" ht="18.75">
      <c r="B108" s="211" t="s">
        <v>4366</v>
      </c>
      <c r="C108" s="31" t="s">
        <v>4323</v>
      </c>
      <c r="D108" s="31" t="s">
        <v>2808</v>
      </c>
      <c r="E108" s="31"/>
      <c r="F108" s="31"/>
      <c r="G108" s="31" t="s">
        <v>2783</v>
      </c>
      <c r="H108" s="31" t="s">
        <v>3428</v>
      </c>
      <c r="I108" s="134"/>
      <c r="J108" s="190">
        <v>115</v>
      </c>
      <c r="K108" s="43"/>
      <c r="L108" s="31"/>
      <c r="M108" s="31"/>
      <c r="N108" s="31"/>
      <c r="O108" s="74"/>
      <c r="P108" s="74"/>
      <c r="Q108" s="16"/>
      <c r="R108" s="16" t="s">
        <v>5565</v>
      </c>
      <c r="S108" s="16"/>
    </row>
    <row r="109" spans="2:19" ht="18.75">
      <c r="B109" s="301" t="s">
        <v>2062</v>
      </c>
      <c r="C109" s="147" t="s">
        <v>3178</v>
      </c>
      <c r="D109" s="31" t="s">
        <v>2808</v>
      </c>
      <c r="E109" s="147"/>
      <c r="F109" s="147"/>
      <c r="G109" s="31" t="s">
        <v>2783</v>
      </c>
      <c r="H109" s="147"/>
      <c r="I109" s="315"/>
      <c r="J109" s="115"/>
      <c r="K109" s="115"/>
      <c r="L109" s="147"/>
      <c r="M109" s="147"/>
      <c r="N109" s="147"/>
      <c r="O109" s="115"/>
      <c r="P109" s="115"/>
      <c r="Q109" s="314"/>
      <c r="R109" s="314"/>
      <c r="S109" s="314"/>
    </row>
    <row r="110" spans="2:19" ht="18.75">
      <c r="B110" s="301" t="s">
        <v>1667</v>
      </c>
      <c r="C110" s="147" t="s">
        <v>2872</v>
      </c>
      <c r="D110" s="31" t="s">
        <v>2808</v>
      </c>
      <c r="E110" s="147"/>
      <c r="F110" s="147"/>
      <c r="G110" s="31" t="s">
        <v>2783</v>
      </c>
      <c r="H110" s="147"/>
      <c r="I110" s="315"/>
      <c r="J110" s="115"/>
      <c r="K110" s="115"/>
      <c r="L110" s="147"/>
      <c r="M110" s="147"/>
      <c r="N110" s="147"/>
      <c r="O110" s="115"/>
      <c r="P110" s="115"/>
      <c r="Q110" s="314"/>
      <c r="R110" s="314"/>
      <c r="S110" s="314"/>
    </row>
    <row r="111" spans="2:19" ht="18.75">
      <c r="B111" s="211" t="s">
        <v>2063</v>
      </c>
      <c r="C111" s="31" t="s">
        <v>3948</v>
      </c>
      <c r="D111" s="31" t="s">
        <v>2808</v>
      </c>
      <c r="E111" s="31"/>
      <c r="F111" s="31"/>
      <c r="G111" s="31" t="s">
        <v>2783</v>
      </c>
      <c r="H111" s="31" t="s">
        <v>3428</v>
      </c>
      <c r="I111" s="134"/>
      <c r="J111" s="190">
        <v>115</v>
      </c>
      <c r="K111" s="43">
        <v>27.6</v>
      </c>
      <c r="L111" s="31"/>
      <c r="M111" s="31"/>
      <c r="N111" s="31"/>
      <c r="O111" s="190">
        <v>54</v>
      </c>
      <c r="P111" s="74"/>
      <c r="Q111" s="16"/>
      <c r="R111" s="16" t="s">
        <v>4924</v>
      </c>
      <c r="S111" s="16"/>
    </row>
    <row r="112" spans="2:19" ht="18.75">
      <c r="B112" s="211" t="s">
        <v>1518</v>
      </c>
      <c r="C112" s="31" t="s">
        <v>3949</v>
      </c>
      <c r="D112" s="31" t="s">
        <v>2808</v>
      </c>
      <c r="E112" s="31"/>
      <c r="F112" s="31"/>
      <c r="G112" s="31" t="s">
        <v>2783</v>
      </c>
      <c r="H112" s="31" t="s">
        <v>3411</v>
      </c>
      <c r="I112" s="134" t="s">
        <v>3398</v>
      </c>
      <c r="J112" s="190">
        <v>230</v>
      </c>
      <c r="K112" s="43">
        <v>44</v>
      </c>
      <c r="L112" s="31"/>
      <c r="M112" s="31"/>
      <c r="N112" s="31"/>
      <c r="O112" s="190">
        <v>161</v>
      </c>
      <c r="P112" s="190">
        <v>181</v>
      </c>
      <c r="Q112" s="16"/>
      <c r="R112" s="16" t="s">
        <v>4881</v>
      </c>
      <c r="S112" s="16"/>
    </row>
    <row r="113" spans="2:19" ht="18.75">
      <c r="B113" s="301" t="s">
        <v>1711</v>
      </c>
      <c r="C113" s="147" t="s">
        <v>2880</v>
      </c>
      <c r="D113" s="31" t="s">
        <v>2808</v>
      </c>
      <c r="E113" s="147"/>
      <c r="F113" s="147"/>
      <c r="G113" s="31" t="s">
        <v>2783</v>
      </c>
      <c r="H113" s="147"/>
      <c r="I113" s="315"/>
      <c r="J113" s="115"/>
      <c r="K113" s="115"/>
      <c r="L113" s="147"/>
      <c r="M113" s="147"/>
      <c r="N113" s="147"/>
      <c r="O113" s="115"/>
      <c r="P113" s="115"/>
      <c r="Q113" s="314"/>
      <c r="R113" s="314"/>
      <c r="S113" s="314"/>
    </row>
    <row r="114" spans="2:19" ht="18.75">
      <c r="B114" s="301" t="s">
        <v>2194</v>
      </c>
      <c r="C114" s="147" t="s">
        <v>3340</v>
      </c>
      <c r="D114" s="31" t="s">
        <v>2808</v>
      </c>
      <c r="E114" s="147"/>
      <c r="F114" s="147"/>
      <c r="G114" s="31" t="s">
        <v>2783</v>
      </c>
      <c r="H114" s="147"/>
      <c r="I114" s="315"/>
      <c r="J114" s="115"/>
      <c r="K114" s="115"/>
      <c r="L114" s="147"/>
      <c r="M114" s="147"/>
      <c r="N114" s="147"/>
      <c r="O114" s="115"/>
      <c r="P114" s="115"/>
      <c r="Q114" s="314"/>
      <c r="R114" s="314"/>
      <c r="S114" s="314"/>
    </row>
    <row r="115" spans="2:19" ht="18.75">
      <c r="B115" s="211" t="s">
        <v>1634</v>
      </c>
      <c r="C115" s="31" t="s">
        <v>3950</v>
      </c>
      <c r="D115" s="31" t="s">
        <v>2808</v>
      </c>
      <c r="E115" s="31"/>
      <c r="F115" s="31"/>
      <c r="G115" s="31" t="s">
        <v>2783</v>
      </c>
      <c r="H115" s="31" t="s">
        <v>3408</v>
      </c>
      <c r="I115" s="134"/>
      <c r="J115" s="190">
        <v>230</v>
      </c>
      <c r="K115" s="43">
        <v>27.6</v>
      </c>
      <c r="L115" s="31"/>
      <c r="M115" s="31"/>
      <c r="N115" s="31"/>
      <c r="O115" s="190">
        <v>348</v>
      </c>
      <c r="P115" s="74"/>
      <c r="Q115" s="16"/>
      <c r="R115" s="16" t="s">
        <v>4880</v>
      </c>
      <c r="S115" s="16"/>
    </row>
    <row r="116" spans="2:19" ht="18.75">
      <c r="B116" s="301" t="s">
        <v>1446</v>
      </c>
      <c r="C116" s="147" t="s">
        <v>3079</v>
      </c>
      <c r="D116" s="31" t="s">
        <v>2808</v>
      </c>
      <c r="E116" s="147"/>
      <c r="F116" s="147"/>
      <c r="G116" s="31" t="s">
        <v>2783</v>
      </c>
      <c r="H116" s="147"/>
      <c r="I116" s="315"/>
      <c r="J116" s="115"/>
      <c r="K116" s="115"/>
      <c r="L116" s="147"/>
      <c r="M116" s="147"/>
      <c r="N116" s="147"/>
      <c r="O116" s="115"/>
      <c r="P116" s="115"/>
      <c r="Q116" s="314"/>
      <c r="R116" s="314"/>
      <c r="S116" s="314"/>
    </row>
    <row r="117" spans="2:19" ht="18.75">
      <c r="B117" s="301" t="s">
        <v>2202</v>
      </c>
      <c r="C117" s="147" t="s">
        <v>3192</v>
      </c>
      <c r="D117" s="31" t="s">
        <v>2808</v>
      </c>
      <c r="E117" s="147"/>
      <c r="F117" s="147"/>
      <c r="G117" s="31" t="s">
        <v>2783</v>
      </c>
      <c r="H117" s="147"/>
      <c r="I117" s="315"/>
      <c r="J117" s="115"/>
      <c r="K117" s="115"/>
      <c r="L117" s="147"/>
      <c r="M117" s="147"/>
      <c r="N117" s="147"/>
      <c r="O117" s="115"/>
      <c r="P117" s="115"/>
      <c r="Q117" s="314"/>
      <c r="R117" s="314"/>
      <c r="S117" s="314"/>
    </row>
    <row r="118" spans="2:19" ht="18.75">
      <c r="B118" s="301" t="s">
        <v>1394</v>
      </c>
      <c r="C118" s="147" t="s">
        <v>3064</v>
      </c>
      <c r="D118" s="31" t="s">
        <v>2808</v>
      </c>
      <c r="E118" s="147"/>
      <c r="F118" s="147"/>
      <c r="G118" s="31" t="s">
        <v>2783</v>
      </c>
      <c r="H118" s="147"/>
      <c r="I118" s="315"/>
      <c r="J118" s="115"/>
      <c r="K118" s="115"/>
      <c r="L118" s="147"/>
      <c r="M118" s="147"/>
      <c r="N118" s="147"/>
      <c r="O118" s="115"/>
      <c r="P118" s="115"/>
      <c r="Q118" s="314"/>
      <c r="R118" s="314"/>
      <c r="S118" s="314"/>
    </row>
    <row r="119" spans="2:19" ht="18.75">
      <c r="B119" s="211" t="s">
        <v>1395</v>
      </c>
      <c r="C119" s="31" t="s">
        <v>3951</v>
      </c>
      <c r="D119" s="31" t="s">
        <v>2808</v>
      </c>
      <c r="E119" s="31"/>
      <c r="F119" s="31"/>
      <c r="G119" s="31" t="s">
        <v>2783</v>
      </c>
      <c r="H119" s="31" t="s">
        <v>263</v>
      </c>
      <c r="I119" s="219"/>
      <c r="J119" s="190">
        <v>115</v>
      </c>
      <c r="K119" s="190">
        <v>27.6</v>
      </c>
      <c r="L119" s="219"/>
      <c r="M119" s="219"/>
      <c r="N119" s="219"/>
      <c r="O119" s="190">
        <v>85</v>
      </c>
      <c r="P119" s="74"/>
      <c r="Q119" s="16" t="s">
        <v>5025</v>
      </c>
      <c r="R119" s="16" t="s">
        <v>4920</v>
      </c>
      <c r="S119" s="16"/>
    </row>
    <row r="120" spans="2:19" ht="18.75">
      <c r="B120" s="301" t="s">
        <v>1413</v>
      </c>
      <c r="C120" s="147" t="s">
        <v>2812</v>
      </c>
      <c r="D120" s="31" t="s">
        <v>2808</v>
      </c>
      <c r="E120" s="147"/>
      <c r="F120" s="147"/>
      <c r="G120" s="31" t="s">
        <v>2783</v>
      </c>
      <c r="H120" s="147"/>
      <c r="I120" s="315"/>
      <c r="J120" s="115"/>
      <c r="K120" s="115"/>
      <c r="L120" s="147"/>
      <c r="M120" s="147"/>
      <c r="N120" s="147"/>
      <c r="O120" s="115"/>
      <c r="P120" s="115"/>
      <c r="Q120" s="314"/>
      <c r="R120" s="314"/>
      <c r="S120" s="314"/>
    </row>
    <row r="121" spans="2:19" ht="18.75">
      <c r="B121" s="301" t="s">
        <v>2121</v>
      </c>
      <c r="C121" s="147" t="s">
        <v>2948</v>
      </c>
      <c r="D121" s="31" t="s">
        <v>2808</v>
      </c>
      <c r="E121" s="147"/>
      <c r="F121" s="147"/>
      <c r="G121" s="31" t="s">
        <v>2783</v>
      </c>
      <c r="H121" s="147"/>
      <c r="I121" s="315"/>
      <c r="J121" s="115"/>
      <c r="K121" s="115"/>
      <c r="L121" s="147"/>
      <c r="M121" s="147"/>
      <c r="N121" s="147"/>
      <c r="O121" s="115"/>
      <c r="P121" s="115"/>
      <c r="Q121" s="314"/>
      <c r="R121" s="314"/>
      <c r="S121" s="314"/>
    </row>
    <row r="122" spans="2:19" ht="18.75">
      <c r="B122" s="213" t="s">
        <v>1259</v>
      </c>
      <c r="C122" s="31" t="s">
        <v>3952</v>
      </c>
      <c r="D122" s="31" t="s">
        <v>2808</v>
      </c>
      <c r="E122" s="31"/>
      <c r="F122" s="31"/>
      <c r="G122" s="31" t="s">
        <v>2783</v>
      </c>
      <c r="H122" s="31" t="s">
        <v>261</v>
      </c>
      <c r="I122" s="134"/>
      <c r="J122" s="190">
        <v>115</v>
      </c>
      <c r="K122" s="43">
        <v>28.4</v>
      </c>
      <c r="L122" s="31"/>
      <c r="M122" s="31"/>
      <c r="N122" s="31"/>
      <c r="O122" s="74"/>
      <c r="P122" s="74"/>
      <c r="Q122" s="16"/>
      <c r="R122" s="16" t="s">
        <v>4914</v>
      </c>
      <c r="S122" s="222"/>
    </row>
    <row r="123" spans="2:19" ht="18.75">
      <c r="B123" s="211" t="s">
        <v>1474</v>
      </c>
      <c r="C123" s="31" t="s">
        <v>3953</v>
      </c>
      <c r="D123" s="31" t="s">
        <v>2808</v>
      </c>
      <c r="E123" s="31"/>
      <c r="F123" s="31"/>
      <c r="G123" s="31" t="s">
        <v>2783</v>
      </c>
      <c r="H123" s="31" t="s">
        <v>3404</v>
      </c>
      <c r="I123" s="134" t="s">
        <v>3401</v>
      </c>
      <c r="J123" s="190">
        <v>115</v>
      </c>
      <c r="K123" s="190">
        <v>13.8</v>
      </c>
      <c r="L123" s="31"/>
      <c r="M123" s="31"/>
      <c r="N123" s="31"/>
      <c r="O123" s="190">
        <v>167</v>
      </c>
      <c r="P123" s="74"/>
      <c r="Q123" s="16" t="s">
        <v>5025</v>
      </c>
      <c r="R123" s="16" t="s">
        <v>4970</v>
      </c>
      <c r="S123" s="16"/>
    </row>
    <row r="124" spans="2:19" ht="18.75">
      <c r="B124" s="301" t="s">
        <v>1324</v>
      </c>
      <c r="C124" s="147" t="s">
        <v>3206</v>
      </c>
      <c r="D124" s="31" t="s">
        <v>2808</v>
      </c>
      <c r="E124" s="147"/>
      <c r="F124" s="147"/>
      <c r="G124" s="31" t="s">
        <v>2783</v>
      </c>
      <c r="H124" s="147"/>
      <c r="I124" s="315"/>
      <c r="J124" s="115"/>
      <c r="K124" s="115"/>
      <c r="L124" s="147"/>
      <c r="M124" s="147"/>
      <c r="N124" s="147"/>
      <c r="O124" s="115"/>
      <c r="P124" s="115"/>
      <c r="Q124" s="314"/>
      <c r="R124" s="314"/>
      <c r="S124" s="314"/>
    </row>
    <row r="125" spans="2:19" ht="18.75">
      <c r="B125" s="301" t="s">
        <v>1396</v>
      </c>
      <c r="C125" s="147" t="s">
        <v>3062</v>
      </c>
      <c r="D125" s="31" t="s">
        <v>2808</v>
      </c>
      <c r="E125" s="147"/>
      <c r="F125" s="147"/>
      <c r="G125" s="31" t="s">
        <v>2783</v>
      </c>
      <c r="H125" s="147"/>
      <c r="I125" s="315"/>
      <c r="J125" s="115"/>
      <c r="K125" s="115"/>
      <c r="L125" s="147"/>
      <c r="M125" s="147"/>
      <c r="N125" s="147"/>
      <c r="O125" s="115"/>
      <c r="P125" s="115"/>
      <c r="Q125" s="314"/>
      <c r="R125" s="314"/>
      <c r="S125" s="314"/>
    </row>
    <row r="126" spans="2:19" ht="18.75">
      <c r="B126" s="301" t="s">
        <v>2579</v>
      </c>
      <c r="C126" s="147" t="s">
        <v>3355</v>
      </c>
      <c r="D126" s="31" t="s">
        <v>2808</v>
      </c>
      <c r="E126" s="147"/>
      <c r="F126" s="147"/>
      <c r="G126" s="31" t="s">
        <v>2783</v>
      </c>
      <c r="H126" s="147"/>
      <c r="I126" s="315"/>
      <c r="J126" s="115"/>
      <c r="K126" s="115"/>
      <c r="L126" s="147"/>
      <c r="M126" s="147"/>
      <c r="N126" s="147"/>
      <c r="O126" s="115"/>
      <c r="P126" s="115"/>
      <c r="Q126" s="314"/>
      <c r="R126" s="314"/>
      <c r="S126" s="314"/>
    </row>
    <row r="127" spans="2:19" ht="18.75">
      <c r="B127" s="211" t="s">
        <v>1540</v>
      </c>
      <c r="C127" s="31" t="s">
        <v>3954</v>
      </c>
      <c r="D127" s="31" t="s">
        <v>2808</v>
      </c>
      <c r="E127" s="31"/>
      <c r="F127" s="31"/>
      <c r="G127" s="31" t="s">
        <v>2783</v>
      </c>
      <c r="H127" s="31" t="s">
        <v>3421</v>
      </c>
      <c r="I127" s="134"/>
      <c r="J127" s="190">
        <v>115</v>
      </c>
      <c r="K127" s="43"/>
      <c r="L127" s="31"/>
      <c r="M127" s="31"/>
      <c r="N127" s="31"/>
      <c r="O127" s="74"/>
      <c r="P127" s="74"/>
      <c r="Q127" s="16"/>
      <c r="R127" s="16" t="s">
        <v>5565</v>
      </c>
      <c r="S127" s="16"/>
    </row>
    <row r="128" spans="2:19" ht="18.75">
      <c r="B128" s="301" t="s">
        <v>2494</v>
      </c>
      <c r="C128" s="147" t="s">
        <v>3268</v>
      </c>
      <c r="D128" s="31" t="s">
        <v>2808</v>
      </c>
      <c r="E128" s="147"/>
      <c r="F128" s="147"/>
      <c r="G128" s="31" t="s">
        <v>2783</v>
      </c>
      <c r="H128" s="147"/>
      <c r="I128" s="315"/>
      <c r="J128" s="115"/>
      <c r="K128" s="115"/>
      <c r="L128" s="147"/>
      <c r="M128" s="147"/>
      <c r="N128" s="147"/>
      <c r="O128" s="115"/>
      <c r="P128" s="115"/>
      <c r="Q128" s="314"/>
      <c r="R128" s="314"/>
      <c r="S128" s="314"/>
    </row>
    <row r="129" spans="2:19" ht="18.75">
      <c r="B129" s="211" t="s">
        <v>1628</v>
      </c>
      <c r="C129" s="31" t="s">
        <v>3955</v>
      </c>
      <c r="D129" s="31" t="s">
        <v>2808</v>
      </c>
      <c r="E129" s="31"/>
      <c r="F129" s="31"/>
      <c r="G129" s="31" t="s">
        <v>2783</v>
      </c>
      <c r="H129" s="31" t="s">
        <v>3404</v>
      </c>
      <c r="I129" s="134" t="s">
        <v>3398</v>
      </c>
      <c r="J129" s="190">
        <v>115</v>
      </c>
      <c r="K129" s="190">
        <v>27.6</v>
      </c>
      <c r="L129" s="31"/>
      <c r="M129" s="31"/>
      <c r="N129" s="31"/>
      <c r="O129" s="190">
        <v>49</v>
      </c>
      <c r="P129" s="74"/>
      <c r="Q129" s="16" t="s">
        <v>5025</v>
      </c>
      <c r="R129" s="16" t="s">
        <v>4970</v>
      </c>
      <c r="S129" s="16"/>
    </row>
    <row r="130" spans="2:19" ht="18.75">
      <c r="B130" s="301" t="s">
        <v>1627</v>
      </c>
      <c r="C130" s="147" t="s">
        <v>3091</v>
      </c>
      <c r="D130" s="31" t="s">
        <v>2808</v>
      </c>
      <c r="E130" s="147"/>
      <c r="F130" s="147"/>
      <c r="G130" s="31" t="s">
        <v>2783</v>
      </c>
      <c r="H130" s="147"/>
      <c r="I130" s="315"/>
      <c r="J130" s="115"/>
      <c r="K130" s="115"/>
      <c r="L130" s="147"/>
      <c r="M130" s="147"/>
      <c r="N130" s="147"/>
      <c r="O130" s="115"/>
      <c r="P130" s="115"/>
      <c r="Q130" s="314"/>
      <c r="R130" s="314"/>
      <c r="S130" s="314"/>
    </row>
    <row r="131" spans="2:19" ht="18.75">
      <c r="B131" s="301" t="s">
        <v>1929</v>
      </c>
      <c r="C131" s="147" t="s">
        <v>3143</v>
      </c>
      <c r="D131" s="31" t="s">
        <v>2808</v>
      </c>
      <c r="E131" s="147"/>
      <c r="F131" s="147"/>
      <c r="G131" s="31" t="s">
        <v>2783</v>
      </c>
      <c r="H131" s="147"/>
      <c r="I131" s="315"/>
      <c r="J131" s="115"/>
      <c r="K131" s="115"/>
      <c r="L131" s="147"/>
      <c r="M131" s="147"/>
      <c r="N131" s="147"/>
      <c r="O131" s="115"/>
      <c r="P131" s="115"/>
      <c r="Q131" s="314"/>
      <c r="R131" s="314"/>
      <c r="S131" s="314"/>
    </row>
    <row r="132" spans="2:19" ht="18.75">
      <c r="B132" s="301" t="s">
        <v>1992</v>
      </c>
      <c r="C132" s="147" t="s">
        <v>3157</v>
      </c>
      <c r="D132" s="31" t="s">
        <v>2808</v>
      </c>
      <c r="E132" s="147"/>
      <c r="F132" s="147"/>
      <c r="G132" s="31" t="s">
        <v>2783</v>
      </c>
      <c r="H132" s="147"/>
      <c r="I132" s="315"/>
      <c r="J132" s="115"/>
      <c r="K132" s="115"/>
      <c r="L132" s="147"/>
      <c r="M132" s="147"/>
      <c r="N132" s="147"/>
      <c r="O132" s="115"/>
      <c r="P132" s="115"/>
      <c r="Q132" s="314"/>
      <c r="R132" s="314"/>
      <c r="S132" s="314"/>
    </row>
    <row r="133" spans="2:19" ht="18.75">
      <c r="B133" s="301" t="s">
        <v>2304</v>
      </c>
      <c r="C133" s="147" t="s">
        <v>2987</v>
      </c>
      <c r="D133" s="31" t="s">
        <v>2808</v>
      </c>
      <c r="E133" s="147"/>
      <c r="F133" s="147"/>
      <c r="G133" s="31" t="s">
        <v>2783</v>
      </c>
      <c r="H133" s="147"/>
      <c r="I133" s="315"/>
      <c r="J133" s="115"/>
      <c r="K133" s="115"/>
      <c r="L133" s="147"/>
      <c r="M133" s="147"/>
      <c r="N133" s="147"/>
      <c r="O133" s="115"/>
      <c r="P133" s="115"/>
      <c r="Q133" s="314"/>
      <c r="R133" s="314"/>
      <c r="S133" s="314"/>
    </row>
    <row r="134" spans="2:19" ht="18.75">
      <c r="B134" s="211" t="s">
        <v>4380</v>
      </c>
      <c r="C134" s="31" t="s">
        <v>4381</v>
      </c>
      <c r="D134" s="31" t="s">
        <v>2808</v>
      </c>
      <c r="E134" s="31"/>
      <c r="F134" s="31"/>
      <c r="G134" s="31" t="s">
        <v>2783</v>
      </c>
      <c r="H134" s="31" t="s">
        <v>3406</v>
      </c>
      <c r="I134" s="31"/>
      <c r="J134" s="190">
        <v>500</v>
      </c>
      <c r="K134" s="43"/>
      <c r="L134" s="31"/>
      <c r="M134" s="31"/>
      <c r="N134" s="31"/>
      <c r="O134" s="74"/>
      <c r="P134" s="74"/>
      <c r="Q134" s="16"/>
      <c r="R134" s="16" t="s">
        <v>5565</v>
      </c>
      <c r="S134" s="16"/>
    </row>
    <row r="135" spans="2:19" ht="18.75">
      <c r="B135" s="301" t="s">
        <v>2280</v>
      </c>
      <c r="C135" s="147" t="s">
        <v>3213</v>
      </c>
      <c r="D135" s="31" t="s">
        <v>2808</v>
      </c>
      <c r="E135" s="147"/>
      <c r="F135" s="147"/>
      <c r="G135" s="31" t="s">
        <v>2783</v>
      </c>
      <c r="H135" s="147"/>
      <c r="I135" s="315"/>
      <c r="J135" s="115"/>
      <c r="K135" s="115"/>
      <c r="L135" s="147"/>
      <c r="M135" s="147"/>
      <c r="N135" s="147"/>
      <c r="O135" s="115"/>
      <c r="P135" s="115"/>
      <c r="Q135" s="314"/>
      <c r="R135" s="314"/>
      <c r="S135" s="314"/>
    </row>
    <row r="136" spans="2:19" ht="18.75">
      <c r="B136" s="211" t="s">
        <v>2281</v>
      </c>
      <c r="C136" s="31" t="s">
        <v>3956</v>
      </c>
      <c r="D136" s="31" t="s">
        <v>2808</v>
      </c>
      <c r="E136" s="31"/>
      <c r="F136" s="31"/>
      <c r="G136" s="31" t="s">
        <v>2783</v>
      </c>
      <c r="H136" s="31" t="s">
        <v>3405</v>
      </c>
      <c r="I136" s="134" t="s">
        <v>3402</v>
      </c>
      <c r="J136" s="190">
        <v>230</v>
      </c>
      <c r="K136" s="43">
        <v>44</v>
      </c>
      <c r="L136" s="31"/>
      <c r="M136" s="31"/>
      <c r="N136" s="31"/>
      <c r="O136" s="190">
        <v>75</v>
      </c>
      <c r="P136" s="190">
        <v>75</v>
      </c>
      <c r="Q136" s="16"/>
      <c r="R136" s="16" t="s">
        <v>4971</v>
      </c>
      <c r="S136" s="16"/>
    </row>
    <row r="137" spans="2:19" ht="18.75">
      <c r="B137" s="211" t="s">
        <v>2614</v>
      </c>
      <c r="C137" s="31" t="s">
        <v>3957</v>
      </c>
      <c r="D137" s="31" t="s">
        <v>2808</v>
      </c>
      <c r="E137" s="31"/>
      <c r="F137" s="31"/>
      <c r="G137" s="31" t="s">
        <v>2783</v>
      </c>
      <c r="H137" s="31" t="s">
        <v>3409</v>
      </c>
      <c r="I137" s="134" t="s">
        <v>3431</v>
      </c>
      <c r="J137" s="190">
        <v>230</v>
      </c>
      <c r="K137" s="43">
        <v>27.6</v>
      </c>
      <c r="L137" s="31"/>
      <c r="M137" s="31"/>
      <c r="N137" s="31"/>
      <c r="O137" s="190">
        <v>450</v>
      </c>
      <c r="P137" s="74"/>
      <c r="Q137" s="16"/>
      <c r="R137" s="16" t="s">
        <v>4884</v>
      </c>
      <c r="S137" s="16"/>
    </row>
    <row r="138" spans="2:19" ht="18.75">
      <c r="B138" s="301" t="s">
        <v>1610</v>
      </c>
      <c r="C138" s="147" t="s">
        <v>2859</v>
      </c>
      <c r="D138" s="31" t="s">
        <v>2808</v>
      </c>
      <c r="E138" s="147"/>
      <c r="F138" s="147"/>
      <c r="G138" s="31" t="s">
        <v>2783</v>
      </c>
      <c r="H138" s="147"/>
      <c r="I138" s="315"/>
      <c r="J138" s="115"/>
      <c r="K138" s="115"/>
      <c r="L138" s="147"/>
      <c r="M138" s="147"/>
      <c r="N138" s="147"/>
      <c r="O138" s="115"/>
      <c r="P138" s="115"/>
      <c r="Q138" s="314"/>
      <c r="R138" s="314"/>
      <c r="S138" s="314"/>
    </row>
    <row r="139" spans="2:19" ht="18.75">
      <c r="B139" s="211" t="s">
        <v>1483</v>
      </c>
      <c r="C139" s="31" t="s">
        <v>3958</v>
      </c>
      <c r="D139" s="31" t="s">
        <v>2808</v>
      </c>
      <c r="E139" s="31"/>
      <c r="F139" s="31"/>
      <c r="G139" s="31" t="s">
        <v>2783</v>
      </c>
      <c r="H139" s="31" t="s">
        <v>3404</v>
      </c>
      <c r="I139" s="134" t="s">
        <v>3398</v>
      </c>
      <c r="J139" s="190">
        <v>115</v>
      </c>
      <c r="K139" s="190">
        <v>27.6</v>
      </c>
      <c r="L139" s="31"/>
      <c r="M139" s="31"/>
      <c r="N139" s="31"/>
      <c r="O139" s="190">
        <v>101</v>
      </c>
      <c r="P139" s="74"/>
      <c r="Q139" s="16" t="s">
        <v>5025</v>
      </c>
      <c r="R139" s="16" t="s">
        <v>4970</v>
      </c>
      <c r="S139" s="16"/>
    </row>
    <row r="140" spans="2:19" ht="18.75">
      <c r="B140" s="211" t="s">
        <v>2259</v>
      </c>
      <c r="C140" s="31" t="s">
        <v>3959</v>
      </c>
      <c r="D140" s="31" t="s">
        <v>2808</v>
      </c>
      <c r="E140" s="31"/>
      <c r="F140" s="31"/>
      <c r="G140" s="31" t="s">
        <v>2783</v>
      </c>
      <c r="H140" s="31" t="s">
        <v>3404</v>
      </c>
      <c r="I140" s="134" t="s">
        <v>3397</v>
      </c>
      <c r="J140" s="190">
        <v>230</v>
      </c>
      <c r="K140" s="190">
        <v>27.6</v>
      </c>
      <c r="L140" s="31"/>
      <c r="M140" s="31"/>
      <c r="N140" s="31"/>
      <c r="O140" s="190">
        <v>188</v>
      </c>
      <c r="P140" s="74"/>
      <c r="Q140" s="16" t="s">
        <v>5025</v>
      </c>
      <c r="R140" s="16" t="s">
        <v>4970</v>
      </c>
      <c r="S140" s="16"/>
    </row>
    <row r="141" spans="2:19" ht="18.75">
      <c r="B141" s="301" t="s">
        <v>2115</v>
      </c>
      <c r="C141" s="147" t="s">
        <v>2945</v>
      </c>
      <c r="D141" s="31" t="s">
        <v>2808</v>
      </c>
      <c r="E141" s="147"/>
      <c r="F141" s="147"/>
      <c r="G141" s="31" t="s">
        <v>2783</v>
      </c>
      <c r="H141" s="147"/>
      <c r="I141" s="315"/>
      <c r="J141" s="115"/>
      <c r="K141" s="115"/>
      <c r="L141" s="147"/>
      <c r="M141" s="147"/>
      <c r="N141" s="147"/>
      <c r="O141" s="115"/>
      <c r="P141" s="115"/>
      <c r="Q141" s="314"/>
      <c r="R141" s="314"/>
      <c r="S141" s="314"/>
    </row>
    <row r="142" spans="2:19" ht="18.75">
      <c r="B142" s="211" t="s">
        <v>2116</v>
      </c>
      <c r="C142" s="31" t="s">
        <v>3960</v>
      </c>
      <c r="D142" s="31" t="s">
        <v>2808</v>
      </c>
      <c r="E142" s="31"/>
      <c r="F142" s="31"/>
      <c r="G142" s="31" t="s">
        <v>2783</v>
      </c>
      <c r="H142" s="31" t="s">
        <v>3408</v>
      </c>
      <c r="I142" s="134"/>
      <c r="J142" s="190">
        <v>115</v>
      </c>
      <c r="K142" s="43">
        <v>13.8</v>
      </c>
      <c r="L142" s="31"/>
      <c r="M142" s="31"/>
      <c r="N142" s="31"/>
      <c r="O142" s="190">
        <v>212</v>
      </c>
      <c r="P142" s="74"/>
      <c r="Q142" s="16"/>
      <c r="R142" s="16" t="s">
        <v>4880</v>
      </c>
      <c r="S142" s="16"/>
    </row>
    <row r="143" spans="2:19" ht="18.75">
      <c r="B143" s="301" t="s">
        <v>2542</v>
      </c>
      <c r="C143" s="147" t="s">
        <v>3021</v>
      </c>
      <c r="D143" s="31" t="s">
        <v>2808</v>
      </c>
      <c r="E143" s="147"/>
      <c r="F143" s="147"/>
      <c r="G143" s="31" t="s">
        <v>2783</v>
      </c>
      <c r="H143" s="147"/>
      <c r="I143" s="315"/>
      <c r="J143" s="115"/>
      <c r="K143" s="115"/>
      <c r="L143" s="147"/>
      <c r="M143" s="147"/>
      <c r="N143" s="147"/>
      <c r="O143" s="115"/>
      <c r="P143" s="115"/>
      <c r="Q143" s="314"/>
      <c r="R143" s="314"/>
      <c r="S143" s="314"/>
    </row>
    <row r="144" spans="2:19" ht="18.75">
      <c r="B144" s="211" t="s">
        <v>2543</v>
      </c>
      <c r="C144" s="31" t="s">
        <v>3961</v>
      </c>
      <c r="D144" s="31" t="s">
        <v>2808</v>
      </c>
      <c r="E144" s="31"/>
      <c r="F144" s="31"/>
      <c r="G144" s="31" t="s">
        <v>2783</v>
      </c>
      <c r="H144" s="31" t="s">
        <v>263</v>
      </c>
      <c r="I144" s="219"/>
      <c r="J144" s="190">
        <v>115</v>
      </c>
      <c r="K144" s="43"/>
      <c r="L144" s="219"/>
      <c r="M144" s="219"/>
      <c r="N144" s="219"/>
      <c r="O144" s="190">
        <v>37</v>
      </c>
      <c r="P144" s="74"/>
      <c r="Q144" s="16"/>
      <c r="R144" s="16" t="s">
        <v>4920</v>
      </c>
      <c r="S144" s="16"/>
    </row>
    <row r="145" spans="2:19" ht="18.75">
      <c r="B145" s="301" t="s">
        <v>4467</v>
      </c>
      <c r="C145" s="147" t="s">
        <v>3364</v>
      </c>
      <c r="D145" s="31" t="s">
        <v>2808</v>
      </c>
      <c r="E145" s="147"/>
      <c r="F145" s="147"/>
      <c r="G145" s="31" t="s">
        <v>2783</v>
      </c>
      <c r="H145" s="147"/>
      <c r="I145" s="315"/>
      <c r="J145" s="115"/>
      <c r="K145" s="115"/>
      <c r="L145" s="147"/>
      <c r="M145" s="147"/>
      <c r="N145" s="147"/>
      <c r="O145" s="115"/>
      <c r="P145" s="115"/>
      <c r="Q145" s="314"/>
      <c r="R145" s="314"/>
      <c r="S145" s="314"/>
    </row>
    <row r="146" spans="2:19" ht="18.75">
      <c r="B146" s="301" t="s">
        <v>2126</v>
      </c>
      <c r="C146" s="147" t="s">
        <v>3179</v>
      </c>
      <c r="D146" s="31" t="s">
        <v>2808</v>
      </c>
      <c r="E146" s="147"/>
      <c r="F146" s="147"/>
      <c r="G146" s="31" t="s">
        <v>2783</v>
      </c>
      <c r="H146" s="147"/>
      <c r="I146" s="315"/>
      <c r="J146" s="115"/>
      <c r="K146" s="115"/>
      <c r="L146" s="147"/>
      <c r="M146" s="147"/>
      <c r="N146" s="147"/>
      <c r="O146" s="115"/>
      <c r="P146" s="115"/>
      <c r="Q146" s="314"/>
      <c r="R146" s="314"/>
      <c r="S146" s="314"/>
    </row>
    <row r="147" spans="2:19" ht="18.75">
      <c r="B147" s="211" t="s">
        <v>2127</v>
      </c>
      <c r="C147" s="31" t="s">
        <v>3962</v>
      </c>
      <c r="D147" s="31" t="s">
        <v>2808</v>
      </c>
      <c r="E147" s="31"/>
      <c r="F147" s="31"/>
      <c r="G147" s="31" t="s">
        <v>2783</v>
      </c>
      <c r="H147" s="31" t="s">
        <v>3419</v>
      </c>
      <c r="I147" s="134"/>
      <c r="J147" s="190">
        <v>115</v>
      </c>
      <c r="K147" s="190">
        <v>44</v>
      </c>
      <c r="L147" s="31"/>
      <c r="M147" s="31"/>
      <c r="N147" s="31"/>
      <c r="O147" s="74"/>
      <c r="P147" s="74"/>
      <c r="Q147" s="16" t="s">
        <v>5025</v>
      </c>
      <c r="R147" s="16" t="s">
        <v>4965</v>
      </c>
      <c r="S147" s="16"/>
    </row>
    <row r="148" spans="2:19" ht="18.75">
      <c r="B148" s="211" t="s">
        <v>1601</v>
      </c>
      <c r="C148" s="31" t="s">
        <v>3963</v>
      </c>
      <c r="D148" s="31" t="s">
        <v>2808</v>
      </c>
      <c r="E148" s="31"/>
      <c r="F148" s="31"/>
      <c r="G148" s="31" t="s">
        <v>2783</v>
      </c>
      <c r="H148" s="31" t="s">
        <v>3404</v>
      </c>
      <c r="I148" s="134" t="s">
        <v>3455</v>
      </c>
      <c r="J148" s="190">
        <v>115</v>
      </c>
      <c r="K148" s="190">
        <v>27.6</v>
      </c>
      <c r="L148" s="31"/>
      <c r="M148" s="31"/>
      <c r="N148" s="31"/>
      <c r="O148" s="190">
        <v>180</v>
      </c>
      <c r="P148" s="74"/>
      <c r="Q148" s="16" t="s">
        <v>5025</v>
      </c>
      <c r="R148" s="16" t="s">
        <v>4970</v>
      </c>
      <c r="S148" s="16"/>
    </row>
    <row r="149" spans="2:19" ht="18.75">
      <c r="B149" s="211" t="s">
        <v>1917</v>
      </c>
      <c r="C149" s="31" t="s">
        <v>3964</v>
      </c>
      <c r="D149" s="31" t="s">
        <v>2808</v>
      </c>
      <c r="E149" s="31"/>
      <c r="F149" s="31"/>
      <c r="G149" s="31" t="s">
        <v>2783</v>
      </c>
      <c r="H149" s="31" t="s">
        <v>3408</v>
      </c>
      <c r="I149" s="134"/>
      <c r="J149" s="190">
        <v>115</v>
      </c>
      <c r="K149" s="43">
        <v>13.8</v>
      </c>
      <c r="L149" s="31"/>
      <c r="M149" s="31"/>
      <c r="N149" s="31"/>
      <c r="O149" s="74"/>
      <c r="P149" s="74"/>
      <c r="Q149" s="16"/>
      <c r="R149" s="16" t="s">
        <v>5565</v>
      </c>
      <c r="S149" s="16"/>
    </row>
    <row r="150" spans="2:19" ht="18.75">
      <c r="B150" s="211" t="s">
        <v>1604</v>
      </c>
      <c r="C150" s="31" t="s">
        <v>3965</v>
      </c>
      <c r="D150" s="31" t="s">
        <v>2808</v>
      </c>
      <c r="E150" s="31"/>
      <c r="F150" s="31"/>
      <c r="G150" s="31" t="s">
        <v>2783</v>
      </c>
      <c r="H150" s="31" t="s">
        <v>3407</v>
      </c>
      <c r="I150" s="31" t="s">
        <v>3398</v>
      </c>
      <c r="J150" s="190">
        <v>230</v>
      </c>
      <c r="K150" s="43">
        <v>44</v>
      </c>
      <c r="L150" s="31"/>
      <c r="M150" s="31"/>
      <c r="N150" s="31"/>
      <c r="O150" s="190">
        <v>184</v>
      </c>
      <c r="P150" s="74"/>
      <c r="Q150" s="16"/>
      <c r="R150" s="151" t="s">
        <v>4975</v>
      </c>
      <c r="S150" s="16"/>
    </row>
    <row r="151" spans="2:19" ht="37.5">
      <c r="B151" s="211" t="s">
        <v>1503</v>
      </c>
      <c r="C151" s="31" t="s">
        <v>4494</v>
      </c>
      <c r="D151" s="31" t="s">
        <v>2808</v>
      </c>
      <c r="E151" s="31"/>
      <c r="F151" s="31"/>
      <c r="G151" s="31" t="s">
        <v>2783</v>
      </c>
      <c r="H151" s="31" t="s">
        <v>3457</v>
      </c>
      <c r="I151" s="134"/>
      <c r="J151" s="190">
        <v>500</v>
      </c>
      <c r="K151" s="190">
        <v>230</v>
      </c>
      <c r="L151" s="31"/>
      <c r="M151" s="31"/>
      <c r="N151" s="31"/>
      <c r="O151" s="74"/>
      <c r="P151" s="74"/>
      <c r="Q151" s="16" t="s">
        <v>5024</v>
      </c>
      <c r="R151" s="16" t="s">
        <v>5565</v>
      </c>
      <c r="S151" s="16"/>
    </row>
    <row r="152" spans="2:19" ht="18.75">
      <c r="B152" s="211" t="s">
        <v>4382</v>
      </c>
      <c r="C152" s="31" t="s">
        <v>4383</v>
      </c>
      <c r="D152" s="31" t="s">
        <v>2808</v>
      </c>
      <c r="E152" s="31"/>
      <c r="F152" s="31"/>
      <c r="G152" s="31" t="s">
        <v>2783</v>
      </c>
      <c r="H152" s="31" t="s">
        <v>3457</v>
      </c>
      <c r="I152" s="134"/>
      <c r="J152" s="190">
        <v>500</v>
      </c>
      <c r="K152" s="43"/>
      <c r="L152" s="31"/>
      <c r="M152" s="31"/>
      <c r="N152" s="31"/>
      <c r="O152" s="74"/>
      <c r="P152" s="74"/>
      <c r="Q152" s="16"/>
      <c r="R152" s="16" t="s">
        <v>5565</v>
      </c>
      <c r="S152" s="16"/>
    </row>
    <row r="153" spans="2:19" ht="18.75">
      <c r="B153" s="211" t="s">
        <v>4749</v>
      </c>
      <c r="C153" s="31" t="s">
        <v>4384</v>
      </c>
      <c r="D153" s="31" t="s">
        <v>2808</v>
      </c>
      <c r="E153" s="31"/>
      <c r="F153" s="31"/>
      <c r="G153" s="31" t="s">
        <v>2783</v>
      </c>
      <c r="H153" s="31" t="s">
        <v>3457</v>
      </c>
      <c r="I153" s="31"/>
      <c r="J153" s="190">
        <v>230</v>
      </c>
      <c r="K153" s="43"/>
      <c r="L153" s="31"/>
      <c r="M153" s="31"/>
      <c r="N153" s="31"/>
      <c r="O153" s="190">
        <v>113.2</v>
      </c>
      <c r="P153" s="190">
        <v>114.8</v>
      </c>
      <c r="Q153" s="16"/>
      <c r="R153" s="16" t="s">
        <v>4969</v>
      </c>
      <c r="S153" s="16"/>
    </row>
    <row r="154" spans="2:19" ht="18.75">
      <c r="B154" s="301" t="s">
        <v>1573</v>
      </c>
      <c r="C154" s="147" t="s">
        <v>3179</v>
      </c>
      <c r="D154" s="31" t="s">
        <v>2808</v>
      </c>
      <c r="E154" s="147"/>
      <c r="F154" s="147"/>
      <c r="G154" s="31" t="s">
        <v>2783</v>
      </c>
      <c r="H154" s="147"/>
      <c r="I154" s="315"/>
      <c r="J154" s="115"/>
      <c r="K154" s="115"/>
      <c r="L154" s="147"/>
      <c r="M154" s="147"/>
      <c r="N154" s="147"/>
      <c r="O154" s="115"/>
      <c r="P154" s="115"/>
      <c r="Q154" s="314"/>
      <c r="R154" s="314"/>
      <c r="S154" s="314"/>
    </row>
    <row r="155" spans="2:19" ht="18.75">
      <c r="B155" s="301" t="s">
        <v>2019</v>
      </c>
      <c r="C155" s="147" t="s">
        <v>3304</v>
      </c>
      <c r="D155" s="31" t="s">
        <v>2808</v>
      </c>
      <c r="E155" s="147"/>
      <c r="F155" s="147"/>
      <c r="G155" s="31" t="s">
        <v>2783</v>
      </c>
      <c r="H155" s="147"/>
      <c r="I155" s="315"/>
      <c r="J155" s="115"/>
      <c r="K155" s="115"/>
      <c r="L155" s="147"/>
      <c r="M155" s="147"/>
      <c r="N155" s="147"/>
      <c r="O155" s="115"/>
      <c r="P155" s="115"/>
      <c r="Q155" s="314"/>
      <c r="R155" s="314"/>
      <c r="S155" s="314"/>
    </row>
    <row r="156" spans="2:19" ht="18.75">
      <c r="B156" s="211" t="s">
        <v>1788</v>
      </c>
      <c r="C156" s="31" t="s">
        <v>3966</v>
      </c>
      <c r="D156" s="31" t="s">
        <v>2808</v>
      </c>
      <c r="E156" s="31"/>
      <c r="F156" s="31"/>
      <c r="G156" s="31" t="s">
        <v>2783</v>
      </c>
      <c r="H156" s="31" t="s">
        <v>236</v>
      </c>
      <c r="I156" s="134" t="s">
        <v>3396</v>
      </c>
      <c r="J156" s="190">
        <v>230</v>
      </c>
      <c r="K156" s="300" t="s">
        <v>4618</v>
      </c>
      <c r="L156" s="31"/>
      <c r="M156" s="31"/>
      <c r="N156" s="31"/>
      <c r="O156" s="190">
        <v>183</v>
      </c>
      <c r="P156" s="74"/>
      <c r="Q156" s="16"/>
      <c r="R156" s="16" t="s">
        <v>4916</v>
      </c>
      <c r="S156" s="16"/>
    </row>
    <row r="157" spans="2:19" ht="18.75">
      <c r="B157" s="211" t="s">
        <v>2404</v>
      </c>
      <c r="C157" s="31" t="s">
        <v>3967</v>
      </c>
      <c r="D157" s="31" t="s">
        <v>2808</v>
      </c>
      <c r="E157" s="31"/>
      <c r="F157" s="31"/>
      <c r="G157" s="31" t="s">
        <v>2783</v>
      </c>
      <c r="H157" s="31" t="s">
        <v>244</v>
      </c>
      <c r="I157" s="134"/>
      <c r="J157" s="190">
        <v>115</v>
      </c>
      <c r="K157" s="190">
        <v>13.8</v>
      </c>
      <c r="L157" s="31"/>
      <c r="M157" s="31"/>
      <c r="N157" s="31"/>
      <c r="O157" s="74"/>
      <c r="P157" s="74"/>
      <c r="Q157" s="16" t="s">
        <v>5025</v>
      </c>
      <c r="R157" s="16" t="s">
        <v>4917</v>
      </c>
      <c r="S157" s="16"/>
    </row>
    <row r="158" spans="2:19" ht="18.75">
      <c r="B158" s="211" t="s">
        <v>1895</v>
      </c>
      <c r="C158" s="31" t="s">
        <v>3968</v>
      </c>
      <c r="D158" s="31" t="s">
        <v>2808</v>
      </c>
      <c r="E158" s="31"/>
      <c r="F158" s="31"/>
      <c r="G158" s="31" t="s">
        <v>2783</v>
      </c>
      <c r="H158" s="31" t="s">
        <v>261</v>
      </c>
      <c r="I158" s="134"/>
      <c r="J158" s="190">
        <v>115</v>
      </c>
      <c r="K158" s="43">
        <v>12.5</v>
      </c>
      <c r="L158" s="31"/>
      <c r="M158" s="31"/>
      <c r="N158" s="31"/>
      <c r="O158" s="74"/>
      <c r="P158" s="74"/>
      <c r="Q158" s="16"/>
      <c r="R158" s="16" t="s">
        <v>4914</v>
      </c>
      <c r="S158" s="222"/>
    </row>
    <row r="159" spans="2:19" ht="18.75">
      <c r="B159" s="301" t="s">
        <v>1894</v>
      </c>
      <c r="C159" s="147" t="s">
        <v>3136</v>
      </c>
      <c r="D159" s="31" t="s">
        <v>2808</v>
      </c>
      <c r="E159" s="147"/>
      <c r="F159" s="147"/>
      <c r="G159" s="31" t="s">
        <v>2783</v>
      </c>
      <c r="H159" s="147"/>
      <c r="I159" s="315"/>
      <c r="J159" s="115"/>
      <c r="K159" s="115"/>
      <c r="L159" s="147"/>
      <c r="M159" s="147"/>
      <c r="N159" s="147"/>
      <c r="O159" s="115"/>
      <c r="P159" s="115"/>
      <c r="Q159" s="314"/>
      <c r="R159" s="314"/>
      <c r="S159" s="314"/>
    </row>
    <row r="160" spans="2:19" ht="18.75">
      <c r="B160" s="211" t="s">
        <v>1472</v>
      </c>
      <c r="C160" s="31" t="s">
        <v>3969</v>
      </c>
      <c r="D160" s="31" t="s">
        <v>2808</v>
      </c>
      <c r="E160" s="31"/>
      <c r="F160" s="31"/>
      <c r="G160" s="31" t="s">
        <v>2783</v>
      </c>
      <c r="H160" s="31" t="s">
        <v>3404</v>
      </c>
      <c r="I160" s="134" t="s">
        <v>3456</v>
      </c>
      <c r="J160" s="190">
        <v>230</v>
      </c>
      <c r="K160" s="190" t="s">
        <v>4618</v>
      </c>
      <c r="L160" s="31"/>
      <c r="M160" s="31"/>
      <c r="N160" s="31"/>
      <c r="O160" s="190">
        <v>185</v>
      </c>
      <c r="P160" s="74"/>
      <c r="Q160" s="16" t="s">
        <v>5025</v>
      </c>
      <c r="R160" s="16" t="s">
        <v>4970</v>
      </c>
      <c r="S160" s="16"/>
    </row>
    <row r="161" spans="2:19" ht="18.75">
      <c r="B161" s="211" t="s">
        <v>2330</v>
      </c>
      <c r="C161" s="31" t="s">
        <v>3970</v>
      </c>
      <c r="D161" s="31" t="s">
        <v>2808</v>
      </c>
      <c r="E161" s="31"/>
      <c r="F161" s="31"/>
      <c r="G161" s="31" t="s">
        <v>2783</v>
      </c>
      <c r="H161" s="31" t="s">
        <v>3407</v>
      </c>
      <c r="I161" s="31" t="s">
        <v>3397</v>
      </c>
      <c r="J161" s="190">
        <v>230</v>
      </c>
      <c r="K161" s="43">
        <v>27.6</v>
      </c>
      <c r="L161" s="31"/>
      <c r="M161" s="31"/>
      <c r="N161" s="31"/>
      <c r="O161" s="190">
        <v>166</v>
      </c>
      <c r="P161" s="74"/>
      <c r="Q161" s="16"/>
      <c r="R161" s="151" t="s">
        <v>4975</v>
      </c>
      <c r="S161" s="16"/>
    </row>
    <row r="162" spans="2:19" ht="18.75">
      <c r="B162" s="301" t="s">
        <v>2430</v>
      </c>
      <c r="C162" s="147" t="s">
        <v>3347</v>
      </c>
      <c r="D162" s="31" t="s">
        <v>2808</v>
      </c>
      <c r="E162" s="147"/>
      <c r="F162" s="147"/>
      <c r="G162" s="31" t="s">
        <v>2783</v>
      </c>
      <c r="H162" s="147"/>
      <c r="I162" s="315"/>
      <c r="J162" s="115"/>
      <c r="K162" s="115"/>
      <c r="L162" s="147"/>
      <c r="M162" s="147"/>
      <c r="N162" s="147"/>
      <c r="O162" s="115"/>
      <c r="P162" s="115"/>
      <c r="Q162" s="314"/>
      <c r="R162" s="314"/>
      <c r="S162" s="314"/>
    </row>
    <row r="163" spans="2:19" ht="18.75">
      <c r="B163" s="301" t="s">
        <v>1249</v>
      </c>
      <c r="C163" s="147" t="s">
        <v>2854</v>
      </c>
      <c r="D163" s="31" t="s">
        <v>2808</v>
      </c>
      <c r="E163" s="147"/>
      <c r="F163" s="147"/>
      <c r="G163" s="31" t="s">
        <v>2783</v>
      </c>
      <c r="H163" s="147"/>
      <c r="I163" s="315"/>
      <c r="J163" s="115"/>
      <c r="K163" s="115"/>
      <c r="L163" s="147"/>
      <c r="M163" s="147"/>
      <c r="N163" s="147"/>
      <c r="O163" s="115"/>
      <c r="P163" s="115"/>
      <c r="Q163" s="314"/>
      <c r="R163" s="314"/>
      <c r="S163" s="314"/>
    </row>
    <row r="164" spans="2:19" ht="18.75">
      <c r="B164" s="301" t="s">
        <v>1754</v>
      </c>
      <c r="C164" s="147" t="s">
        <v>3114</v>
      </c>
      <c r="D164" s="31" t="s">
        <v>2808</v>
      </c>
      <c r="E164" s="147"/>
      <c r="F164" s="147"/>
      <c r="G164" s="31" t="s">
        <v>2783</v>
      </c>
      <c r="H164" s="147"/>
      <c r="I164" s="315"/>
      <c r="J164" s="115"/>
      <c r="K164" s="115"/>
      <c r="L164" s="147"/>
      <c r="M164" s="147"/>
      <c r="N164" s="147"/>
      <c r="O164" s="115"/>
      <c r="P164" s="115"/>
      <c r="Q164" s="314"/>
      <c r="R164" s="314"/>
      <c r="S164" s="314"/>
    </row>
    <row r="165" spans="2:19" ht="18.75">
      <c r="B165" s="211" t="s">
        <v>4674</v>
      </c>
      <c r="C165" s="31" t="s">
        <v>4385</v>
      </c>
      <c r="D165" s="31" t="s">
        <v>2808</v>
      </c>
      <c r="E165" s="31"/>
      <c r="F165" s="31"/>
      <c r="G165" s="31" t="s">
        <v>2783</v>
      </c>
      <c r="H165" s="31" t="s">
        <v>229</v>
      </c>
      <c r="I165" s="134"/>
      <c r="J165" s="190">
        <v>115</v>
      </c>
      <c r="K165" s="43"/>
      <c r="L165" s="31"/>
      <c r="M165" s="31"/>
      <c r="N165" s="31"/>
      <c r="O165" s="74"/>
      <c r="P165" s="74"/>
      <c r="Q165" s="16"/>
      <c r="R165" s="16" t="s">
        <v>5565</v>
      </c>
      <c r="S165" s="16"/>
    </row>
    <row r="166" spans="2:19" ht="18.75">
      <c r="B166" s="301" t="s">
        <v>2085</v>
      </c>
      <c r="C166" s="147" t="s">
        <v>2938</v>
      </c>
      <c r="D166" s="31" t="s">
        <v>2808</v>
      </c>
      <c r="E166" s="147"/>
      <c r="F166" s="147"/>
      <c r="G166" s="31" t="s">
        <v>2783</v>
      </c>
      <c r="H166" s="147"/>
      <c r="I166" s="315"/>
      <c r="J166" s="115"/>
      <c r="K166" s="115"/>
      <c r="L166" s="147"/>
      <c r="M166" s="147"/>
      <c r="N166" s="147"/>
      <c r="O166" s="115"/>
      <c r="P166" s="115"/>
      <c r="Q166" s="314"/>
      <c r="R166" s="314"/>
      <c r="S166" s="314"/>
    </row>
    <row r="167" spans="2:19" ht="18.75">
      <c r="B167" s="301" t="s">
        <v>1722</v>
      </c>
      <c r="C167" s="147" t="s">
        <v>3099</v>
      </c>
      <c r="D167" s="31" t="s">
        <v>2808</v>
      </c>
      <c r="E167" s="147"/>
      <c r="F167" s="147"/>
      <c r="G167" s="31" t="s">
        <v>2783</v>
      </c>
      <c r="H167" s="147"/>
      <c r="I167" s="315"/>
      <c r="J167" s="115"/>
      <c r="K167" s="115"/>
      <c r="L167" s="147"/>
      <c r="M167" s="147"/>
      <c r="N167" s="147"/>
      <c r="O167" s="115"/>
      <c r="P167" s="115"/>
      <c r="Q167" s="314"/>
      <c r="R167" s="314"/>
      <c r="S167" s="314"/>
    </row>
    <row r="168" spans="2:19" ht="18.75">
      <c r="B168" s="211" t="s">
        <v>1630</v>
      </c>
      <c r="C168" s="31" t="s">
        <v>3971</v>
      </c>
      <c r="D168" s="31" t="s">
        <v>2808</v>
      </c>
      <c r="E168" s="31"/>
      <c r="F168" s="31"/>
      <c r="G168" s="31" t="s">
        <v>2783</v>
      </c>
      <c r="H168" s="31" t="s">
        <v>3404</v>
      </c>
      <c r="I168" s="134" t="s">
        <v>3398</v>
      </c>
      <c r="J168" s="190">
        <v>230</v>
      </c>
      <c r="K168" s="190">
        <v>27.6</v>
      </c>
      <c r="L168" s="31"/>
      <c r="M168" s="31"/>
      <c r="N168" s="31"/>
      <c r="O168" s="190">
        <v>99</v>
      </c>
      <c r="P168" s="74"/>
      <c r="Q168" s="16" t="s">
        <v>5025</v>
      </c>
      <c r="R168" s="16" t="s">
        <v>4970</v>
      </c>
      <c r="S168" s="16"/>
    </row>
    <row r="169" spans="2:19" ht="18.75">
      <c r="B169" s="211" t="s">
        <v>1966</v>
      </c>
      <c r="C169" s="31" t="s">
        <v>3972</v>
      </c>
      <c r="D169" s="31" t="s">
        <v>2808</v>
      </c>
      <c r="E169" s="31"/>
      <c r="F169" s="31"/>
      <c r="G169" s="31" t="s">
        <v>2783</v>
      </c>
      <c r="H169" s="31" t="s">
        <v>229</v>
      </c>
      <c r="I169" s="134"/>
      <c r="J169" s="190">
        <v>115</v>
      </c>
      <c r="K169" s="190">
        <v>24.9</v>
      </c>
      <c r="L169" s="31"/>
      <c r="M169" s="31"/>
      <c r="N169" s="31"/>
      <c r="O169" s="74"/>
      <c r="P169" s="74"/>
      <c r="Q169" s="16" t="s">
        <v>5025</v>
      </c>
      <c r="R169" s="16" t="s">
        <v>4963</v>
      </c>
      <c r="S169" s="16"/>
    </row>
    <row r="170" spans="2:19" ht="18.75">
      <c r="B170" s="301" t="s">
        <v>2222</v>
      </c>
      <c r="C170" s="147" t="s">
        <v>2972</v>
      </c>
      <c r="D170" s="31" t="s">
        <v>2808</v>
      </c>
      <c r="E170" s="147"/>
      <c r="F170" s="147"/>
      <c r="G170" s="31" t="s">
        <v>2783</v>
      </c>
      <c r="H170" s="147"/>
      <c r="I170" s="315"/>
      <c r="J170" s="115"/>
      <c r="K170" s="115"/>
      <c r="L170" s="147"/>
      <c r="M170" s="147"/>
      <c r="N170" s="147"/>
      <c r="O170" s="115"/>
      <c r="P170" s="115"/>
      <c r="Q170" s="314"/>
      <c r="R170" s="314"/>
      <c r="S170" s="314"/>
    </row>
    <row r="171" spans="2:19" ht="18.75">
      <c r="B171" s="301" t="s">
        <v>1649</v>
      </c>
      <c r="C171" s="147" t="s">
        <v>3867</v>
      </c>
      <c r="D171" s="31" t="s">
        <v>2808</v>
      </c>
      <c r="E171" s="147"/>
      <c r="F171" s="147"/>
      <c r="G171" s="31" t="s">
        <v>2783</v>
      </c>
      <c r="H171" s="147"/>
      <c r="I171" s="315"/>
      <c r="J171" s="115"/>
      <c r="K171" s="115"/>
      <c r="L171" s="147"/>
      <c r="M171" s="147"/>
      <c r="N171" s="147"/>
      <c r="O171" s="115"/>
      <c r="P171" s="115"/>
      <c r="Q171" s="314"/>
      <c r="R171" s="314"/>
      <c r="S171" s="314"/>
    </row>
    <row r="172" spans="2:19" ht="18.75">
      <c r="B172" s="301" t="s">
        <v>2495</v>
      </c>
      <c r="C172" s="147" t="s">
        <v>3265</v>
      </c>
      <c r="D172" s="31" t="s">
        <v>2808</v>
      </c>
      <c r="E172" s="147"/>
      <c r="F172" s="147"/>
      <c r="G172" s="31" t="s">
        <v>2783</v>
      </c>
      <c r="H172" s="147"/>
      <c r="I172" s="315"/>
      <c r="J172" s="115"/>
      <c r="K172" s="115"/>
      <c r="L172" s="147"/>
      <c r="M172" s="147"/>
      <c r="N172" s="147"/>
      <c r="O172" s="115"/>
      <c r="P172" s="115"/>
      <c r="Q172" s="314"/>
      <c r="R172" s="314"/>
      <c r="S172" s="314"/>
    </row>
    <row r="173" spans="2:19" ht="18.75">
      <c r="B173" s="301" t="s">
        <v>1359</v>
      </c>
      <c r="C173" s="147" t="s">
        <v>3051</v>
      </c>
      <c r="D173" s="31" t="s">
        <v>2808</v>
      </c>
      <c r="E173" s="147"/>
      <c r="F173" s="147"/>
      <c r="G173" s="31" t="s">
        <v>2783</v>
      </c>
      <c r="H173" s="147"/>
      <c r="I173" s="315"/>
      <c r="J173" s="115"/>
      <c r="K173" s="115"/>
      <c r="L173" s="147"/>
      <c r="M173" s="147"/>
      <c r="N173" s="147"/>
      <c r="O173" s="115"/>
      <c r="P173" s="115"/>
      <c r="Q173" s="314"/>
      <c r="R173" s="314"/>
      <c r="S173" s="314"/>
    </row>
    <row r="174" spans="2:19" ht="18.75">
      <c r="B174" s="211" t="s">
        <v>1819</v>
      </c>
      <c r="C174" s="31" t="s">
        <v>3973</v>
      </c>
      <c r="D174" s="31" t="s">
        <v>2808</v>
      </c>
      <c r="E174" s="31"/>
      <c r="F174" s="31"/>
      <c r="G174" s="31" t="s">
        <v>2783</v>
      </c>
      <c r="H174" s="31" t="s">
        <v>3410</v>
      </c>
      <c r="I174" s="134" t="s">
        <v>3401</v>
      </c>
      <c r="J174" s="190">
        <v>230</v>
      </c>
      <c r="K174" s="190">
        <v>13.8</v>
      </c>
      <c r="L174" s="31"/>
      <c r="M174" s="31"/>
      <c r="N174" s="31"/>
      <c r="O174" s="190">
        <v>150</v>
      </c>
      <c r="P174" s="74"/>
      <c r="Q174" s="16" t="s">
        <v>5025</v>
      </c>
      <c r="R174" s="16" t="s">
        <v>4886</v>
      </c>
      <c r="S174" s="16"/>
    </row>
    <row r="175" spans="2:19" ht="18.75">
      <c r="B175" s="301" t="s">
        <v>2449</v>
      </c>
      <c r="C175" s="147" t="s">
        <v>3348</v>
      </c>
      <c r="D175" s="31" t="s">
        <v>2808</v>
      </c>
      <c r="E175" s="147"/>
      <c r="F175" s="147"/>
      <c r="G175" s="31" t="s">
        <v>2783</v>
      </c>
      <c r="H175" s="147"/>
      <c r="I175" s="315"/>
      <c r="J175" s="115"/>
      <c r="K175" s="115"/>
      <c r="L175" s="147"/>
      <c r="M175" s="147"/>
      <c r="N175" s="147"/>
      <c r="O175" s="115"/>
      <c r="P175" s="115"/>
      <c r="Q175" s="314"/>
      <c r="R175" s="314"/>
      <c r="S175" s="314"/>
    </row>
    <row r="176" spans="2:19" ht="18.75">
      <c r="B176" s="301" t="s">
        <v>2615</v>
      </c>
      <c r="C176" s="147" t="s">
        <v>3030</v>
      </c>
      <c r="D176" s="31" t="s">
        <v>2808</v>
      </c>
      <c r="E176" s="147"/>
      <c r="F176" s="147"/>
      <c r="G176" s="31" t="s">
        <v>2783</v>
      </c>
      <c r="H176" s="147"/>
      <c r="I176" s="315"/>
      <c r="J176" s="115"/>
      <c r="K176" s="115"/>
      <c r="L176" s="147"/>
      <c r="M176" s="147"/>
      <c r="N176" s="147"/>
      <c r="O176" s="115"/>
      <c r="P176" s="115"/>
      <c r="Q176" s="314"/>
      <c r="R176" s="314"/>
      <c r="S176" s="314"/>
    </row>
    <row r="177" spans="2:19" ht="18.75">
      <c r="B177" s="211" t="s">
        <v>2616</v>
      </c>
      <c r="C177" s="31" t="s">
        <v>3974</v>
      </c>
      <c r="D177" s="31" t="s">
        <v>2808</v>
      </c>
      <c r="E177" s="31"/>
      <c r="F177" s="31"/>
      <c r="G177" s="31" t="s">
        <v>2783</v>
      </c>
      <c r="H177" s="31" t="s">
        <v>3409</v>
      </c>
      <c r="I177" s="31" t="s">
        <v>3398</v>
      </c>
      <c r="J177" s="190">
        <v>230</v>
      </c>
      <c r="K177" s="43">
        <v>27.6</v>
      </c>
      <c r="L177" s="31"/>
      <c r="M177" s="31"/>
      <c r="N177" s="31"/>
      <c r="O177" s="190">
        <v>114</v>
      </c>
      <c r="P177" s="74"/>
      <c r="Q177" s="16"/>
      <c r="R177" s="16" t="s">
        <v>4884</v>
      </c>
      <c r="S177" s="16"/>
    </row>
    <row r="178" spans="2:19" ht="18.75">
      <c r="B178" s="301" t="s">
        <v>2128</v>
      </c>
      <c r="C178" s="147" t="s">
        <v>3180</v>
      </c>
      <c r="D178" s="31" t="s">
        <v>2808</v>
      </c>
      <c r="E178" s="147"/>
      <c r="F178" s="147"/>
      <c r="G178" s="31" t="s">
        <v>2783</v>
      </c>
      <c r="H178" s="147"/>
      <c r="I178" s="315"/>
      <c r="J178" s="115"/>
      <c r="K178" s="115"/>
      <c r="L178" s="147"/>
      <c r="M178" s="147"/>
      <c r="N178" s="147"/>
      <c r="O178" s="115"/>
      <c r="P178" s="115"/>
      <c r="Q178" s="314"/>
      <c r="R178" s="314"/>
      <c r="S178" s="314"/>
    </row>
    <row r="179" spans="2:19" ht="18.75">
      <c r="B179" s="211" t="s">
        <v>4367</v>
      </c>
      <c r="C179" s="31" t="s">
        <v>4386</v>
      </c>
      <c r="D179" s="31" t="s">
        <v>2808</v>
      </c>
      <c r="E179" s="31"/>
      <c r="F179" s="31"/>
      <c r="G179" s="31" t="s">
        <v>2783</v>
      </c>
      <c r="H179" s="31" t="s">
        <v>3419</v>
      </c>
      <c r="I179" s="134"/>
      <c r="J179" s="190">
        <v>115</v>
      </c>
      <c r="K179" s="43"/>
      <c r="L179" s="31"/>
      <c r="M179" s="31"/>
      <c r="N179" s="31"/>
      <c r="O179" s="74"/>
      <c r="P179" s="74"/>
      <c r="Q179" s="16"/>
      <c r="R179" s="16" t="s">
        <v>4965</v>
      </c>
      <c r="S179" s="16"/>
    </row>
    <row r="180" spans="2:19" ht="18.75">
      <c r="B180" s="301" t="s">
        <v>2667</v>
      </c>
      <c r="C180" s="147" t="s">
        <v>3881</v>
      </c>
      <c r="D180" s="31" t="s">
        <v>2808</v>
      </c>
      <c r="E180" s="147"/>
      <c r="F180" s="147"/>
      <c r="G180" s="31" t="s">
        <v>2783</v>
      </c>
      <c r="H180" s="147"/>
      <c r="I180" s="315"/>
      <c r="J180" s="115"/>
      <c r="K180" s="115"/>
      <c r="L180" s="147"/>
      <c r="M180" s="147"/>
      <c r="N180" s="147"/>
      <c r="O180" s="115"/>
      <c r="P180" s="115"/>
      <c r="Q180" s="314"/>
      <c r="R180" s="314"/>
      <c r="S180" s="314"/>
    </row>
    <row r="181" spans="2:19" ht="18.75">
      <c r="B181" s="211" t="s">
        <v>1931</v>
      </c>
      <c r="C181" s="31" t="s">
        <v>3975</v>
      </c>
      <c r="D181" s="31" t="s">
        <v>2808</v>
      </c>
      <c r="E181" s="31"/>
      <c r="F181" s="31"/>
      <c r="G181" s="31" t="s">
        <v>2783</v>
      </c>
      <c r="H181" s="31" t="s">
        <v>3408</v>
      </c>
      <c r="I181" s="134"/>
      <c r="J181" s="190">
        <v>115</v>
      </c>
      <c r="K181" s="190">
        <v>13.8</v>
      </c>
      <c r="L181" s="31"/>
      <c r="M181" s="31"/>
      <c r="N181" s="31"/>
      <c r="O181" s="190">
        <v>73</v>
      </c>
      <c r="P181" s="74"/>
      <c r="Q181" s="16" t="s">
        <v>5025</v>
      </c>
      <c r="R181" s="16" t="s">
        <v>4880</v>
      </c>
      <c r="S181" s="16"/>
    </row>
    <row r="182" spans="2:19" ht="18.75">
      <c r="B182" s="211" t="s">
        <v>2267</v>
      </c>
      <c r="C182" s="31" t="s">
        <v>3976</v>
      </c>
      <c r="D182" s="31" t="s">
        <v>2808</v>
      </c>
      <c r="E182" s="31"/>
      <c r="F182" s="31"/>
      <c r="G182" s="31" t="s">
        <v>2783</v>
      </c>
      <c r="H182" s="31" t="s">
        <v>263</v>
      </c>
      <c r="I182" s="219"/>
      <c r="J182" s="190">
        <v>115</v>
      </c>
      <c r="K182" s="190">
        <v>12.5</v>
      </c>
      <c r="L182" s="219"/>
      <c r="M182" s="219"/>
      <c r="N182" s="219"/>
      <c r="O182" s="190">
        <v>93</v>
      </c>
      <c r="P182" s="74"/>
      <c r="Q182" s="16" t="s">
        <v>5025</v>
      </c>
      <c r="R182" s="16" t="s">
        <v>4920</v>
      </c>
      <c r="S182" s="16"/>
    </row>
    <row r="183" spans="2:19" ht="18.75">
      <c r="B183" s="211" t="s">
        <v>1734</v>
      </c>
      <c r="C183" s="31" t="s">
        <v>3977</v>
      </c>
      <c r="D183" s="31" t="s">
        <v>2808</v>
      </c>
      <c r="E183" s="31"/>
      <c r="F183" s="31"/>
      <c r="G183" s="31" t="s">
        <v>2783</v>
      </c>
      <c r="H183" s="31" t="s">
        <v>244</v>
      </c>
      <c r="I183" s="134"/>
      <c r="J183" s="190">
        <v>115</v>
      </c>
      <c r="K183" s="190">
        <v>13.8</v>
      </c>
      <c r="L183" s="31"/>
      <c r="M183" s="31"/>
      <c r="N183" s="31"/>
      <c r="O183" s="74"/>
      <c r="P183" s="74"/>
      <c r="Q183" s="16" t="s">
        <v>5025</v>
      </c>
      <c r="R183" s="16" t="s">
        <v>4917</v>
      </c>
      <c r="S183" s="16"/>
    </row>
    <row r="184" spans="2:19" ht="18.75">
      <c r="B184" s="301" t="s">
        <v>2223</v>
      </c>
      <c r="C184" s="147" t="s">
        <v>2971</v>
      </c>
      <c r="D184" s="31" t="s">
        <v>2808</v>
      </c>
      <c r="E184" s="147"/>
      <c r="F184" s="147"/>
      <c r="G184" s="31" t="s">
        <v>2783</v>
      </c>
      <c r="H184" s="147"/>
      <c r="I184" s="315"/>
      <c r="J184" s="115"/>
      <c r="K184" s="115"/>
      <c r="L184" s="147"/>
      <c r="M184" s="147"/>
      <c r="N184" s="147"/>
      <c r="O184" s="115"/>
      <c r="P184" s="115"/>
      <c r="Q184" s="314"/>
      <c r="R184" s="314"/>
      <c r="S184" s="314"/>
    </row>
    <row r="185" spans="2:19" ht="18.75">
      <c r="B185" s="301" t="s">
        <v>2497</v>
      </c>
      <c r="C185" s="147" t="s">
        <v>3255</v>
      </c>
      <c r="D185" s="31" t="s">
        <v>2808</v>
      </c>
      <c r="E185" s="147"/>
      <c r="F185" s="147"/>
      <c r="G185" s="31" t="s">
        <v>2783</v>
      </c>
      <c r="H185" s="147"/>
      <c r="I185" s="315"/>
      <c r="J185" s="115"/>
      <c r="K185" s="115"/>
      <c r="L185" s="147"/>
      <c r="M185" s="147"/>
      <c r="N185" s="147"/>
      <c r="O185" s="115"/>
      <c r="P185" s="115"/>
      <c r="Q185" s="314"/>
      <c r="R185" s="314"/>
      <c r="S185" s="314"/>
    </row>
    <row r="186" spans="2:19" ht="18.75">
      <c r="B186" s="301" t="s">
        <v>2001</v>
      </c>
      <c r="C186" s="147" t="s">
        <v>2928</v>
      </c>
      <c r="D186" s="31" t="s">
        <v>2808</v>
      </c>
      <c r="E186" s="147"/>
      <c r="F186" s="147"/>
      <c r="G186" s="31" t="s">
        <v>2783</v>
      </c>
      <c r="H186" s="147"/>
      <c r="I186" s="315"/>
      <c r="J186" s="115"/>
      <c r="K186" s="115"/>
      <c r="L186" s="147"/>
      <c r="M186" s="147"/>
      <c r="N186" s="147"/>
      <c r="O186" s="115"/>
      <c r="P186" s="115"/>
      <c r="Q186" s="314"/>
      <c r="R186" s="314"/>
      <c r="S186" s="314"/>
    </row>
    <row r="187" spans="2:19" ht="18.75">
      <c r="B187" s="301" t="s">
        <v>2129</v>
      </c>
      <c r="C187" s="147" t="s">
        <v>3182</v>
      </c>
      <c r="D187" s="31" t="s">
        <v>2808</v>
      </c>
      <c r="E187" s="147"/>
      <c r="F187" s="147"/>
      <c r="G187" s="31" t="s">
        <v>2783</v>
      </c>
      <c r="H187" s="147"/>
      <c r="I187" s="315"/>
      <c r="J187" s="115"/>
      <c r="K187" s="115"/>
      <c r="L187" s="147"/>
      <c r="M187" s="147"/>
      <c r="N187" s="147"/>
      <c r="O187" s="115"/>
      <c r="P187" s="115"/>
      <c r="Q187" s="314"/>
      <c r="R187" s="314"/>
      <c r="S187" s="314"/>
    </row>
    <row r="188" spans="2:19" ht="18.75">
      <c r="B188" s="301" t="s">
        <v>1375</v>
      </c>
      <c r="C188" s="147" t="s">
        <v>3060</v>
      </c>
      <c r="D188" s="31" t="s">
        <v>2808</v>
      </c>
      <c r="E188" s="147"/>
      <c r="F188" s="147"/>
      <c r="G188" s="31" t="s">
        <v>2783</v>
      </c>
      <c r="H188" s="147"/>
      <c r="I188" s="315"/>
      <c r="J188" s="115"/>
      <c r="K188" s="115"/>
      <c r="L188" s="147"/>
      <c r="M188" s="147"/>
      <c r="N188" s="147"/>
      <c r="O188" s="115"/>
      <c r="P188" s="115"/>
      <c r="Q188" s="314"/>
      <c r="R188" s="314"/>
      <c r="S188" s="314"/>
    </row>
    <row r="189" spans="2:19" ht="18.75">
      <c r="B189" s="301" t="s">
        <v>1761</v>
      </c>
      <c r="C189" s="147" t="s">
        <v>2883</v>
      </c>
      <c r="D189" s="31" t="s">
        <v>2808</v>
      </c>
      <c r="E189" s="147"/>
      <c r="F189" s="147"/>
      <c r="G189" s="31" t="s">
        <v>2783</v>
      </c>
      <c r="H189" s="147"/>
      <c r="I189" s="315"/>
      <c r="J189" s="115"/>
      <c r="K189" s="115"/>
      <c r="L189" s="147"/>
      <c r="M189" s="147"/>
      <c r="N189" s="147"/>
      <c r="O189" s="115"/>
      <c r="P189" s="115"/>
      <c r="Q189" s="314"/>
      <c r="R189" s="314"/>
      <c r="S189" s="314"/>
    </row>
    <row r="190" spans="2:19" ht="18.75">
      <c r="B190" s="301" t="s">
        <v>1762</v>
      </c>
      <c r="C190" s="147" t="s">
        <v>3116</v>
      </c>
      <c r="D190" s="31" t="s">
        <v>2808</v>
      </c>
      <c r="E190" s="147"/>
      <c r="F190" s="147"/>
      <c r="G190" s="31" t="s">
        <v>2783</v>
      </c>
      <c r="H190" s="147"/>
      <c r="I190" s="315"/>
      <c r="J190" s="115"/>
      <c r="K190" s="115"/>
      <c r="L190" s="147"/>
      <c r="M190" s="147"/>
      <c r="N190" s="147"/>
      <c r="O190" s="115"/>
      <c r="P190" s="115"/>
      <c r="Q190" s="314"/>
      <c r="R190" s="314"/>
      <c r="S190" s="314"/>
    </row>
    <row r="191" spans="2:19" ht="18.75">
      <c r="B191" s="211" t="s">
        <v>3432</v>
      </c>
      <c r="C191" s="31" t="s">
        <v>3978</v>
      </c>
      <c r="D191" s="31" t="s">
        <v>2808</v>
      </c>
      <c r="E191" s="31"/>
      <c r="F191" s="31"/>
      <c r="G191" s="31" t="s">
        <v>2783</v>
      </c>
      <c r="H191" s="31" t="s">
        <v>261</v>
      </c>
      <c r="I191" s="134"/>
      <c r="J191" s="190">
        <v>115</v>
      </c>
      <c r="K191" s="43">
        <v>25</v>
      </c>
      <c r="L191" s="31"/>
      <c r="M191" s="31"/>
      <c r="N191" s="31"/>
      <c r="O191" s="74"/>
      <c r="P191" s="74"/>
      <c r="Q191" s="16"/>
      <c r="R191" s="16" t="s">
        <v>4914</v>
      </c>
      <c r="S191" s="222"/>
    </row>
    <row r="192" spans="2:19" ht="18.75">
      <c r="B192" s="211" t="s">
        <v>1595</v>
      </c>
      <c r="C192" s="31" t="s">
        <v>4632</v>
      </c>
      <c r="D192" s="31" t="s">
        <v>2808</v>
      </c>
      <c r="E192" s="31"/>
      <c r="F192" s="31"/>
      <c r="G192" s="31" t="s">
        <v>2783</v>
      </c>
      <c r="H192" s="31" t="s">
        <v>3411</v>
      </c>
      <c r="I192" s="134"/>
      <c r="J192" s="190">
        <v>230</v>
      </c>
      <c r="K192" s="43">
        <v>115</v>
      </c>
      <c r="L192" s="31"/>
      <c r="M192" s="31"/>
      <c r="N192" s="31"/>
      <c r="O192" s="74"/>
      <c r="P192" s="74"/>
      <c r="Q192" s="16"/>
      <c r="R192" s="16" t="s">
        <v>4881</v>
      </c>
      <c r="S192" s="222"/>
    </row>
    <row r="193" spans="2:19" ht="18.75">
      <c r="B193" s="211" t="s">
        <v>1622</v>
      </c>
      <c r="C193" s="31" t="s">
        <v>3979</v>
      </c>
      <c r="D193" s="31" t="s">
        <v>2808</v>
      </c>
      <c r="E193" s="31"/>
      <c r="F193" s="31"/>
      <c r="G193" s="31" t="s">
        <v>2783</v>
      </c>
      <c r="H193" s="31" t="s">
        <v>3408</v>
      </c>
      <c r="I193" s="31"/>
      <c r="J193" s="190">
        <v>230</v>
      </c>
      <c r="K193" s="43"/>
      <c r="L193" s="31"/>
      <c r="M193" s="31"/>
      <c r="N193" s="31"/>
      <c r="O193" s="190">
        <v>157</v>
      </c>
      <c r="P193" s="74"/>
      <c r="Q193" s="16"/>
      <c r="R193" s="16" t="s">
        <v>4880</v>
      </c>
      <c r="S193" s="16"/>
    </row>
    <row r="194" spans="2:19" ht="18.75">
      <c r="B194" s="211" t="s">
        <v>1704</v>
      </c>
      <c r="C194" s="31" t="s">
        <v>3980</v>
      </c>
      <c r="D194" s="31" t="s">
        <v>2808</v>
      </c>
      <c r="E194" s="31"/>
      <c r="F194" s="31"/>
      <c r="G194" s="31" t="s">
        <v>2783</v>
      </c>
      <c r="H194" s="31" t="s">
        <v>3408</v>
      </c>
      <c r="I194" s="134"/>
      <c r="J194" s="190">
        <v>115</v>
      </c>
      <c r="K194" s="43">
        <v>13.8</v>
      </c>
      <c r="L194" s="31"/>
      <c r="M194" s="31"/>
      <c r="N194" s="31"/>
      <c r="O194" s="190">
        <v>215</v>
      </c>
      <c r="P194" s="74"/>
      <c r="Q194" s="16"/>
      <c r="R194" s="16" t="s">
        <v>4880</v>
      </c>
      <c r="S194" s="16"/>
    </row>
    <row r="195" spans="2:19" ht="18.75">
      <c r="B195" s="211" t="s">
        <v>1582</v>
      </c>
      <c r="C195" s="31" t="s">
        <v>3981</v>
      </c>
      <c r="D195" s="31" t="s">
        <v>2808</v>
      </c>
      <c r="E195" s="31"/>
      <c r="F195" s="31"/>
      <c r="G195" s="31" t="s">
        <v>2783</v>
      </c>
      <c r="H195" s="31" t="s">
        <v>3410</v>
      </c>
      <c r="I195" s="134" t="s">
        <v>3433</v>
      </c>
      <c r="J195" s="190">
        <v>115</v>
      </c>
      <c r="K195" s="190">
        <v>13.8</v>
      </c>
      <c r="L195" s="31"/>
      <c r="M195" s="31"/>
      <c r="N195" s="31"/>
      <c r="O195" s="190">
        <v>143</v>
      </c>
      <c r="P195" s="74"/>
      <c r="Q195" s="16" t="s">
        <v>5025</v>
      </c>
      <c r="R195" s="16" t="s">
        <v>4968</v>
      </c>
      <c r="S195" s="16"/>
    </row>
    <row r="196" spans="2:19" ht="18.75">
      <c r="B196" s="211" t="s">
        <v>2203</v>
      </c>
      <c r="C196" s="31" t="s">
        <v>3982</v>
      </c>
      <c r="D196" s="31" t="s">
        <v>2808</v>
      </c>
      <c r="E196" s="31"/>
      <c r="F196" s="31"/>
      <c r="G196" s="31" t="s">
        <v>2783</v>
      </c>
      <c r="H196" s="31" t="s">
        <v>3457</v>
      </c>
      <c r="I196" s="134"/>
      <c r="J196" s="190">
        <v>115</v>
      </c>
      <c r="K196" s="43">
        <v>27.6</v>
      </c>
      <c r="L196" s="31"/>
      <c r="M196" s="31"/>
      <c r="N196" s="31"/>
      <c r="O196" s="190">
        <v>61.1</v>
      </c>
      <c r="P196" s="190">
        <v>65.400000000000006</v>
      </c>
      <c r="Q196" s="16"/>
      <c r="R196" s="16" t="s">
        <v>4969</v>
      </c>
      <c r="S196" s="16"/>
    </row>
    <row r="197" spans="2:19" ht="18.75">
      <c r="B197" s="301" t="s">
        <v>1713</v>
      </c>
      <c r="C197" s="147" t="s">
        <v>3097</v>
      </c>
      <c r="D197" s="31" t="s">
        <v>2808</v>
      </c>
      <c r="E197" s="147"/>
      <c r="F197" s="147"/>
      <c r="G197" s="31" t="s">
        <v>2783</v>
      </c>
      <c r="H197" s="147"/>
      <c r="I197" s="315"/>
      <c r="J197" s="115"/>
      <c r="K197" s="115"/>
      <c r="L197" s="147"/>
      <c r="M197" s="147"/>
      <c r="N197" s="147"/>
      <c r="O197" s="115"/>
      <c r="P197" s="115"/>
      <c r="Q197" s="314"/>
      <c r="R197" s="314"/>
      <c r="S197" s="314"/>
    </row>
    <row r="198" spans="2:19" ht="18.75">
      <c r="B198" s="301" t="s">
        <v>1714</v>
      </c>
      <c r="C198" s="134" t="s">
        <v>3983</v>
      </c>
      <c r="D198" s="31" t="s">
        <v>2808</v>
      </c>
      <c r="E198" s="134"/>
      <c r="F198" s="134"/>
      <c r="G198" s="31" t="s">
        <v>2783</v>
      </c>
      <c r="H198" s="134" t="s">
        <v>263</v>
      </c>
      <c r="I198" s="219"/>
      <c r="J198" s="305">
        <v>115</v>
      </c>
      <c r="K198" s="115"/>
      <c r="L198" s="219"/>
      <c r="M198" s="219"/>
      <c r="N198" s="219"/>
      <c r="O198" s="305">
        <v>35</v>
      </c>
      <c r="P198" s="309"/>
      <c r="Q198" s="151"/>
      <c r="R198" s="16" t="s">
        <v>4920</v>
      </c>
      <c r="S198" s="151"/>
    </row>
    <row r="199" spans="2:19" ht="18.75">
      <c r="B199" s="301" t="s">
        <v>4673</v>
      </c>
      <c r="C199" s="134" t="s">
        <v>4387</v>
      </c>
      <c r="D199" s="31" t="s">
        <v>2808</v>
      </c>
      <c r="E199" s="134"/>
      <c r="F199" s="134"/>
      <c r="G199" s="31" t="s">
        <v>2783</v>
      </c>
      <c r="H199" s="134" t="s">
        <v>272</v>
      </c>
      <c r="I199" s="134"/>
      <c r="J199" s="305">
        <v>115</v>
      </c>
      <c r="K199" s="115"/>
      <c r="L199" s="134"/>
      <c r="M199" s="134"/>
      <c r="N199" s="134"/>
      <c r="O199" s="309"/>
      <c r="P199" s="309"/>
      <c r="Q199" s="151"/>
      <c r="R199" s="151" t="s">
        <v>4964</v>
      </c>
      <c r="S199" s="151"/>
    </row>
    <row r="200" spans="2:19" ht="18.75">
      <c r="B200" s="301" t="s">
        <v>2653</v>
      </c>
      <c r="C200" s="134" t="s">
        <v>3984</v>
      </c>
      <c r="D200" s="31" t="s">
        <v>2808</v>
      </c>
      <c r="E200" s="134"/>
      <c r="F200" s="134"/>
      <c r="G200" s="31" t="s">
        <v>2783</v>
      </c>
      <c r="H200" s="134" t="s">
        <v>3413</v>
      </c>
      <c r="I200" s="134"/>
      <c r="J200" s="305">
        <v>115</v>
      </c>
      <c r="K200" s="115">
        <v>44</v>
      </c>
      <c r="L200" s="134"/>
      <c r="M200" s="134"/>
      <c r="N200" s="134"/>
      <c r="O200" s="309"/>
      <c r="P200" s="309"/>
      <c r="Q200" s="151"/>
      <c r="R200" s="16" t="s">
        <v>5566</v>
      </c>
      <c r="S200" s="151"/>
    </row>
    <row r="201" spans="2:19" ht="18.75">
      <c r="B201" s="301" t="s">
        <v>2652</v>
      </c>
      <c r="C201" s="147" t="s">
        <v>3301</v>
      </c>
      <c r="D201" s="31" t="s">
        <v>2808</v>
      </c>
      <c r="E201" s="147"/>
      <c r="F201" s="147"/>
      <c r="G201" s="31" t="s">
        <v>2783</v>
      </c>
      <c r="H201" s="147"/>
      <c r="I201" s="315"/>
      <c r="J201" s="115"/>
      <c r="K201" s="115"/>
      <c r="L201" s="147"/>
      <c r="M201" s="147"/>
      <c r="N201" s="147"/>
      <c r="O201" s="115"/>
      <c r="P201" s="115"/>
      <c r="Q201" s="314"/>
      <c r="R201" s="314"/>
      <c r="S201" s="314"/>
    </row>
    <row r="202" spans="2:19" ht="18.75">
      <c r="B202" s="301" t="s">
        <v>3434</v>
      </c>
      <c r="C202" s="134" t="s">
        <v>3985</v>
      </c>
      <c r="D202" s="31" t="s">
        <v>2808</v>
      </c>
      <c r="E202" s="134"/>
      <c r="F202" s="134"/>
      <c r="G202" s="31" t="s">
        <v>2783</v>
      </c>
      <c r="H202" s="134" t="s">
        <v>3413</v>
      </c>
      <c r="I202" s="134"/>
      <c r="J202" s="305">
        <v>115</v>
      </c>
      <c r="K202" s="115">
        <v>44</v>
      </c>
      <c r="L202" s="134"/>
      <c r="M202" s="134"/>
      <c r="N202" s="134"/>
      <c r="O202" s="309"/>
      <c r="P202" s="309"/>
      <c r="Q202" s="151"/>
      <c r="R202" s="16" t="s">
        <v>5566</v>
      </c>
      <c r="S202" s="151"/>
    </row>
    <row r="203" spans="2:19" ht="18.75">
      <c r="B203" s="301" t="s">
        <v>2113</v>
      </c>
      <c r="C203" s="134" t="s">
        <v>3986</v>
      </c>
      <c r="D203" s="31" t="s">
        <v>2808</v>
      </c>
      <c r="E203" s="134"/>
      <c r="F203" s="134"/>
      <c r="G203" s="31" t="s">
        <v>2783</v>
      </c>
      <c r="H203" s="134" t="s">
        <v>3408</v>
      </c>
      <c r="I203" s="134"/>
      <c r="J203" s="305">
        <v>115</v>
      </c>
      <c r="K203" s="115">
        <v>13.8</v>
      </c>
      <c r="L203" s="134"/>
      <c r="M203" s="134"/>
      <c r="N203" s="134"/>
      <c r="O203" s="305">
        <v>211</v>
      </c>
      <c r="P203" s="309"/>
      <c r="Q203" s="151"/>
      <c r="R203" s="16" t="s">
        <v>4880</v>
      </c>
      <c r="S203" s="151"/>
    </row>
    <row r="204" spans="2:19" ht="18.75">
      <c r="B204" s="301" t="s">
        <v>4388</v>
      </c>
      <c r="C204" s="134" t="s">
        <v>4389</v>
      </c>
      <c r="D204" s="31" t="s">
        <v>2808</v>
      </c>
      <c r="E204" s="134"/>
      <c r="F204" s="134"/>
      <c r="G204" s="31" t="s">
        <v>2783</v>
      </c>
      <c r="H204" s="134" t="s">
        <v>3412</v>
      </c>
      <c r="I204" s="134"/>
      <c r="J204" s="305">
        <v>230</v>
      </c>
      <c r="K204" s="115"/>
      <c r="L204" s="134"/>
      <c r="M204" s="134"/>
      <c r="N204" s="134"/>
      <c r="O204" s="309"/>
      <c r="P204" s="309"/>
      <c r="Q204" s="151"/>
      <c r="R204" s="16" t="s">
        <v>4915</v>
      </c>
      <c r="S204" s="151"/>
    </row>
    <row r="205" spans="2:19" ht="18.75">
      <c r="B205" s="301" t="s">
        <v>4397</v>
      </c>
      <c r="C205" s="134" t="s">
        <v>4430</v>
      </c>
      <c r="D205" s="31" t="s">
        <v>2808</v>
      </c>
      <c r="E205" s="134"/>
      <c r="F205" s="134"/>
      <c r="G205" s="31" t="s">
        <v>2783</v>
      </c>
      <c r="H205" s="134" t="s">
        <v>263</v>
      </c>
      <c r="I205" s="134"/>
      <c r="J205" s="305">
        <v>230</v>
      </c>
      <c r="K205" s="115"/>
      <c r="L205" s="134"/>
      <c r="M205" s="134"/>
      <c r="N205" s="134"/>
      <c r="O205" s="309"/>
      <c r="P205" s="309"/>
      <c r="Q205" s="151"/>
      <c r="R205" s="16" t="s">
        <v>4920</v>
      </c>
      <c r="S205" s="151"/>
    </row>
    <row r="206" spans="2:19" ht="18.75">
      <c r="B206" s="301" t="s">
        <v>2725</v>
      </c>
      <c r="C206" s="147" t="s">
        <v>3329</v>
      </c>
      <c r="D206" s="31" t="s">
        <v>2808</v>
      </c>
      <c r="E206" s="147"/>
      <c r="F206" s="147"/>
      <c r="G206" s="31" t="s">
        <v>2783</v>
      </c>
      <c r="H206" s="147"/>
      <c r="I206" s="315"/>
      <c r="J206" s="115"/>
      <c r="K206" s="115"/>
      <c r="L206" s="147"/>
      <c r="M206" s="147"/>
      <c r="N206" s="147"/>
      <c r="O206" s="115"/>
      <c r="P206" s="115"/>
      <c r="Q206" s="314"/>
      <c r="R206" s="314"/>
      <c r="S206" s="314"/>
    </row>
    <row r="207" spans="2:19" ht="37.5">
      <c r="B207" s="301" t="s">
        <v>2706</v>
      </c>
      <c r="C207" s="134" t="s">
        <v>4633</v>
      </c>
      <c r="D207" s="31" t="s">
        <v>2808</v>
      </c>
      <c r="E207" s="134"/>
      <c r="F207" s="134"/>
      <c r="G207" s="31" t="s">
        <v>2783</v>
      </c>
      <c r="H207" s="134" t="s">
        <v>272</v>
      </c>
      <c r="I207" s="134" t="s">
        <v>3397</v>
      </c>
      <c r="J207" s="305">
        <v>230</v>
      </c>
      <c r="K207" s="305">
        <v>115</v>
      </c>
      <c r="L207" s="134"/>
      <c r="M207" s="134"/>
      <c r="N207" s="134"/>
      <c r="O207" s="305">
        <v>112.5</v>
      </c>
      <c r="P207" s="309"/>
      <c r="Q207" s="16" t="s">
        <v>5024</v>
      </c>
      <c r="R207" s="151" t="s">
        <v>4964</v>
      </c>
      <c r="S207" s="151"/>
    </row>
    <row r="208" spans="2:19" ht="18.75">
      <c r="B208" s="301" t="s">
        <v>2431</v>
      </c>
      <c r="C208" s="147" t="s">
        <v>3239</v>
      </c>
      <c r="D208" s="31" t="s">
        <v>2808</v>
      </c>
      <c r="E208" s="147"/>
      <c r="F208" s="147"/>
      <c r="G208" s="31" t="s">
        <v>2783</v>
      </c>
      <c r="H208" s="147"/>
      <c r="I208" s="315"/>
      <c r="J208" s="115"/>
      <c r="K208" s="115"/>
      <c r="L208" s="147"/>
      <c r="M208" s="147"/>
      <c r="N208" s="147"/>
      <c r="O208" s="115"/>
      <c r="P208" s="115"/>
      <c r="Q208" s="314"/>
      <c r="R208" s="314"/>
      <c r="S208" s="314"/>
    </row>
    <row r="209" spans="2:19" ht="37.5">
      <c r="B209" s="301" t="s">
        <v>1517</v>
      </c>
      <c r="C209" s="134" t="s">
        <v>3987</v>
      </c>
      <c r="D209" s="31" t="s">
        <v>2808</v>
      </c>
      <c r="E209" s="134"/>
      <c r="F209" s="134"/>
      <c r="G209" s="31" t="s">
        <v>2783</v>
      </c>
      <c r="H209" s="134" t="s">
        <v>3406</v>
      </c>
      <c r="I209" s="134" t="s">
        <v>3424</v>
      </c>
      <c r="J209" s="305">
        <v>500</v>
      </c>
      <c r="K209" s="328" t="s">
        <v>4624</v>
      </c>
      <c r="L209" s="134"/>
      <c r="M209" s="134"/>
      <c r="N209" s="134"/>
      <c r="O209" s="305">
        <v>175</v>
      </c>
      <c r="P209" s="309"/>
      <c r="Q209" s="16" t="s">
        <v>5024</v>
      </c>
      <c r="R209" s="151" t="s">
        <v>4974</v>
      </c>
      <c r="S209" s="151"/>
    </row>
    <row r="210" spans="2:19" ht="18.75">
      <c r="B210" s="301" t="s">
        <v>2173</v>
      </c>
      <c r="C210" s="147" t="s">
        <v>3189</v>
      </c>
      <c r="D210" s="31" t="s">
        <v>2808</v>
      </c>
      <c r="E210" s="147"/>
      <c r="F210" s="147"/>
      <c r="G210" s="31" t="s">
        <v>2783</v>
      </c>
      <c r="H210" s="147"/>
      <c r="I210" s="315"/>
      <c r="J210" s="115"/>
      <c r="K210" s="115"/>
      <c r="L210" s="147"/>
      <c r="M210" s="147"/>
      <c r="N210" s="147"/>
      <c r="O210" s="115"/>
      <c r="P210" s="115"/>
      <c r="Q210" s="314"/>
      <c r="R210" s="314"/>
      <c r="S210" s="314"/>
    </row>
    <row r="211" spans="2:19" ht="18.75">
      <c r="B211" s="301" t="s">
        <v>2176</v>
      </c>
      <c r="C211" s="147" t="s">
        <v>3189</v>
      </c>
      <c r="D211" s="31" t="s">
        <v>2808</v>
      </c>
      <c r="E211" s="147"/>
      <c r="F211" s="147"/>
      <c r="G211" s="31" t="s">
        <v>2783</v>
      </c>
      <c r="H211" s="147"/>
      <c r="I211" s="315"/>
      <c r="J211" s="115"/>
      <c r="K211" s="115"/>
      <c r="L211" s="147"/>
      <c r="M211" s="147"/>
      <c r="N211" s="147"/>
      <c r="O211" s="115"/>
      <c r="P211" s="115"/>
      <c r="Q211" s="314"/>
      <c r="R211" s="314"/>
      <c r="S211" s="314"/>
    </row>
    <row r="212" spans="2:19" ht="18.75">
      <c r="B212" s="301" t="s">
        <v>2174</v>
      </c>
      <c r="C212" s="134" t="s">
        <v>3988</v>
      </c>
      <c r="D212" s="31" t="s">
        <v>2808</v>
      </c>
      <c r="E212" s="134"/>
      <c r="F212" s="134"/>
      <c r="G212" s="31" t="s">
        <v>2783</v>
      </c>
      <c r="H212" s="134" t="s">
        <v>3419</v>
      </c>
      <c r="I212" s="134"/>
      <c r="J212" s="305">
        <v>115</v>
      </c>
      <c r="K212" s="305">
        <v>44</v>
      </c>
      <c r="L212" s="134"/>
      <c r="M212" s="134"/>
      <c r="N212" s="134"/>
      <c r="O212" s="309"/>
      <c r="P212" s="309"/>
      <c r="Q212" s="16" t="s">
        <v>5025</v>
      </c>
      <c r="R212" s="16" t="s">
        <v>4965</v>
      </c>
      <c r="S212" s="151"/>
    </row>
    <row r="213" spans="2:19" ht="18.75">
      <c r="B213" s="301" t="s">
        <v>1872</v>
      </c>
      <c r="C213" s="134" t="s">
        <v>4495</v>
      </c>
      <c r="D213" s="31" t="s">
        <v>2808</v>
      </c>
      <c r="E213" s="134"/>
      <c r="F213" s="134"/>
      <c r="G213" s="31" t="s">
        <v>2783</v>
      </c>
      <c r="H213" s="134" t="s">
        <v>3428</v>
      </c>
      <c r="I213" s="134"/>
      <c r="J213" s="305">
        <v>115</v>
      </c>
      <c r="K213" s="115"/>
      <c r="L213" s="134"/>
      <c r="M213" s="134"/>
      <c r="N213" s="134"/>
      <c r="O213" s="305">
        <v>59</v>
      </c>
      <c r="P213" s="309"/>
      <c r="Q213" s="151"/>
      <c r="R213" s="16" t="s">
        <v>4924</v>
      </c>
      <c r="S213" s="151"/>
    </row>
    <row r="214" spans="2:19" ht="18.75">
      <c r="B214" s="301" t="s">
        <v>2758</v>
      </c>
      <c r="C214" s="147" t="s">
        <v>3015</v>
      </c>
      <c r="D214" s="31" t="s">
        <v>2808</v>
      </c>
      <c r="E214" s="147"/>
      <c r="F214" s="147"/>
      <c r="G214" s="31" t="s">
        <v>2783</v>
      </c>
      <c r="H214" s="147"/>
      <c r="I214" s="315"/>
      <c r="J214" s="115"/>
      <c r="K214" s="115"/>
      <c r="L214" s="147"/>
      <c r="M214" s="147"/>
      <c r="N214" s="147"/>
      <c r="O214" s="115"/>
      <c r="P214" s="115"/>
      <c r="Q214" s="314"/>
      <c r="R214" s="314"/>
      <c r="S214" s="314"/>
    </row>
    <row r="215" spans="2:19" ht="18.75">
      <c r="B215" s="301" t="s">
        <v>2472</v>
      </c>
      <c r="C215" s="134" t="s">
        <v>4496</v>
      </c>
      <c r="D215" s="31" t="s">
        <v>2808</v>
      </c>
      <c r="E215" s="134"/>
      <c r="F215" s="134"/>
      <c r="G215" s="31" t="s">
        <v>2783</v>
      </c>
      <c r="H215" s="134" t="s">
        <v>3409</v>
      </c>
      <c r="I215" s="134" t="s">
        <v>3398</v>
      </c>
      <c r="J215" s="305">
        <v>230</v>
      </c>
      <c r="K215" s="115">
        <v>44</v>
      </c>
      <c r="L215" s="134"/>
      <c r="M215" s="134"/>
      <c r="N215" s="134"/>
      <c r="O215" s="305">
        <v>173</v>
      </c>
      <c r="P215" s="309"/>
      <c r="Q215" s="151"/>
      <c r="R215" s="16" t="s">
        <v>4884</v>
      </c>
      <c r="S215" s="151"/>
    </row>
    <row r="216" spans="2:19" ht="18.75">
      <c r="B216" s="301" t="s">
        <v>1884</v>
      </c>
      <c r="C216" s="147" t="s">
        <v>3133</v>
      </c>
      <c r="D216" s="31" t="s">
        <v>2808</v>
      </c>
      <c r="E216" s="147"/>
      <c r="F216" s="147"/>
      <c r="G216" s="31" t="s">
        <v>2783</v>
      </c>
      <c r="H216" s="147"/>
      <c r="I216" s="315"/>
      <c r="J216" s="115"/>
      <c r="K216" s="115"/>
      <c r="L216" s="147"/>
      <c r="M216" s="147"/>
      <c r="N216" s="147"/>
      <c r="O216" s="115"/>
      <c r="P216" s="115"/>
      <c r="Q216" s="314"/>
      <c r="R216" s="314"/>
      <c r="S216" s="314"/>
    </row>
    <row r="217" spans="2:19" ht="37.5">
      <c r="B217" s="301" t="s">
        <v>1571</v>
      </c>
      <c r="C217" s="134" t="s">
        <v>4431</v>
      </c>
      <c r="D217" s="31" t="s">
        <v>2808</v>
      </c>
      <c r="E217" s="311">
        <v>43.763887577460402</v>
      </c>
      <c r="F217" s="311">
        <v>-79.614855187683204</v>
      </c>
      <c r="G217" s="31" t="s">
        <v>2783</v>
      </c>
      <c r="H217" s="134" t="s">
        <v>3408</v>
      </c>
      <c r="I217" s="134"/>
      <c r="J217" s="305">
        <v>500</v>
      </c>
      <c r="K217" s="305">
        <v>230</v>
      </c>
      <c r="L217" s="134"/>
      <c r="M217" s="134"/>
      <c r="N217" s="134"/>
      <c r="O217" s="309"/>
      <c r="P217" s="309"/>
      <c r="Q217" s="16" t="s">
        <v>5024</v>
      </c>
      <c r="R217" s="16" t="s">
        <v>4880</v>
      </c>
      <c r="S217" s="151"/>
    </row>
    <row r="218" spans="2:19" ht="18.75">
      <c r="B218" s="301" t="s">
        <v>2486</v>
      </c>
      <c r="C218" s="147" t="s">
        <v>3016</v>
      </c>
      <c r="D218" s="31" t="s">
        <v>2808</v>
      </c>
      <c r="E218" s="147"/>
      <c r="F218" s="147"/>
      <c r="G218" s="31" t="s">
        <v>2783</v>
      </c>
      <c r="H218" s="147"/>
      <c r="I218" s="315"/>
      <c r="J218" s="115"/>
      <c r="K218" s="115"/>
      <c r="L218" s="147"/>
      <c r="M218" s="147"/>
      <c r="N218" s="147"/>
      <c r="O218" s="115"/>
      <c r="P218" s="115"/>
      <c r="Q218" s="314"/>
      <c r="R218" s="314"/>
      <c r="S218" s="314"/>
    </row>
    <row r="219" spans="2:19" ht="18.75">
      <c r="B219" s="301" t="s">
        <v>2487</v>
      </c>
      <c r="C219" s="134" t="s">
        <v>3989</v>
      </c>
      <c r="D219" s="31" t="s">
        <v>2808</v>
      </c>
      <c r="E219" s="134"/>
      <c r="F219" s="134"/>
      <c r="G219" s="31" t="s">
        <v>2783</v>
      </c>
      <c r="H219" s="134" t="s">
        <v>3421</v>
      </c>
      <c r="I219" s="134" t="s">
        <v>3398</v>
      </c>
      <c r="J219" s="305">
        <v>230</v>
      </c>
      <c r="K219" s="115">
        <v>44</v>
      </c>
      <c r="L219" s="134"/>
      <c r="M219" s="134"/>
      <c r="N219" s="134"/>
      <c r="O219" s="309"/>
      <c r="P219" s="305">
        <v>184.32</v>
      </c>
      <c r="Q219" s="151"/>
      <c r="R219" s="16" t="s">
        <v>4973</v>
      </c>
      <c r="S219" s="151"/>
    </row>
    <row r="220" spans="2:19" ht="18.75">
      <c r="B220" s="301" t="s">
        <v>1377</v>
      </c>
      <c r="C220" s="134" t="s">
        <v>3990</v>
      </c>
      <c r="D220" s="31" t="s">
        <v>2808</v>
      </c>
      <c r="E220" s="134"/>
      <c r="F220" s="134"/>
      <c r="G220" s="31" t="s">
        <v>2783</v>
      </c>
      <c r="H220" s="134" t="s">
        <v>263</v>
      </c>
      <c r="I220" s="219"/>
      <c r="J220" s="305">
        <v>115</v>
      </c>
      <c r="K220" s="305">
        <v>8.32</v>
      </c>
      <c r="L220" s="219"/>
      <c r="M220" s="219"/>
      <c r="N220" s="219"/>
      <c r="O220" s="305">
        <v>4</v>
      </c>
      <c r="P220" s="309"/>
      <c r="Q220" s="16" t="s">
        <v>5025</v>
      </c>
      <c r="R220" s="16" t="s">
        <v>4920</v>
      </c>
      <c r="S220" s="151"/>
    </row>
    <row r="221" spans="2:19" ht="18.75">
      <c r="B221" s="301" t="s">
        <v>1568</v>
      </c>
      <c r="C221" s="147" t="s">
        <v>3324</v>
      </c>
      <c r="D221" s="31" t="s">
        <v>2808</v>
      </c>
      <c r="E221" s="147"/>
      <c r="F221" s="147"/>
      <c r="G221" s="31" t="s">
        <v>2783</v>
      </c>
      <c r="H221" s="147"/>
      <c r="I221" s="315"/>
      <c r="J221" s="115"/>
      <c r="K221" s="115"/>
      <c r="L221" s="147"/>
      <c r="M221" s="147"/>
      <c r="N221" s="147"/>
      <c r="O221" s="115"/>
      <c r="P221" s="115"/>
      <c r="Q221" s="314"/>
      <c r="R221" s="314"/>
      <c r="S221" s="314"/>
    </row>
    <row r="222" spans="2:19" ht="37.5">
      <c r="B222" s="301" t="s">
        <v>1569</v>
      </c>
      <c r="C222" s="134" t="s">
        <v>4627</v>
      </c>
      <c r="D222" s="31" t="s">
        <v>2808</v>
      </c>
      <c r="E222" s="134"/>
      <c r="F222" s="134"/>
      <c r="G222" s="31" t="s">
        <v>2783</v>
      </c>
      <c r="H222" s="134" t="s">
        <v>3406</v>
      </c>
      <c r="I222" s="219"/>
      <c r="J222" s="305">
        <v>500</v>
      </c>
      <c r="K222" s="305">
        <v>230</v>
      </c>
      <c r="L222" s="134"/>
      <c r="M222" s="134"/>
      <c r="N222" s="134"/>
      <c r="O222" s="309"/>
      <c r="P222" s="309"/>
      <c r="Q222" s="16" t="s">
        <v>5024</v>
      </c>
      <c r="R222" s="151" t="s">
        <v>4974</v>
      </c>
      <c r="S222" s="151"/>
    </row>
    <row r="223" spans="2:19" ht="18.75">
      <c r="B223" s="301" t="s">
        <v>2657</v>
      </c>
      <c r="C223" s="134" t="s">
        <v>3991</v>
      </c>
      <c r="D223" s="31" t="s">
        <v>2808</v>
      </c>
      <c r="E223" s="134"/>
      <c r="F223" s="134"/>
      <c r="G223" s="31" t="s">
        <v>2783</v>
      </c>
      <c r="H223" s="134" t="s">
        <v>236</v>
      </c>
      <c r="I223" s="134" t="s">
        <v>3397</v>
      </c>
      <c r="J223" s="305">
        <v>230</v>
      </c>
      <c r="K223" s="115">
        <v>27.6</v>
      </c>
      <c r="L223" s="134"/>
      <c r="M223" s="134"/>
      <c r="N223" s="134"/>
      <c r="O223" s="305">
        <v>110</v>
      </c>
      <c r="P223" s="309"/>
      <c r="Q223" s="151"/>
      <c r="R223" s="16" t="s">
        <v>4916</v>
      </c>
      <c r="S223" s="151"/>
    </row>
    <row r="224" spans="2:19" ht="18.75">
      <c r="B224" s="301" t="s">
        <v>2558</v>
      </c>
      <c r="C224" s="134" t="s">
        <v>3992</v>
      </c>
      <c r="D224" s="31" t="s">
        <v>2808</v>
      </c>
      <c r="E224" s="134"/>
      <c r="F224" s="134"/>
      <c r="G224" s="31" t="s">
        <v>2783</v>
      </c>
      <c r="H224" s="134" t="s">
        <v>261</v>
      </c>
      <c r="I224" s="134"/>
      <c r="J224" s="305">
        <v>115</v>
      </c>
      <c r="K224" s="115">
        <v>25</v>
      </c>
      <c r="L224" s="134"/>
      <c r="M224" s="134"/>
      <c r="N224" s="134"/>
      <c r="O224" s="309"/>
      <c r="P224" s="309"/>
      <c r="Q224" s="151"/>
      <c r="R224" s="16" t="s">
        <v>4914</v>
      </c>
      <c r="S224" s="222"/>
    </row>
    <row r="225" spans="2:19" ht="18.75">
      <c r="B225" s="301" t="s">
        <v>1338</v>
      </c>
      <c r="C225" s="134" t="s">
        <v>3993</v>
      </c>
      <c r="D225" s="31" t="s">
        <v>2808</v>
      </c>
      <c r="E225" s="134"/>
      <c r="F225" s="134"/>
      <c r="G225" s="31" t="s">
        <v>2783</v>
      </c>
      <c r="H225" s="134" t="s">
        <v>3413</v>
      </c>
      <c r="I225" s="134"/>
      <c r="J225" s="305">
        <v>115</v>
      </c>
      <c r="K225" s="115">
        <v>12</v>
      </c>
      <c r="L225" s="134"/>
      <c r="M225" s="134"/>
      <c r="N225" s="134"/>
      <c r="O225" s="309"/>
      <c r="P225" s="309"/>
      <c r="Q225" s="151"/>
      <c r="R225" s="16" t="s">
        <v>5566</v>
      </c>
      <c r="S225" s="151"/>
    </row>
    <row r="226" spans="2:19" ht="18.75">
      <c r="B226" s="301" t="s">
        <v>2565</v>
      </c>
      <c r="C226" s="147" t="s">
        <v>3288</v>
      </c>
      <c r="D226" s="31" t="s">
        <v>2808</v>
      </c>
      <c r="E226" s="147"/>
      <c r="F226" s="147"/>
      <c r="G226" s="31" t="s">
        <v>2783</v>
      </c>
      <c r="H226" s="147"/>
      <c r="I226" s="315"/>
      <c r="J226" s="115"/>
      <c r="K226" s="115"/>
      <c r="L226" s="147"/>
      <c r="M226" s="147"/>
      <c r="N226" s="147"/>
      <c r="O226" s="115"/>
      <c r="P226" s="115"/>
      <c r="Q226" s="314"/>
      <c r="R226" s="314"/>
      <c r="S226" s="314"/>
    </row>
    <row r="227" spans="2:19" ht="18.75">
      <c r="B227" s="301" t="s">
        <v>2726</v>
      </c>
      <c r="C227" s="134" t="s">
        <v>3994</v>
      </c>
      <c r="D227" s="31" t="s">
        <v>2808</v>
      </c>
      <c r="E227" s="134"/>
      <c r="F227" s="134"/>
      <c r="G227" s="31" t="s">
        <v>2783</v>
      </c>
      <c r="H227" s="134" t="s">
        <v>272</v>
      </c>
      <c r="I227" s="134" t="s">
        <v>3417</v>
      </c>
      <c r="J227" s="305">
        <v>115</v>
      </c>
      <c r="K227" s="115">
        <v>44</v>
      </c>
      <c r="L227" s="134"/>
      <c r="M227" s="134"/>
      <c r="N227" s="134"/>
      <c r="O227" s="305">
        <v>49</v>
      </c>
      <c r="P227" s="309"/>
      <c r="Q227" s="151"/>
      <c r="R227" s="151" t="s">
        <v>4964</v>
      </c>
      <c r="S227" s="151"/>
    </row>
    <row r="228" spans="2:19" ht="18.75">
      <c r="B228" s="301" t="s">
        <v>2742</v>
      </c>
      <c r="C228" s="147" t="s">
        <v>3318</v>
      </c>
      <c r="D228" s="31" t="s">
        <v>2808</v>
      </c>
      <c r="E228" s="147"/>
      <c r="F228" s="147"/>
      <c r="G228" s="31" t="s">
        <v>2783</v>
      </c>
      <c r="H228" s="147"/>
      <c r="I228" s="315"/>
      <c r="J228" s="115"/>
      <c r="K228" s="115"/>
      <c r="L228" s="147"/>
      <c r="M228" s="147"/>
      <c r="N228" s="147"/>
      <c r="O228" s="115"/>
      <c r="P228" s="115"/>
      <c r="Q228" s="314"/>
      <c r="R228" s="314"/>
      <c r="S228" s="314"/>
    </row>
    <row r="229" spans="2:19" ht="18.75">
      <c r="B229" s="301" t="s">
        <v>1426</v>
      </c>
      <c r="C229" s="134" t="s">
        <v>4643</v>
      </c>
      <c r="D229" s="31" t="s">
        <v>2808</v>
      </c>
      <c r="E229" s="134"/>
      <c r="F229" s="134"/>
      <c r="G229" s="31" t="s">
        <v>2783</v>
      </c>
      <c r="H229" s="134" t="s">
        <v>229</v>
      </c>
      <c r="I229" s="134"/>
      <c r="J229" s="305">
        <v>115</v>
      </c>
      <c r="K229" s="305">
        <v>12.5</v>
      </c>
      <c r="L229" s="134"/>
      <c r="M229" s="134"/>
      <c r="N229" s="134"/>
      <c r="O229" s="309"/>
      <c r="P229" s="309"/>
      <c r="Q229" s="16" t="s">
        <v>5025</v>
      </c>
      <c r="R229" s="16" t="s">
        <v>4963</v>
      </c>
      <c r="S229" s="151"/>
    </row>
    <row r="230" spans="2:19" ht="18.75">
      <c r="B230" s="301" t="s">
        <v>1425</v>
      </c>
      <c r="C230" s="147" t="s">
        <v>4644</v>
      </c>
      <c r="D230" s="31" t="s">
        <v>2808</v>
      </c>
      <c r="E230" s="147"/>
      <c r="F230" s="147"/>
      <c r="G230" s="31" t="s">
        <v>2783</v>
      </c>
      <c r="H230" s="147"/>
      <c r="I230" s="315"/>
      <c r="J230" s="115"/>
      <c r="K230" s="115"/>
      <c r="L230" s="147"/>
      <c r="M230" s="147"/>
      <c r="N230" s="147"/>
      <c r="O230" s="115"/>
      <c r="P230" s="115"/>
      <c r="Q230" s="314"/>
      <c r="R230" s="314"/>
      <c r="S230" s="314"/>
    </row>
    <row r="231" spans="2:19" ht="18.75">
      <c r="B231" s="301" t="s">
        <v>2750</v>
      </c>
      <c r="C231" s="134" t="s">
        <v>3995</v>
      </c>
      <c r="D231" s="31" t="s">
        <v>2808</v>
      </c>
      <c r="E231" s="134"/>
      <c r="F231" s="134"/>
      <c r="G231" s="31" t="s">
        <v>2783</v>
      </c>
      <c r="H231" s="134" t="s">
        <v>229</v>
      </c>
      <c r="I231" s="134"/>
      <c r="J231" s="305">
        <v>115</v>
      </c>
      <c r="K231" s="115"/>
      <c r="L231" s="134"/>
      <c r="M231" s="134"/>
      <c r="N231" s="134"/>
      <c r="O231" s="309"/>
      <c r="P231" s="309"/>
      <c r="Q231" s="151"/>
      <c r="R231" s="16" t="s">
        <v>4963</v>
      </c>
      <c r="S231" s="151"/>
    </row>
    <row r="232" spans="2:19" ht="18.75">
      <c r="B232" s="301" t="s">
        <v>1945</v>
      </c>
      <c r="C232" s="147" t="s">
        <v>2916</v>
      </c>
      <c r="D232" s="31" t="s">
        <v>2808</v>
      </c>
      <c r="E232" s="147"/>
      <c r="F232" s="147"/>
      <c r="G232" s="31" t="s">
        <v>2783</v>
      </c>
      <c r="H232" s="147"/>
      <c r="I232" s="315"/>
      <c r="J232" s="115"/>
      <c r="K232" s="115"/>
      <c r="L232" s="147"/>
      <c r="M232" s="147"/>
      <c r="N232" s="147"/>
      <c r="O232" s="115"/>
      <c r="P232" s="115"/>
      <c r="Q232" s="314"/>
      <c r="R232" s="314"/>
      <c r="S232" s="314"/>
    </row>
    <row r="233" spans="2:19" ht="18.75">
      <c r="B233" s="301" t="s">
        <v>4498</v>
      </c>
      <c r="C233" s="134" t="s">
        <v>4497</v>
      </c>
      <c r="D233" s="31" t="s">
        <v>2808</v>
      </c>
      <c r="E233" s="134"/>
      <c r="F233" s="134"/>
      <c r="G233" s="31" t="s">
        <v>2783</v>
      </c>
      <c r="H233" s="134" t="s">
        <v>3428</v>
      </c>
      <c r="I233" s="134"/>
      <c r="J233" s="305">
        <v>230</v>
      </c>
      <c r="K233" s="115"/>
      <c r="L233" s="134"/>
      <c r="M233" s="134"/>
      <c r="N233" s="134"/>
      <c r="O233" s="309"/>
      <c r="P233" s="309"/>
      <c r="Q233" s="151"/>
      <c r="R233" s="16" t="s">
        <v>5565</v>
      </c>
      <c r="S233" s="151"/>
    </row>
    <row r="234" spans="2:19" ht="18.75">
      <c r="B234" s="301" t="s">
        <v>1668</v>
      </c>
      <c r="C234" s="147" t="s">
        <v>2869</v>
      </c>
      <c r="D234" s="31" t="s">
        <v>2808</v>
      </c>
      <c r="E234" s="147"/>
      <c r="F234" s="147"/>
      <c r="G234" s="31" t="s">
        <v>2783</v>
      </c>
      <c r="H234" s="147"/>
      <c r="I234" s="315"/>
      <c r="J234" s="115"/>
      <c r="K234" s="115"/>
      <c r="L234" s="147"/>
      <c r="M234" s="147"/>
      <c r="N234" s="147"/>
      <c r="O234" s="115"/>
      <c r="P234" s="115"/>
      <c r="Q234" s="314"/>
      <c r="R234" s="314"/>
      <c r="S234" s="314"/>
    </row>
    <row r="235" spans="2:19" ht="18.75">
      <c r="B235" s="301" t="s">
        <v>2198</v>
      </c>
      <c r="C235" s="147" t="s">
        <v>2965</v>
      </c>
      <c r="D235" s="31" t="s">
        <v>2808</v>
      </c>
      <c r="E235" s="147"/>
      <c r="F235" s="147"/>
      <c r="G235" s="31" t="s">
        <v>2783</v>
      </c>
      <c r="H235" s="147"/>
      <c r="I235" s="315"/>
      <c r="J235" s="115"/>
      <c r="K235" s="115"/>
      <c r="L235" s="147"/>
      <c r="M235" s="147"/>
      <c r="N235" s="147"/>
      <c r="O235" s="115"/>
      <c r="P235" s="115"/>
      <c r="Q235" s="314"/>
      <c r="R235" s="314"/>
      <c r="S235" s="314"/>
    </row>
    <row r="236" spans="2:19" ht="18.75">
      <c r="B236" s="301" t="s">
        <v>1612</v>
      </c>
      <c r="C236" s="147" t="s">
        <v>2860</v>
      </c>
      <c r="D236" s="31" t="s">
        <v>2808</v>
      </c>
      <c r="E236" s="147"/>
      <c r="F236" s="147"/>
      <c r="G236" s="31" t="s">
        <v>2783</v>
      </c>
      <c r="H236" s="147"/>
      <c r="I236" s="315"/>
      <c r="J236" s="115"/>
      <c r="K236" s="115"/>
      <c r="L236" s="147"/>
      <c r="M236" s="147"/>
      <c r="N236" s="147"/>
      <c r="O236" s="115"/>
      <c r="P236" s="115"/>
      <c r="Q236" s="314"/>
      <c r="R236" s="314"/>
      <c r="S236" s="314"/>
    </row>
    <row r="237" spans="2:19" ht="18.75">
      <c r="B237" s="301" t="s">
        <v>1613</v>
      </c>
      <c r="C237" s="134" t="s">
        <v>3996</v>
      </c>
      <c r="D237" s="31" t="s">
        <v>2808</v>
      </c>
      <c r="E237" s="134"/>
      <c r="F237" s="134"/>
      <c r="G237" s="31" t="s">
        <v>2783</v>
      </c>
      <c r="H237" s="134" t="s">
        <v>236</v>
      </c>
      <c r="I237" s="134" t="s">
        <v>3398</v>
      </c>
      <c r="J237" s="305">
        <v>115</v>
      </c>
      <c r="K237" s="115">
        <v>27.6</v>
      </c>
      <c r="L237" s="134"/>
      <c r="M237" s="134"/>
      <c r="N237" s="134"/>
      <c r="O237" s="305">
        <v>112</v>
      </c>
      <c r="P237" s="309"/>
      <c r="Q237" s="151"/>
      <c r="R237" s="16" t="s">
        <v>4916</v>
      </c>
      <c r="S237" s="151"/>
    </row>
    <row r="238" spans="2:19" ht="18.75">
      <c r="B238" s="301" t="s">
        <v>2306</v>
      </c>
      <c r="C238" s="147" t="s">
        <v>3217</v>
      </c>
      <c r="D238" s="31" t="s">
        <v>2808</v>
      </c>
      <c r="E238" s="147"/>
      <c r="F238" s="147"/>
      <c r="G238" s="31" t="s">
        <v>2783</v>
      </c>
      <c r="H238" s="147"/>
      <c r="I238" s="315"/>
      <c r="J238" s="115"/>
      <c r="K238" s="115"/>
      <c r="L238" s="147"/>
      <c r="M238" s="147"/>
      <c r="N238" s="147"/>
      <c r="O238" s="115"/>
      <c r="P238" s="115"/>
      <c r="Q238" s="314"/>
      <c r="R238" s="314"/>
      <c r="S238" s="314"/>
    </row>
    <row r="239" spans="2:19" ht="18.75">
      <c r="B239" s="301" t="s">
        <v>2134</v>
      </c>
      <c r="C239" s="134" t="s">
        <v>3997</v>
      </c>
      <c r="D239" s="31" t="s">
        <v>2808</v>
      </c>
      <c r="E239" s="134"/>
      <c r="F239" s="134"/>
      <c r="G239" s="31" t="s">
        <v>2783</v>
      </c>
      <c r="H239" s="134" t="s">
        <v>3421</v>
      </c>
      <c r="I239" s="134"/>
      <c r="J239" s="305">
        <v>115</v>
      </c>
      <c r="K239" s="115">
        <v>22</v>
      </c>
      <c r="L239" s="134"/>
      <c r="M239" s="134"/>
      <c r="N239" s="134"/>
      <c r="O239" s="309"/>
      <c r="P239" s="309"/>
      <c r="Q239" s="151"/>
      <c r="R239" s="16" t="s">
        <v>4973</v>
      </c>
      <c r="S239" s="151"/>
    </row>
    <row r="240" spans="2:19" ht="18.75">
      <c r="B240" s="301" t="s">
        <v>1292</v>
      </c>
      <c r="C240" s="147" t="s">
        <v>3251</v>
      </c>
      <c r="D240" s="31" t="s">
        <v>2808</v>
      </c>
      <c r="E240" s="147"/>
      <c r="F240" s="147"/>
      <c r="G240" s="31" t="s">
        <v>2783</v>
      </c>
      <c r="H240" s="147"/>
      <c r="I240" s="315"/>
      <c r="J240" s="115"/>
      <c r="K240" s="115"/>
      <c r="L240" s="147"/>
      <c r="M240" s="147"/>
      <c r="N240" s="147"/>
      <c r="O240" s="115"/>
      <c r="P240" s="115"/>
      <c r="Q240" s="314"/>
      <c r="R240" s="314"/>
      <c r="S240" s="314"/>
    </row>
    <row r="241" spans="2:21" ht="18.75">
      <c r="B241" s="301" t="s">
        <v>1371</v>
      </c>
      <c r="C241" s="134" t="s">
        <v>3998</v>
      </c>
      <c r="D241" s="31" t="s">
        <v>2808</v>
      </c>
      <c r="E241" s="134"/>
      <c r="F241" s="134"/>
      <c r="G241" s="31" t="s">
        <v>2783</v>
      </c>
      <c r="H241" s="134" t="s">
        <v>3457</v>
      </c>
      <c r="I241" s="134"/>
      <c r="J241" s="305">
        <v>115</v>
      </c>
      <c r="K241" s="305">
        <v>27.6</v>
      </c>
      <c r="L241" s="134"/>
      <c r="M241" s="134"/>
      <c r="N241" s="134"/>
      <c r="O241" s="305">
        <v>25</v>
      </c>
      <c r="P241" s="305">
        <v>35</v>
      </c>
      <c r="Q241" s="16" t="s">
        <v>5025</v>
      </c>
      <c r="R241" s="16" t="s">
        <v>4969</v>
      </c>
      <c r="S241" s="151"/>
    </row>
    <row r="242" spans="2:21" ht="18.75">
      <c r="B242" s="301" t="s">
        <v>1487</v>
      </c>
      <c r="C242" s="134" t="s">
        <v>3999</v>
      </c>
      <c r="D242" s="31" t="s">
        <v>2808</v>
      </c>
      <c r="E242" s="134"/>
      <c r="F242" s="134"/>
      <c r="G242" s="31" t="s">
        <v>2783</v>
      </c>
      <c r="H242" s="134" t="s">
        <v>3409</v>
      </c>
      <c r="I242" s="134" t="s">
        <v>3401</v>
      </c>
      <c r="J242" s="305">
        <v>230</v>
      </c>
      <c r="K242" s="115">
        <v>27.6</v>
      </c>
      <c r="L242" s="134"/>
      <c r="M242" s="134"/>
      <c r="N242" s="134"/>
      <c r="O242" s="305">
        <v>240</v>
      </c>
      <c r="P242" s="309"/>
      <c r="Q242" s="151"/>
      <c r="R242" s="16" t="s">
        <v>4884</v>
      </c>
      <c r="S242" s="151"/>
    </row>
    <row r="243" spans="2:21" ht="18.75">
      <c r="B243" s="301" t="s">
        <v>2283</v>
      </c>
      <c r="C243" s="147" t="s">
        <v>2983</v>
      </c>
      <c r="D243" s="31" t="s">
        <v>2808</v>
      </c>
      <c r="E243" s="147"/>
      <c r="F243" s="147"/>
      <c r="G243" s="31" t="s">
        <v>2783</v>
      </c>
      <c r="H243" s="147"/>
      <c r="I243" s="315"/>
      <c r="J243" s="115"/>
      <c r="K243" s="115"/>
      <c r="L243" s="147"/>
      <c r="M243" s="147"/>
      <c r="N243" s="147"/>
      <c r="O243" s="115"/>
      <c r="P243" s="115"/>
      <c r="Q243" s="314"/>
      <c r="R243" s="314"/>
      <c r="S243" s="314"/>
    </row>
    <row r="244" spans="2:21" ht="18.75">
      <c r="B244" s="301" t="s">
        <v>3393</v>
      </c>
      <c r="C244" s="134" t="s">
        <v>4000</v>
      </c>
      <c r="D244" s="31" t="s">
        <v>2808</v>
      </c>
      <c r="E244" s="134"/>
      <c r="F244" s="134"/>
      <c r="G244" s="31" t="s">
        <v>2783</v>
      </c>
      <c r="H244" s="134" t="s">
        <v>3408</v>
      </c>
      <c r="I244" s="134"/>
      <c r="J244" s="305">
        <v>115</v>
      </c>
      <c r="K244" s="115">
        <v>13.8</v>
      </c>
      <c r="L244" s="134"/>
      <c r="M244" s="134"/>
      <c r="N244" s="134"/>
      <c r="O244" s="305">
        <v>130</v>
      </c>
      <c r="P244" s="309"/>
      <c r="Q244" s="151"/>
      <c r="R244" s="16" t="s">
        <v>4880</v>
      </c>
      <c r="S244" s="151"/>
    </row>
    <row r="245" spans="2:21" ht="18.75">
      <c r="B245" s="301" t="s">
        <v>2498</v>
      </c>
      <c r="C245" s="147" t="s">
        <v>3258</v>
      </c>
      <c r="D245" s="31" t="s">
        <v>2808</v>
      </c>
      <c r="E245" s="147"/>
      <c r="F245" s="147"/>
      <c r="G245" s="31" t="s">
        <v>2783</v>
      </c>
      <c r="H245" s="147"/>
      <c r="I245" s="315"/>
      <c r="J245" s="115"/>
      <c r="K245" s="115"/>
      <c r="L245" s="147"/>
      <c r="M245" s="147"/>
      <c r="N245" s="147"/>
      <c r="O245" s="115"/>
      <c r="P245" s="115"/>
      <c r="Q245" s="314"/>
      <c r="R245" s="314"/>
      <c r="S245" s="314"/>
    </row>
    <row r="246" spans="2:21" ht="18.75">
      <c r="B246" s="301" t="s">
        <v>2674</v>
      </c>
      <c r="C246" s="147" t="s">
        <v>3039</v>
      </c>
      <c r="D246" s="31" t="s">
        <v>2808</v>
      </c>
      <c r="E246" s="147"/>
      <c r="F246" s="147"/>
      <c r="G246" s="31" t="s">
        <v>2783</v>
      </c>
      <c r="H246" s="147"/>
      <c r="I246" s="315"/>
      <c r="J246" s="115"/>
      <c r="K246" s="115"/>
      <c r="L246" s="147"/>
      <c r="M246" s="147"/>
      <c r="N246" s="147"/>
      <c r="O246" s="115"/>
      <c r="P246" s="115"/>
      <c r="Q246" s="314"/>
      <c r="R246" s="314"/>
      <c r="S246" s="314"/>
    </row>
    <row r="247" spans="2:21" ht="18.75">
      <c r="B247" s="301" t="s">
        <v>1804</v>
      </c>
      <c r="C247" s="134" t="s">
        <v>4001</v>
      </c>
      <c r="D247" s="31" t="s">
        <v>2808</v>
      </c>
      <c r="E247" s="134"/>
      <c r="F247" s="134"/>
      <c r="G247" s="31" t="s">
        <v>2783</v>
      </c>
      <c r="H247" s="134" t="s">
        <v>272</v>
      </c>
      <c r="I247" s="134" t="s">
        <v>3398</v>
      </c>
      <c r="J247" s="305">
        <v>115</v>
      </c>
      <c r="K247" s="305">
        <v>12.5</v>
      </c>
      <c r="L247" s="134"/>
      <c r="M247" s="134"/>
      <c r="N247" s="134"/>
      <c r="O247" s="305">
        <v>15.9</v>
      </c>
      <c r="P247" s="309"/>
      <c r="Q247" s="16" t="s">
        <v>5025</v>
      </c>
      <c r="R247" s="151" t="s">
        <v>4964</v>
      </c>
      <c r="S247" s="151"/>
    </row>
    <row r="248" spans="2:21" ht="18.75">
      <c r="B248" s="301" t="s">
        <v>1803</v>
      </c>
      <c r="C248" s="147" t="s">
        <v>3122</v>
      </c>
      <c r="D248" s="31" t="s">
        <v>2808</v>
      </c>
      <c r="E248" s="147"/>
      <c r="F248" s="147"/>
      <c r="G248" s="31" t="s">
        <v>2783</v>
      </c>
      <c r="H248" s="147"/>
      <c r="I248" s="315"/>
      <c r="J248" s="115"/>
      <c r="K248" s="115"/>
      <c r="L248" s="147"/>
      <c r="M248" s="147"/>
      <c r="N248" s="147"/>
      <c r="O248" s="115"/>
      <c r="P248" s="115"/>
      <c r="Q248" s="314"/>
      <c r="R248" s="314"/>
      <c r="S248" s="314"/>
    </row>
    <row r="249" spans="2:21" ht="18.75">
      <c r="B249" s="301" t="s">
        <v>2563</v>
      </c>
      <c r="C249" s="147" t="s">
        <v>3308</v>
      </c>
      <c r="D249" s="31" t="s">
        <v>2808</v>
      </c>
      <c r="E249" s="147"/>
      <c r="F249" s="147"/>
      <c r="G249" s="31" t="s">
        <v>2783</v>
      </c>
      <c r="H249" s="147"/>
      <c r="I249" s="315"/>
      <c r="J249" s="115"/>
      <c r="K249" s="115"/>
      <c r="L249" s="147"/>
      <c r="M249" s="147"/>
      <c r="N249" s="147"/>
      <c r="O249" s="115"/>
      <c r="P249" s="115"/>
      <c r="Q249" s="314"/>
      <c r="R249" s="314"/>
      <c r="S249" s="314"/>
    </row>
    <row r="250" spans="2:21" ht="18.75">
      <c r="B250" s="301" t="s">
        <v>2026</v>
      </c>
      <c r="C250" s="147" t="s">
        <v>2931</v>
      </c>
      <c r="D250" s="31" t="s">
        <v>2808</v>
      </c>
      <c r="E250" s="147"/>
      <c r="F250" s="147"/>
      <c r="G250" s="31" t="s">
        <v>2783</v>
      </c>
      <c r="H250" s="147"/>
      <c r="I250" s="315"/>
      <c r="J250" s="115"/>
      <c r="K250" s="115"/>
      <c r="L250" s="147"/>
      <c r="M250" s="147"/>
      <c r="N250" s="147"/>
      <c r="O250" s="115"/>
      <c r="P250" s="115"/>
      <c r="Q250" s="314"/>
      <c r="R250" s="314"/>
      <c r="S250" s="314"/>
    </row>
    <row r="251" spans="2:21" ht="18.75">
      <c r="B251" s="301" t="s">
        <v>2027</v>
      </c>
      <c r="C251" s="134" t="s">
        <v>4002</v>
      </c>
      <c r="D251" s="31" t="s">
        <v>2808</v>
      </c>
      <c r="E251" s="134"/>
      <c r="F251" s="134"/>
      <c r="G251" s="31" t="s">
        <v>2783</v>
      </c>
      <c r="H251" s="134" t="s">
        <v>3428</v>
      </c>
      <c r="I251" s="134"/>
      <c r="J251" s="305">
        <v>115</v>
      </c>
      <c r="K251" s="115">
        <v>27.6</v>
      </c>
      <c r="L251" s="134"/>
      <c r="M251" s="134"/>
      <c r="N251" s="134"/>
      <c r="O251" s="305">
        <v>92</v>
      </c>
      <c r="P251" s="309"/>
      <c r="Q251" s="151"/>
      <c r="R251" s="16" t="s">
        <v>4924</v>
      </c>
      <c r="S251" s="151"/>
    </row>
    <row r="252" spans="2:21" ht="18.75">
      <c r="B252" s="301" t="s">
        <v>2499</v>
      </c>
      <c r="C252" s="147" t="s">
        <v>3267</v>
      </c>
      <c r="D252" s="31" t="s">
        <v>2808</v>
      </c>
      <c r="E252" s="147"/>
      <c r="F252" s="147"/>
      <c r="G252" s="31" t="s">
        <v>2783</v>
      </c>
      <c r="H252" s="147"/>
      <c r="I252" s="315"/>
      <c r="J252" s="115"/>
      <c r="K252" s="115"/>
      <c r="L252" s="147"/>
      <c r="M252" s="147"/>
      <c r="N252" s="147"/>
      <c r="O252" s="115"/>
      <c r="P252" s="115"/>
      <c r="Q252" s="314"/>
      <c r="R252" s="314"/>
      <c r="S252" s="314"/>
      <c r="U252" s="214"/>
    </row>
    <row r="253" spans="2:21" ht="18.75">
      <c r="B253" s="301" t="s">
        <v>2143</v>
      </c>
      <c r="C253" s="147" t="s">
        <v>2955</v>
      </c>
      <c r="D253" s="31" t="s">
        <v>2808</v>
      </c>
      <c r="E253" s="147"/>
      <c r="F253" s="147"/>
      <c r="G253" s="31" t="s">
        <v>2783</v>
      </c>
      <c r="H253" s="147"/>
      <c r="I253" s="315"/>
      <c r="J253" s="115"/>
      <c r="K253" s="115"/>
      <c r="L253" s="147"/>
      <c r="M253" s="147"/>
      <c r="N253" s="147"/>
      <c r="O253" s="115"/>
      <c r="P253" s="115"/>
      <c r="Q253" s="314"/>
      <c r="R253" s="314"/>
      <c r="S253" s="314"/>
      <c r="U253" s="214"/>
    </row>
    <row r="254" spans="2:21" ht="18.75">
      <c r="B254" s="301" t="s">
        <v>2144</v>
      </c>
      <c r="C254" s="134" t="s">
        <v>4003</v>
      </c>
      <c r="D254" s="31" t="s">
        <v>2808</v>
      </c>
      <c r="E254" s="134"/>
      <c r="F254" s="134"/>
      <c r="G254" s="31" t="s">
        <v>2783</v>
      </c>
      <c r="H254" s="134" t="s">
        <v>3419</v>
      </c>
      <c r="I254" s="134"/>
      <c r="J254" s="305">
        <v>230</v>
      </c>
      <c r="K254" s="305">
        <v>44</v>
      </c>
      <c r="L254" s="134"/>
      <c r="M254" s="134"/>
      <c r="N254" s="134"/>
      <c r="O254" s="309"/>
      <c r="P254" s="309"/>
      <c r="Q254" s="16" t="s">
        <v>5025</v>
      </c>
      <c r="R254" s="16" t="s">
        <v>4965</v>
      </c>
      <c r="S254" s="151"/>
      <c r="U254" s="214"/>
    </row>
    <row r="255" spans="2:21" ht="18.75">
      <c r="B255" s="301" t="s">
        <v>2423</v>
      </c>
      <c r="C255" s="147" t="s">
        <v>3233</v>
      </c>
      <c r="D255" s="31" t="s">
        <v>2808</v>
      </c>
      <c r="E255" s="147"/>
      <c r="F255" s="147"/>
      <c r="G255" s="31" t="s">
        <v>2783</v>
      </c>
      <c r="H255" s="147"/>
      <c r="I255" s="315"/>
      <c r="J255" s="115"/>
      <c r="K255" s="115"/>
      <c r="L255" s="147"/>
      <c r="M255" s="147"/>
      <c r="N255" s="147"/>
      <c r="O255" s="115"/>
      <c r="P255" s="115"/>
      <c r="Q255" s="314"/>
      <c r="R255" s="314"/>
      <c r="S255" s="314"/>
      <c r="U255" s="214"/>
    </row>
    <row r="256" spans="2:21" ht="18.75">
      <c r="B256" s="301" t="s">
        <v>1843</v>
      </c>
      <c r="C256" s="134" t="s">
        <v>4004</v>
      </c>
      <c r="D256" s="31" t="s">
        <v>2808</v>
      </c>
      <c r="E256" s="134"/>
      <c r="F256" s="134"/>
      <c r="G256" s="31" t="s">
        <v>2783</v>
      </c>
      <c r="H256" s="134" t="s">
        <v>261</v>
      </c>
      <c r="I256" s="134"/>
      <c r="J256" s="305">
        <v>115</v>
      </c>
      <c r="K256" s="115">
        <v>25</v>
      </c>
      <c r="L256" s="134"/>
      <c r="M256" s="134"/>
      <c r="N256" s="134"/>
      <c r="O256" s="309"/>
      <c r="P256" s="309"/>
      <c r="Q256" s="151"/>
      <c r="R256" s="16" t="s">
        <v>4914</v>
      </c>
      <c r="S256" s="222"/>
      <c r="U256" s="214"/>
    </row>
    <row r="257" spans="2:21" ht="18.75">
      <c r="B257" s="301" t="s">
        <v>1389</v>
      </c>
      <c r="C257" s="147" t="s">
        <v>3330</v>
      </c>
      <c r="D257" s="31" t="s">
        <v>2808</v>
      </c>
      <c r="E257" s="147"/>
      <c r="F257" s="147"/>
      <c r="G257" s="31" t="s">
        <v>2783</v>
      </c>
      <c r="H257" s="147"/>
      <c r="I257" s="315"/>
      <c r="J257" s="115"/>
      <c r="K257" s="115"/>
      <c r="L257" s="147"/>
      <c r="M257" s="147"/>
      <c r="N257" s="147"/>
      <c r="O257" s="115"/>
      <c r="P257" s="115"/>
      <c r="Q257" s="314"/>
      <c r="R257" s="314"/>
      <c r="S257" s="314"/>
      <c r="U257" s="214"/>
    </row>
    <row r="258" spans="2:21" ht="18.75">
      <c r="B258" s="301" t="s">
        <v>1447</v>
      </c>
      <c r="C258" s="134" t="s">
        <v>4005</v>
      </c>
      <c r="D258" s="31" t="s">
        <v>2808</v>
      </c>
      <c r="E258" s="134"/>
      <c r="F258" s="134"/>
      <c r="G258" s="31" t="s">
        <v>2783</v>
      </c>
      <c r="H258" s="134" t="s">
        <v>244</v>
      </c>
      <c r="I258" s="134"/>
      <c r="J258" s="305">
        <v>115</v>
      </c>
      <c r="K258" s="305">
        <v>27.6</v>
      </c>
      <c r="L258" s="134"/>
      <c r="M258" s="134"/>
      <c r="N258" s="134"/>
      <c r="O258" s="309"/>
      <c r="P258" s="309"/>
      <c r="Q258" s="16" t="s">
        <v>5025</v>
      </c>
      <c r="R258" s="16" t="s">
        <v>4917</v>
      </c>
      <c r="S258" s="151"/>
      <c r="U258" s="214"/>
    </row>
    <row r="259" spans="2:21" ht="18.75">
      <c r="B259" s="301" t="s">
        <v>4390</v>
      </c>
      <c r="C259" s="134" t="s">
        <v>4391</v>
      </c>
      <c r="D259" s="31" t="s">
        <v>2808</v>
      </c>
      <c r="E259" s="134"/>
      <c r="F259" s="134"/>
      <c r="G259" s="31" t="s">
        <v>2783</v>
      </c>
      <c r="H259" s="134" t="s">
        <v>229</v>
      </c>
      <c r="I259" s="134"/>
      <c r="J259" s="305">
        <v>115</v>
      </c>
      <c r="K259" s="115"/>
      <c r="L259" s="134"/>
      <c r="M259" s="134"/>
      <c r="N259" s="134"/>
      <c r="O259" s="309"/>
      <c r="P259" s="309"/>
      <c r="Q259" s="151"/>
      <c r="R259" s="16" t="s">
        <v>4963</v>
      </c>
      <c r="S259" s="151"/>
      <c r="U259" s="214"/>
    </row>
    <row r="260" spans="2:21" ht="18.75">
      <c r="B260" s="301" t="s">
        <v>1943</v>
      </c>
      <c r="C260" s="134" t="s">
        <v>4006</v>
      </c>
      <c r="D260" s="31" t="s">
        <v>2808</v>
      </c>
      <c r="E260" s="134"/>
      <c r="F260" s="134"/>
      <c r="G260" s="31" t="s">
        <v>2783</v>
      </c>
      <c r="H260" s="134" t="s">
        <v>229</v>
      </c>
      <c r="I260" s="134"/>
      <c r="J260" s="305">
        <v>230</v>
      </c>
      <c r="K260" s="305">
        <v>44</v>
      </c>
      <c r="L260" s="134"/>
      <c r="M260" s="134"/>
      <c r="N260" s="134"/>
      <c r="O260" s="309"/>
      <c r="P260" s="309"/>
      <c r="Q260" s="16" t="s">
        <v>5025</v>
      </c>
      <c r="R260" s="16" t="s">
        <v>4963</v>
      </c>
      <c r="S260" s="151"/>
      <c r="U260" s="214"/>
    </row>
    <row r="261" spans="2:21" ht="18.75">
      <c r="B261" s="301" t="s">
        <v>1996</v>
      </c>
      <c r="C261" s="134" t="s">
        <v>4007</v>
      </c>
      <c r="D261" s="31" t="s">
        <v>2808</v>
      </c>
      <c r="E261" s="134"/>
      <c r="F261" s="134"/>
      <c r="G261" s="31" t="s">
        <v>2783</v>
      </c>
      <c r="H261" s="134" t="s">
        <v>263</v>
      </c>
      <c r="I261" s="219"/>
      <c r="J261" s="305">
        <v>115</v>
      </c>
      <c r="K261" s="305">
        <v>8.32</v>
      </c>
      <c r="L261" s="219"/>
      <c r="M261" s="219"/>
      <c r="N261" s="219"/>
      <c r="O261" s="305">
        <v>15</v>
      </c>
      <c r="P261" s="309"/>
      <c r="Q261" s="16" t="s">
        <v>5025</v>
      </c>
      <c r="R261" s="16" t="s">
        <v>4920</v>
      </c>
      <c r="S261" s="151"/>
      <c r="U261" s="214"/>
    </row>
    <row r="262" spans="2:21" ht="18.75">
      <c r="B262" s="301" t="s">
        <v>1995</v>
      </c>
      <c r="C262" s="147" t="s">
        <v>3155</v>
      </c>
      <c r="D262" s="31" t="s">
        <v>2808</v>
      </c>
      <c r="E262" s="147"/>
      <c r="F262" s="147"/>
      <c r="G262" s="31" t="s">
        <v>2783</v>
      </c>
      <c r="H262" s="147"/>
      <c r="I262" s="315"/>
      <c r="J262" s="115"/>
      <c r="K262" s="115"/>
      <c r="L262" s="147"/>
      <c r="M262" s="147"/>
      <c r="N262" s="147"/>
      <c r="O262" s="115"/>
      <c r="P262" s="115"/>
      <c r="Q262" s="314"/>
      <c r="R262" s="314"/>
      <c r="S262" s="314"/>
      <c r="U262" s="214"/>
    </row>
    <row r="263" spans="2:21" ht="18.75">
      <c r="B263" s="301" t="s">
        <v>1793</v>
      </c>
      <c r="C263" s="147" t="s">
        <v>3156</v>
      </c>
      <c r="D263" s="31" t="s">
        <v>2808</v>
      </c>
      <c r="E263" s="147"/>
      <c r="F263" s="147"/>
      <c r="G263" s="31" t="s">
        <v>2783</v>
      </c>
      <c r="H263" s="147"/>
      <c r="I263" s="315"/>
      <c r="J263" s="115"/>
      <c r="K263" s="115"/>
      <c r="L263" s="147"/>
      <c r="M263" s="147"/>
      <c r="N263" s="147"/>
      <c r="O263" s="115"/>
      <c r="P263" s="115"/>
      <c r="Q263" s="314"/>
      <c r="R263" s="314"/>
      <c r="S263" s="314"/>
      <c r="U263" s="214"/>
    </row>
    <row r="264" spans="2:21" ht="18.75">
      <c r="B264" s="301" t="s">
        <v>1550</v>
      </c>
      <c r="C264" s="134" t="s">
        <v>4008</v>
      </c>
      <c r="D264" s="31" t="s">
        <v>2808</v>
      </c>
      <c r="E264" s="134"/>
      <c r="F264" s="134"/>
      <c r="G264" s="31" t="s">
        <v>2783</v>
      </c>
      <c r="H264" s="134" t="s">
        <v>3404</v>
      </c>
      <c r="I264" s="134" t="s">
        <v>3397</v>
      </c>
      <c r="J264" s="305">
        <v>230</v>
      </c>
      <c r="K264" s="305">
        <v>27.6</v>
      </c>
      <c r="L264" s="134"/>
      <c r="M264" s="134"/>
      <c r="N264" s="134"/>
      <c r="O264" s="305">
        <v>174</v>
      </c>
      <c r="P264" s="309"/>
      <c r="Q264" s="16" t="s">
        <v>5025</v>
      </c>
      <c r="R264" s="16" t="s">
        <v>4970</v>
      </c>
      <c r="S264" s="151"/>
      <c r="U264" s="214"/>
    </row>
    <row r="265" spans="2:21" ht="18.75">
      <c r="B265" s="301" t="s">
        <v>2502</v>
      </c>
      <c r="C265" s="147" t="s">
        <v>3264</v>
      </c>
      <c r="D265" s="31" t="s">
        <v>2808</v>
      </c>
      <c r="E265" s="147"/>
      <c r="F265" s="147"/>
      <c r="G265" s="31" t="s">
        <v>2783</v>
      </c>
      <c r="H265" s="147"/>
      <c r="I265" s="315"/>
      <c r="J265" s="115"/>
      <c r="K265" s="115"/>
      <c r="L265" s="147"/>
      <c r="M265" s="147"/>
      <c r="N265" s="147"/>
      <c r="O265" s="115"/>
      <c r="P265" s="115"/>
      <c r="Q265" s="314"/>
      <c r="R265" s="314"/>
      <c r="S265" s="314"/>
      <c r="U265" s="214"/>
    </row>
    <row r="266" spans="2:21" ht="18.75">
      <c r="B266" s="301" t="s">
        <v>1398</v>
      </c>
      <c r="C266" s="147" t="s">
        <v>3061</v>
      </c>
      <c r="D266" s="31" t="s">
        <v>2808</v>
      </c>
      <c r="E266" s="147"/>
      <c r="F266" s="147"/>
      <c r="G266" s="31" t="s">
        <v>2783</v>
      </c>
      <c r="H266" s="147"/>
      <c r="I266" s="315"/>
      <c r="J266" s="115"/>
      <c r="K266" s="115"/>
      <c r="L266" s="147"/>
      <c r="M266" s="147"/>
      <c r="N266" s="147"/>
      <c r="O266" s="115"/>
      <c r="P266" s="115"/>
      <c r="Q266" s="314"/>
      <c r="R266" s="314"/>
      <c r="S266" s="314"/>
      <c r="U266" s="214"/>
    </row>
    <row r="267" spans="2:21" ht="18.75">
      <c r="B267" s="301" t="s">
        <v>1400</v>
      </c>
      <c r="C267" s="134" t="s">
        <v>4009</v>
      </c>
      <c r="D267" s="31" t="s">
        <v>2808</v>
      </c>
      <c r="E267" s="134"/>
      <c r="F267" s="134"/>
      <c r="G267" s="31" t="s">
        <v>2783</v>
      </c>
      <c r="H267" s="134" t="s">
        <v>263</v>
      </c>
      <c r="I267" s="219"/>
      <c r="J267" s="305">
        <v>115</v>
      </c>
      <c r="K267" s="115"/>
      <c r="L267" s="219"/>
      <c r="M267" s="219"/>
      <c r="N267" s="219"/>
      <c r="O267" s="305">
        <v>59</v>
      </c>
      <c r="P267" s="309"/>
      <c r="Q267" s="151"/>
      <c r="R267" s="16" t="s">
        <v>4920</v>
      </c>
      <c r="S267" s="151"/>
      <c r="U267" s="214"/>
    </row>
    <row r="268" spans="2:21" ht="18.75">
      <c r="B268" s="301" t="s">
        <v>1397</v>
      </c>
      <c r="C268" s="147" t="s">
        <v>3063</v>
      </c>
      <c r="D268" s="31" t="s">
        <v>2808</v>
      </c>
      <c r="E268" s="147"/>
      <c r="F268" s="147"/>
      <c r="G268" s="31" t="s">
        <v>2783</v>
      </c>
      <c r="H268" s="147"/>
      <c r="I268" s="315"/>
      <c r="J268" s="115"/>
      <c r="K268" s="115"/>
      <c r="L268" s="147"/>
      <c r="M268" s="147"/>
      <c r="N268" s="147"/>
      <c r="O268" s="115"/>
      <c r="P268" s="115"/>
      <c r="Q268" s="314"/>
      <c r="R268" s="314"/>
      <c r="S268" s="314"/>
      <c r="U268" s="214"/>
    </row>
    <row r="269" spans="2:21" ht="18.75">
      <c r="B269" s="301" t="s">
        <v>4675</v>
      </c>
      <c r="C269" s="134" t="s">
        <v>4392</v>
      </c>
      <c r="D269" s="31" t="s">
        <v>2808</v>
      </c>
      <c r="E269" s="134"/>
      <c r="F269" s="134"/>
      <c r="G269" s="31" t="s">
        <v>2783</v>
      </c>
      <c r="H269" s="134" t="s">
        <v>244</v>
      </c>
      <c r="I269" s="219"/>
      <c r="J269" s="305">
        <v>115</v>
      </c>
      <c r="K269" s="115"/>
      <c r="L269" s="134"/>
      <c r="M269" s="134"/>
      <c r="N269" s="134"/>
      <c r="O269" s="309"/>
      <c r="P269" s="309"/>
      <c r="Q269" s="151"/>
      <c r="R269" s="16" t="s">
        <v>5565</v>
      </c>
      <c r="S269" s="151"/>
      <c r="U269" s="214"/>
    </row>
    <row r="270" spans="2:21" ht="18.75">
      <c r="B270" s="301" t="s">
        <v>1765</v>
      </c>
      <c r="C270" s="147" t="s">
        <v>2887</v>
      </c>
      <c r="D270" s="31" t="s">
        <v>2808</v>
      </c>
      <c r="E270" s="147"/>
      <c r="F270" s="147"/>
      <c r="G270" s="31" t="s">
        <v>2783</v>
      </c>
      <c r="H270" s="147"/>
      <c r="I270" s="315"/>
      <c r="J270" s="115"/>
      <c r="K270" s="115"/>
      <c r="L270" s="147"/>
      <c r="M270" s="147"/>
      <c r="N270" s="147"/>
      <c r="O270" s="115"/>
      <c r="P270" s="115"/>
      <c r="Q270" s="314"/>
      <c r="R270" s="314"/>
      <c r="S270" s="314"/>
      <c r="U270" s="214"/>
    </row>
    <row r="271" spans="2:21" ht="18.75">
      <c r="B271" s="301" t="s">
        <v>1346</v>
      </c>
      <c r="C271" s="134" t="s">
        <v>4010</v>
      </c>
      <c r="D271" s="31" t="s">
        <v>2808</v>
      </c>
      <c r="E271" s="134"/>
      <c r="F271" s="134"/>
      <c r="G271" s="31" t="s">
        <v>2783</v>
      </c>
      <c r="H271" s="134" t="s">
        <v>3413</v>
      </c>
      <c r="I271" s="134"/>
      <c r="J271" s="305">
        <v>115</v>
      </c>
      <c r="K271" s="115">
        <v>34.5</v>
      </c>
      <c r="L271" s="134"/>
      <c r="M271" s="134"/>
      <c r="N271" s="134"/>
      <c r="O271" s="309"/>
      <c r="P271" s="309"/>
      <c r="Q271" s="151"/>
      <c r="R271" s="16" t="s">
        <v>5566</v>
      </c>
      <c r="S271" s="151"/>
      <c r="U271" s="214"/>
    </row>
    <row r="272" spans="2:21" ht="18.75">
      <c r="B272" s="301" t="s">
        <v>2371</v>
      </c>
      <c r="C272" s="147" t="s">
        <v>2995</v>
      </c>
      <c r="D272" s="31" t="s">
        <v>2808</v>
      </c>
      <c r="E272" s="147"/>
      <c r="F272" s="147"/>
      <c r="G272" s="31" t="s">
        <v>2783</v>
      </c>
      <c r="H272" s="147"/>
      <c r="I272" s="315"/>
      <c r="J272" s="115"/>
      <c r="K272" s="115"/>
      <c r="L272" s="147"/>
      <c r="M272" s="147"/>
      <c r="N272" s="147"/>
      <c r="O272" s="115"/>
      <c r="P272" s="115"/>
      <c r="Q272" s="314"/>
      <c r="R272" s="314"/>
      <c r="S272" s="314"/>
      <c r="U272" s="214"/>
    </row>
    <row r="273" spans="2:19" ht="18.75">
      <c r="B273" s="301" t="s">
        <v>1779</v>
      </c>
      <c r="C273" s="147" t="s">
        <v>2890</v>
      </c>
      <c r="D273" s="31" t="s">
        <v>2808</v>
      </c>
      <c r="E273" s="147"/>
      <c r="F273" s="147"/>
      <c r="G273" s="31" t="s">
        <v>2783</v>
      </c>
      <c r="H273" s="147"/>
      <c r="I273" s="315"/>
      <c r="J273" s="115"/>
      <c r="K273" s="115"/>
      <c r="L273" s="147"/>
      <c r="M273" s="147"/>
      <c r="N273" s="147"/>
      <c r="O273" s="115"/>
      <c r="P273" s="115"/>
      <c r="Q273" s="314"/>
      <c r="R273" s="314"/>
      <c r="S273" s="314"/>
    </row>
    <row r="274" spans="2:19" ht="18.75">
      <c r="B274" s="301" t="s">
        <v>4393</v>
      </c>
      <c r="C274" s="134" t="s">
        <v>4394</v>
      </c>
      <c r="D274" s="31" t="s">
        <v>2808</v>
      </c>
      <c r="E274" s="134"/>
      <c r="F274" s="134"/>
      <c r="G274" s="31" t="s">
        <v>2783</v>
      </c>
      <c r="H274" s="134" t="s">
        <v>244</v>
      </c>
      <c r="I274" s="134"/>
      <c r="J274" s="305">
        <v>115</v>
      </c>
      <c r="K274" s="115"/>
      <c r="L274" s="134"/>
      <c r="M274" s="134"/>
      <c r="N274" s="134"/>
      <c r="O274" s="309"/>
      <c r="P274" s="309"/>
      <c r="Q274" s="151"/>
      <c r="R274" s="16" t="s">
        <v>4917</v>
      </c>
      <c r="S274" s="151"/>
    </row>
    <row r="275" spans="2:19" ht="18.75">
      <c r="B275" s="301" t="s">
        <v>1806</v>
      </c>
      <c r="C275" s="134" t="s">
        <v>4011</v>
      </c>
      <c r="D275" s="31" t="s">
        <v>2808</v>
      </c>
      <c r="E275" s="134"/>
      <c r="F275" s="134"/>
      <c r="G275" s="31" t="s">
        <v>2783</v>
      </c>
      <c r="H275" s="134" t="s">
        <v>272</v>
      </c>
      <c r="I275" s="134" t="s">
        <v>3417</v>
      </c>
      <c r="J275" s="305">
        <v>115</v>
      </c>
      <c r="K275" s="305">
        <v>12.5</v>
      </c>
      <c r="L275" s="134"/>
      <c r="M275" s="134"/>
      <c r="N275" s="134"/>
      <c r="O275" s="305">
        <v>23.8</v>
      </c>
      <c r="P275" s="309"/>
      <c r="Q275" s="16" t="s">
        <v>5025</v>
      </c>
      <c r="R275" s="151" t="s">
        <v>4964</v>
      </c>
      <c r="S275" s="151"/>
    </row>
    <row r="276" spans="2:19" ht="18.75">
      <c r="B276" s="301" t="s">
        <v>4678</v>
      </c>
      <c r="C276" s="134" t="s">
        <v>4432</v>
      </c>
      <c r="D276" s="31" t="s">
        <v>2808</v>
      </c>
      <c r="E276" s="134"/>
      <c r="F276" s="134"/>
      <c r="G276" s="31" t="s">
        <v>2783</v>
      </c>
      <c r="H276" s="134" t="s">
        <v>261</v>
      </c>
      <c r="I276" s="134"/>
      <c r="J276" s="305">
        <v>115</v>
      </c>
      <c r="K276" s="115"/>
      <c r="L276" s="134"/>
      <c r="M276" s="134"/>
      <c r="N276" s="134"/>
      <c r="O276" s="309"/>
      <c r="P276" s="309"/>
      <c r="Q276" s="151"/>
      <c r="R276" s="16" t="s">
        <v>5565</v>
      </c>
      <c r="S276" s="151"/>
    </row>
    <row r="277" spans="2:19" ht="18.75">
      <c r="B277" s="301" t="s">
        <v>1808</v>
      </c>
      <c r="C277" s="134" t="s">
        <v>4012</v>
      </c>
      <c r="D277" s="31" t="s">
        <v>2808</v>
      </c>
      <c r="E277" s="134"/>
      <c r="F277" s="134"/>
      <c r="G277" s="31" t="s">
        <v>2783</v>
      </c>
      <c r="H277" s="134" t="s">
        <v>272</v>
      </c>
      <c r="I277" s="134" t="s">
        <v>3402</v>
      </c>
      <c r="J277" s="305">
        <v>230</v>
      </c>
      <c r="K277" s="305">
        <v>12.48</v>
      </c>
      <c r="L277" s="134"/>
      <c r="M277" s="134"/>
      <c r="N277" s="134"/>
      <c r="O277" s="305">
        <v>11.3</v>
      </c>
      <c r="P277" s="309"/>
      <c r="Q277" s="16" t="s">
        <v>5025</v>
      </c>
      <c r="R277" s="151" t="s">
        <v>4964</v>
      </c>
      <c r="S277" s="151"/>
    </row>
    <row r="278" spans="2:19" ht="18.75">
      <c r="B278" s="301" t="s">
        <v>1807</v>
      </c>
      <c r="C278" s="147" t="s">
        <v>3121</v>
      </c>
      <c r="D278" s="31" t="s">
        <v>2808</v>
      </c>
      <c r="E278" s="147"/>
      <c r="F278" s="147"/>
      <c r="G278" s="31" t="s">
        <v>2783</v>
      </c>
      <c r="H278" s="147"/>
      <c r="I278" s="315"/>
      <c r="J278" s="115"/>
      <c r="K278" s="115"/>
      <c r="L278" s="147"/>
      <c r="M278" s="147"/>
      <c r="N278" s="147"/>
      <c r="O278" s="115"/>
      <c r="P278" s="115"/>
      <c r="Q278" s="314"/>
      <c r="R278" s="314"/>
      <c r="S278" s="314"/>
    </row>
    <row r="279" spans="2:19" ht="37.5">
      <c r="B279" s="301" t="s">
        <v>1745</v>
      </c>
      <c r="C279" s="134" t="s">
        <v>4433</v>
      </c>
      <c r="D279" s="31" t="s">
        <v>2808</v>
      </c>
      <c r="E279" s="134"/>
      <c r="F279" s="134"/>
      <c r="G279" s="31" t="s">
        <v>2783</v>
      </c>
      <c r="H279" s="134" t="s">
        <v>272</v>
      </c>
      <c r="I279" s="134" t="s">
        <v>3418</v>
      </c>
      <c r="J279" s="305">
        <v>230</v>
      </c>
      <c r="K279" s="305">
        <v>115</v>
      </c>
      <c r="L279" s="134"/>
      <c r="M279" s="134"/>
      <c r="N279" s="134"/>
      <c r="O279" s="305">
        <v>112.5</v>
      </c>
      <c r="P279" s="309"/>
      <c r="Q279" s="16" t="s">
        <v>5024</v>
      </c>
      <c r="R279" s="151" t="s">
        <v>4964</v>
      </c>
      <c r="S279" s="151"/>
    </row>
    <row r="280" spans="2:19" ht="18.75">
      <c r="B280" s="301" t="s">
        <v>1748</v>
      </c>
      <c r="C280" s="147" t="s">
        <v>2899</v>
      </c>
      <c r="D280" s="31" t="s">
        <v>2808</v>
      </c>
      <c r="E280" s="147"/>
      <c r="F280" s="147"/>
      <c r="G280" s="31" t="s">
        <v>2783</v>
      </c>
      <c r="H280" s="147"/>
      <c r="I280" s="315"/>
      <c r="J280" s="115"/>
      <c r="K280" s="115"/>
      <c r="L280" s="147"/>
      <c r="M280" s="147"/>
      <c r="N280" s="147"/>
      <c r="O280" s="115"/>
      <c r="P280" s="115"/>
      <c r="Q280" s="314"/>
      <c r="R280" s="314"/>
      <c r="S280" s="314"/>
    </row>
    <row r="281" spans="2:19" ht="18.75">
      <c r="B281" s="301" t="s">
        <v>1512</v>
      </c>
      <c r="C281" s="134" t="s">
        <v>4634</v>
      </c>
      <c r="D281" s="31" t="s">
        <v>2808</v>
      </c>
      <c r="E281" s="134"/>
      <c r="F281" s="134"/>
      <c r="G281" s="31" t="s">
        <v>2783</v>
      </c>
      <c r="H281" s="134" t="s">
        <v>3410</v>
      </c>
      <c r="I281" s="134"/>
      <c r="J281" s="305">
        <v>230</v>
      </c>
      <c r="K281" s="115">
        <v>115</v>
      </c>
      <c r="L281" s="134"/>
      <c r="M281" s="134"/>
      <c r="N281" s="134"/>
      <c r="O281" s="309"/>
      <c r="P281" s="309"/>
      <c r="Q281" s="151"/>
      <c r="R281" s="16" t="s">
        <v>4968</v>
      </c>
      <c r="S281" s="151"/>
    </row>
    <row r="282" spans="2:19" ht="18.75">
      <c r="B282" s="301" t="s">
        <v>2205</v>
      </c>
      <c r="C282" s="147" t="s">
        <v>3195</v>
      </c>
      <c r="D282" s="31" t="s">
        <v>2808</v>
      </c>
      <c r="E282" s="147"/>
      <c r="F282" s="147"/>
      <c r="G282" s="31" t="s">
        <v>2783</v>
      </c>
      <c r="H282" s="147"/>
      <c r="I282" s="315"/>
      <c r="J282" s="115"/>
      <c r="K282" s="115"/>
      <c r="L282" s="147"/>
      <c r="M282" s="147"/>
      <c r="N282" s="147"/>
      <c r="O282" s="115"/>
      <c r="P282" s="115"/>
      <c r="Q282" s="314"/>
      <c r="R282" s="314"/>
      <c r="S282" s="314"/>
    </row>
    <row r="283" spans="2:19" ht="18.75">
      <c r="B283" s="301" t="s">
        <v>1860</v>
      </c>
      <c r="C283" s="147" t="s">
        <v>2906</v>
      </c>
      <c r="D283" s="31" t="s">
        <v>2808</v>
      </c>
      <c r="E283" s="147"/>
      <c r="F283" s="147"/>
      <c r="G283" s="31" t="s">
        <v>2783</v>
      </c>
      <c r="H283" s="147"/>
      <c r="I283" s="315"/>
      <c r="J283" s="115"/>
      <c r="K283" s="115"/>
      <c r="L283" s="147"/>
      <c r="M283" s="147"/>
      <c r="N283" s="147"/>
      <c r="O283" s="115"/>
      <c r="P283" s="115"/>
      <c r="Q283" s="314"/>
      <c r="R283" s="314"/>
      <c r="S283" s="314"/>
    </row>
    <row r="284" spans="2:19" ht="18.75">
      <c r="B284" s="301" t="s">
        <v>4330</v>
      </c>
      <c r="C284" s="147" t="s">
        <v>3882</v>
      </c>
      <c r="D284" s="31" t="s">
        <v>2808</v>
      </c>
      <c r="E284" s="147"/>
      <c r="F284" s="147"/>
      <c r="G284" s="31" t="s">
        <v>2783</v>
      </c>
      <c r="H284" s="147"/>
      <c r="I284" s="315"/>
      <c r="J284" s="115"/>
      <c r="K284" s="115"/>
      <c r="L284" s="147"/>
      <c r="M284" s="147"/>
      <c r="N284" s="147"/>
      <c r="O284" s="115"/>
      <c r="P284" s="115"/>
      <c r="Q284" s="314"/>
      <c r="R284" s="314"/>
      <c r="S284" s="314"/>
    </row>
    <row r="285" spans="2:19" ht="18.75">
      <c r="B285" s="301" t="s">
        <v>4331</v>
      </c>
      <c r="C285" s="147" t="s">
        <v>2871</v>
      </c>
      <c r="D285" s="31" t="s">
        <v>2808</v>
      </c>
      <c r="E285" s="147"/>
      <c r="F285" s="147"/>
      <c r="G285" s="31" t="s">
        <v>2783</v>
      </c>
      <c r="H285" s="147"/>
      <c r="I285" s="315"/>
      <c r="J285" s="115"/>
      <c r="K285" s="115"/>
      <c r="L285" s="147"/>
      <c r="M285" s="147"/>
      <c r="N285" s="147"/>
      <c r="O285" s="115"/>
      <c r="P285" s="115"/>
      <c r="Q285" s="314"/>
      <c r="R285" s="314"/>
      <c r="S285" s="314"/>
    </row>
    <row r="286" spans="2:19" ht="18.75">
      <c r="B286" s="301" t="s">
        <v>2378</v>
      </c>
      <c r="C286" s="134" t="s">
        <v>4641</v>
      </c>
      <c r="D286" s="31" t="s">
        <v>2808</v>
      </c>
      <c r="E286" s="134"/>
      <c r="F286" s="134"/>
      <c r="G286" s="31" t="s">
        <v>2783</v>
      </c>
      <c r="H286" s="134" t="s">
        <v>3411</v>
      </c>
      <c r="I286" s="134" t="s">
        <v>3398</v>
      </c>
      <c r="J286" s="305">
        <v>115</v>
      </c>
      <c r="K286" s="115">
        <v>27.6</v>
      </c>
      <c r="L286" s="134"/>
      <c r="M286" s="134"/>
      <c r="N286" s="134"/>
      <c r="O286" s="305">
        <v>24</v>
      </c>
      <c r="P286" s="305">
        <v>24</v>
      </c>
      <c r="Q286" s="151"/>
      <c r="R286" s="16" t="s">
        <v>4881</v>
      </c>
      <c r="S286" s="151"/>
    </row>
    <row r="287" spans="2:19" ht="18.75">
      <c r="B287" s="301" t="s">
        <v>1676</v>
      </c>
      <c r="C287" s="134" t="s">
        <v>4013</v>
      </c>
      <c r="D287" s="31" t="s">
        <v>2808</v>
      </c>
      <c r="E287" s="134"/>
      <c r="F287" s="134"/>
      <c r="G287" s="31" t="s">
        <v>2783</v>
      </c>
      <c r="H287" s="134" t="s">
        <v>3411</v>
      </c>
      <c r="I287" s="134" t="s">
        <v>3397</v>
      </c>
      <c r="J287" s="305">
        <v>230</v>
      </c>
      <c r="K287" s="306" t="s">
        <v>4617</v>
      </c>
      <c r="L287" s="134"/>
      <c r="M287" s="134"/>
      <c r="N287" s="134"/>
      <c r="O287" s="305">
        <v>160</v>
      </c>
      <c r="P287" s="305">
        <v>177</v>
      </c>
      <c r="Q287" s="151"/>
      <c r="R287" s="16" t="s">
        <v>4881</v>
      </c>
      <c r="S287" s="151"/>
    </row>
    <row r="288" spans="2:19" ht="18.75">
      <c r="B288" s="301" t="s">
        <v>4676</v>
      </c>
      <c r="C288" s="134" t="s">
        <v>4468</v>
      </c>
      <c r="D288" s="31" t="s">
        <v>2808</v>
      </c>
      <c r="E288" s="134"/>
      <c r="F288" s="134"/>
      <c r="G288" s="31" t="s">
        <v>2783</v>
      </c>
      <c r="H288" s="134" t="s">
        <v>3404</v>
      </c>
      <c r="I288" s="134"/>
      <c r="J288" s="305">
        <v>230</v>
      </c>
      <c r="K288" s="115"/>
      <c r="L288" s="134"/>
      <c r="M288" s="134"/>
      <c r="N288" s="134"/>
      <c r="O288" s="309"/>
      <c r="P288" s="309"/>
      <c r="Q288" s="151"/>
      <c r="R288" s="16" t="s">
        <v>5565</v>
      </c>
      <c r="S288" s="151"/>
    </row>
    <row r="289" spans="2:19" ht="18.75">
      <c r="B289" s="301" t="s">
        <v>4677</v>
      </c>
      <c r="C289" s="134" t="s">
        <v>4469</v>
      </c>
      <c r="D289" s="31" t="s">
        <v>2808</v>
      </c>
      <c r="E289" s="134"/>
      <c r="F289" s="134"/>
      <c r="G289" s="31" t="s">
        <v>2783</v>
      </c>
      <c r="H289" s="134" t="s">
        <v>3404</v>
      </c>
      <c r="I289" s="134"/>
      <c r="J289" s="305">
        <v>230</v>
      </c>
      <c r="K289" s="115"/>
      <c r="L289" s="134"/>
      <c r="M289" s="134"/>
      <c r="N289" s="134"/>
      <c r="O289" s="309"/>
      <c r="P289" s="309"/>
      <c r="Q289" s="151"/>
      <c r="R289" s="16" t="s">
        <v>5565</v>
      </c>
      <c r="S289" s="151"/>
    </row>
    <row r="290" spans="2:19" ht="18.75">
      <c r="B290" s="301" t="s">
        <v>2386</v>
      </c>
      <c r="C290" s="147" t="s">
        <v>3225</v>
      </c>
      <c r="D290" s="31" t="s">
        <v>2808</v>
      </c>
      <c r="E290" s="147"/>
      <c r="F290" s="147"/>
      <c r="G290" s="31" t="s">
        <v>2783</v>
      </c>
      <c r="H290" s="147"/>
      <c r="I290" s="315"/>
      <c r="J290" s="115"/>
      <c r="K290" s="115"/>
      <c r="L290" s="147"/>
      <c r="M290" s="147"/>
      <c r="N290" s="147"/>
      <c r="O290" s="115"/>
      <c r="P290" s="115"/>
      <c r="Q290" s="314"/>
      <c r="R290" s="314"/>
      <c r="S290" s="314"/>
    </row>
    <row r="291" spans="2:19" ht="18.75">
      <c r="B291" s="301" t="s">
        <v>1912</v>
      </c>
      <c r="C291" s="134" t="s">
        <v>4014</v>
      </c>
      <c r="D291" s="31" t="s">
        <v>2808</v>
      </c>
      <c r="E291" s="134"/>
      <c r="F291" s="134"/>
      <c r="G291" s="31" t="s">
        <v>2783</v>
      </c>
      <c r="H291" s="134" t="s">
        <v>3421</v>
      </c>
      <c r="I291" s="134"/>
      <c r="J291" s="305">
        <v>115</v>
      </c>
      <c r="K291" s="305">
        <v>12.47</v>
      </c>
      <c r="L291" s="134"/>
      <c r="M291" s="134"/>
      <c r="N291" s="134"/>
      <c r="O291" s="309"/>
      <c r="P291" s="309"/>
      <c r="Q291" s="16" t="s">
        <v>5025</v>
      </c>
      <c r="R291" s="16" t="s">
        <v>5565</v>
      </c>
      <c r="S291" s="151"/>
    </row>
    <row r="292" spans="2:19" ht="18.75">
      <c r="B292" s="301" t="s">
        <v>4679</v>
      </c>
      <c r="C292" s="134" t="s">
        <v>4434</v>
      </c>
      <c r="D292" s="31" t="s">
        <v>2808</v>
      </c>
      <c r="E292" s="134"/>
      <c r="F292" s="134"/>
      <c r="G292" s="31" t="s">
        <v>2783</v>
      </c>
      <c r="H292" s="134" t="s">
        <v>261</v>
      </c>
      <c r="I292" s="134"/>
      <c r="J292" s="305">
        <v>115</v>
      </c>
      <c r="K292" s="115"/>
      <c r="L292" s="134"/>
      <c r="M292" s="134"/>
      <c r="N292" s="134"/>
      <c r="O292" s="309"/>
      <c r="P292" s="309"/>
      <c r="Q292" s="151"/>
      <c r="R292" s="16" t="s">
        <v>5565</v>
      </c>
      <c r="S292" s="151"/>
    </row>
    <row r="293" spans="2:19" ht="18.75">
      <c r="B293" s="301" t="s">
        <v>1914</v>
      </c>
      <c r="C293" s="147" t="s">
        <v>3139</v>
      </c>
      <c r="D293" s="31" t="s">
        <v>2808</v>
      </c>
      <c r="E293" s="147"/>
      <c r="F293" s="147"/>
      <c r="G293" s="31" t="s">
        <v>2783</v>
      </c>
      <c r="H293" s="147"/>
      <c r="I293" s="315"/>
      <c r="J293" s="115"/>
      <c r="K293" s="115"/>
      <c r="L293" s="147"/>
      <c r="M293" s="147"/>
      <c r="N293" s="147"/>
      <c r="O293" s="115"/>
      <c r="P293" s="115"/>
      <c r="Q293" s="314"/>
      <c r="R293" s="314"/>
      <c r="S293" s="314"/>
    </row>
    <row r="294" spans="2:19" ht="18.75">
      <c r="B294" s="301" t="s">
        <v>2533</v>
      </c>
      <c r="C294" s="147" t="s">
        <v>3276</v>
      </c>
      <c r="D294" s="31" t="s">
        <v>2808</v>
      </c>
      <c r="E294" s="147"/>
      <c r="F294" s="147"/>
      <c r="G294" s="31" t="s">
        <v>2783</v>
      </c>
      <c r="H294" s="147"/>
      <c r="I294" s="315"/>
      <c r="J294" s="115"/>
      <c r="K294" s="115"/>
      <c r="L294" s="147"/>
      <c r="M294" s="147"/>
      <c r="N294" s="147"/>
      <c r="O294" s="115"/>
      <c r="P294" s="115"/>
      <c r="Q294" s="314"/>
      <c r="R294" s="314"/>
      <c r="S294" s="314"/>
    </row>
    <row r="295" spans="2:19" ht="18.75">
      <c r="B295" s="301" t="s">
        <v>1504</v>
      </c>
      <c r="C295" s="134" t="s">
        <v>4015</v>
      </c>
      <c r="D295" s="31" t="s">
        <v>2808</v>
      </c>
      <c r="E295" s="134"/>
      <c r="F295" s="134"/>
      <c r="G295" s="31" t="s">
        <v>2783</v>
      </c>
      <c r="H295" s="134" t="s">
        <v>3457</v>
      </c>
      <c r="I295" s="134"/>
      <c r="J295" s="305">
        <v>230</v>
      </c>
      <c r="K295" s="115">
        <v>44</v>
      </c>
      <c r="L295" s="134"/>
      <c r="M295" s="134"/>
      <c r="N295" s="134"/>
      <c r="O295" s="305">
        <v>97.2</v>
      </c>
      <c r="P295" s="305">
        <v>109.8</v>
      </c>
      <c r="Q295" s="151"/>
      <c r="R295" s="16" t="s">
        <v>4969</v>
      </c>
      <c r="S295" s="151"/>
    </row>
    <row r="296" spans="2:19" ht="18.75">
      <c r="B296" s="301" t="s">
        <v>2410</v>
      </c>
      <c r="C296" s="147" t="s">
        <v>3242</v>
      </c>
      <c r="D296" s="31" t="s">
        <v>2808</v>
      </c>
      <c r="E296" s="147"/>
      <c r="F296" s="147"/>
      <c r="G296" s="31" t="s">
        <v>2783</v>
      </c>
      <c r="H296" s="147"/>
      <c r="I296" s="315"/>
      <c r="J296" s="115"/>
      <c r="K296" s="115"/>
      <c r="L296" s="147"/>
      <c r="M296" s="147"/>
      <c r="N296" s="147"/>
      <c r="O296" s="115"/>
      <c r="P296" s="115"/>
      <c r="Q296" s="314"/>
      <c r="R296" s="314"/>
      <c r="S296" s="314"/>
    </row>
    <row r="297" spans="2:19" ht="18.75">
      <c r="B297" s="301" t="s">
        <v>2347</v>
      </c>
      <c r="C297" s="147" t="s">
        <v>3385</v>
      </c>
      <c r="D297" s="31" t="s">
        <v>2808</v>
      </c>
      <c r="E297" s="147"/>
      <c r="F297" s="147"/>
      <c r="G297" s="31" t="s">
        <v>2783</v>
      </c>
      <c r="H297" s="147"/>
      <c r="I297" s="315"/>
      <c r="J297" s="115"/>
      <c r="K297" s="115"/>
      <c r="L297" s="147"/>
      <c r="M297" s="147"/>
      <c r="N297" s="147"/>
      <c r="O297" s="115"/>
      <c r="P297" s="115"/>
      <c r="Q297" s="314"/>
      <c r="R297" s="314"/>
      <c r="S297" s="314"/>
    </row>
    <row r="298" spans="2:19" ht="18.75">
      <c r="B298" s="301" t="s">
        <v>1797</v>
      </c>
      <c r="C298" s="147" t="s">
        <v>3119</v>
      </c>
      <c r="D298" s="31" t="s">
        <v>2808</v>
      </c>
      <c r="E298" s="147"/>
      <c r="F298" s="147"/>
      <c r="G298" s="31" t="s">
        <v>2783</v>
      </c>
      <c r="H298" s="147"/>
      <c r="I298" s="315"/>
      <c r="J298" s="115"/>
      <c r="K298" s="115"/>
      <c r="L298" s="147"/>
      <c r="M298" s="147"/>
      <c r="N298" s="147"/>
      <c r="O298" s="115"/>
      <c r="P298" s="115"/>
      <c r="Q298" s="314"/>
      <c r="R298" s="314"/>
      <c r="S298" s="314"/>
    </row>
    <row r="299" spans="2:19" ht="18.75">
      <c r="B299" s="301" t="s">
        <v>1269</v>
      </c>
      <c r="C299" s="134" t="s">
        <v>4635</v>
      </c>
      <c r="D299" s="31" t="s">
        <v>2808</v>
      </c>
      <c r="E299" s="134"/>
      <c r="F299" s="134"/>
      <c r="G299" s="31" t="s">
        <v>2783</v>
      </c>
      <c r="H299" s="134" t="s">
        <v>261</v>
      </c>
      <c r="I299" s="134"/>
      <c r="J299" s="305">
        <v>230</v>
      </c>
      <c r="K299" s="115">
        <v>115</v>
      </c>
      <c r="L299" s="134"/>
      <c r="M299" s="134"/>
      <c r="N299" s="134"/>
      <c r="O299" s="309"/>
      <c r="P299" s="309"/>
      <c r="Q299" s="151"/>
      <c r="R299" s="16" t="s">
        <v>4914</v>
      </c>
      <c r="S299" s="222"/>
    </row>
    <row r="300" spans="2:19" ht="18.75">
      <c r="B300" s="301" t="s">
        <v>2676</v>
      </c>
      <c r="C300" s="147" t="s">
        <v>3040</v>
      </c>
      <c r="D300" s="31" t="s">
        <v>2808</v>
      </c>
      <c r="E300" s="147"/>
      <c r="F300" s="147"/>
      <c r="G300" s="31" t="s">
        <v>2783</v>
      </c>
      <c r="H300" s="147"/>
      <c r="I300" s="315"/>
      <c r="J300" s="115"/>
      <c r="K300" s="115"/>
      <c r="L300" s="147"/>
      <c r="M300" s="147"/>
      <c r="N300" s="147"/>
      <c r="O300" s="115"/>
      <c r="P300" s="115"/>
      <c r="Q300" s="314"/>
      <c r="R300" s="314"/>
      <c r="S300" s="314"/>
    </row>
    <row r="301" spans="2:19" ht="18.75">
      <c r="B301" s="301" t="s">
        <v>2677</v>
      </c>
      <c r="C301" s="134" t="s">
        <v>4016</v>
      </c>
      <c r="D301" s="31" t="s">
        <v>2808</v>
      </c>
      <c r="E301" s="134"/>
      <c r="F301" s="134"/>
      <c r="G301" s="31" t="s">
        <v>2783</v>
      </c>
      <c r="H301" s="134" t="s">
        <v>3412</v>
      </c>
      <c r="I301" s="134"/>
      <c r="J301" s="305">
        <v>230</v>
      </c>
      <c r="K301" s="305">
        <v>27.6</v>
      </c>
      <c r="L301" s="134"/>
      <c r="M301" s="134"/>
      <c r="N301" s="134"/>
      <c r="O301" s="309"/>
      <c r="P301" s="309"/>
      <c r="Q301" s="16" t="s">
        <v>5025</v>
      </c>
      <c r="R301" s="16" t="s">
        <v>4915</v>
      </c>
      <c r="S301" s="222"/>
    </row>
    <row r="302" spans="2:19" ht="18.75">
      <c r="B302" s="301" t="s">
        <v>2117</v>
      </c>
      <c r="C302" s="147" t="s">
        <v>2946</v>
      </c>
      <c r="D302" s="31" t="s">
        <v>2808</v>
      </c>
      <c r="E302" s="147"/>
      <c r="F302" s="147"/>
      <c r="G302" s="31" t="s">
        <v>2783</v>
      </c>
      <c r="H302" s="147"/>
      <c r="I302" s="315"/>
      <c r="J302" s="115"/>
      <c r="K302" s="115"/>
      <c r="L302" s="147"/>
      <c r="M302" s="147"/>
      <c r="N302" s="147"/>
      <c r="O302" s="115"/>
      <c r="P302" s="115"/>
      <c r="Q302" s="314"/>
      <c r="R302" s="314"/>
      <c r="S302" s="314"/>
    </row>
    <row r="303" spans="2:19" ht="18.75">
      <c r="B303" s="301" t="s">
        <v>2118</v>
      </c>
      <c r="C303" s="134" t="s">
        <v>4017</v>
      </c>
      <c r="D303" s="31" t="s">
        <v>2808</v>
      </c>
      <c r="E303" s="134"/>
      <c r="F303" s="134"/>
      <c r="G303" s="31" t="s">
        <v>2783</v>
      </c>
      <c r="H303" s="134" t="s">
        <v>3408</v>
      </c>
      <c r="I303" s="134"/>
      <c r="J303" s="305">
        <v>115</v>
      </c>
      <c r="K303" s="305">
        <v>13.8</v>
      </c>
      <c r="L303" s="134"/>
      <c r="M303" s="134"/>
      <c r="N303" s="134"/>
      <c r="O303" s="305">
        <v>170</v>
      </c>
      <c r="P303" s="309"/>
      <c r="Q303" s="16" t="s">
        <v>5025</v>
      </c>
      <c r="R303" s="16" t="s">
        <v>4880</v>
      </c>
      <c r="S303" s="151"/>
    </row>
    <row r="304" spans="2:19" ht="18.75">
      <c r="B304" s="301" t="s">
        <v>1624</v>
      </c>
      <c r="C304" s="147" t="s">
        <v>3090</v>
      </c>
      <c r="D304" s="31" t="s">
        <v>2808</v>
      </c>
      <c r="E304" s="147"/>
      <c r="F304" s="147"/>
      <c r="G304" s="31" t="s">
        <v>2783</v>
      </c>
      <c r="H304" s="147"/>
      <c r="I304" s="315"/>
      <c r="J304" s="115"/>
      <c r="K304" s="115"/>
      <c r="L304" s="147"/>
      <c r="M304" s="147"/>
      <c r="N304" s="147"/>
      <c r="O304" s="115"/>
      <c r="P304" s="115"/>
      <c r="Q304" s="314"/>
      <c r="R304" s="314"/>
      <c r="S304" s="314"/>
    </row>
    <row r="305" spans="2:19" ht="18.75">
      <c r="B305" s="301" t="s">
        <v>1480</v>
      </c>
      <c r="C305" s="147" t="s">
        <v>2822</v>
      </c>
      <c r="D305" s="31" t="s">
        <v>2808</v>
      </c>
      <c r="E305" s="147"/>
      <c r="F305" s="147"/>
      <c r="G305" s="31" t="s">
        <v>2783</v>
      </c>
      <c r="H305" s="147"/>
      <c r="I305" s="315"/>
      <c r="J305" s="115"/>
      <c r="K305" s="115"/>
      <c r="L305" s="147"/>
      <c r="M305" s="147"/>
      <c r="N305" s="147"/>
      <c r="O305" s="115"/>
      <c r="P305" s="115"/>
      <c r="Q305" s="314"/>
      <c r="R305" s="314"/>
      <c r="S305" s="314"/>
    </row>
    <row r="306" spans="2:19" ht="18.75">
      <c r="B306" s="301" t="s">
        <v>3516</v>
      </c>
      <c r="C306" s="134" t="s">
        <v>4018</v>
      </c>
      <c r="D306" s="31" t="s">
        <v>2808</v>
      </c>
      <c r="E306" s="134"/>
      <c r="F306" s="134"/>
      <c r="G306" s="31" t="s">
        <v>2783</v>
      </c>
      <c r="H306" s="134" t="s">
        <v>3404</v>
      </c>
      <c r="I306" s="134" t="s">
        <v>3399</v>
      </c>
      <c r="J306" s="305">
        <v>115</v>
      </c>
      <c r="K306" s="305">
        <v>27.6</v>
      </c>
      <c r="L306" s="134"/>
      <c r="M306" s="134"/>
      <c r="N306" s="134"/>
      <c r="O306" s="305">
        <v>89</v>
      </c>
      <c r="P306" s="309"/>
      <c r="Q306" s="16" t="s">
        <v>5025</v>
      </c>
      <c r="R306" s="16" t="s">
        <v>4970</v>
      </c>
      <c r="S306" s="151"/>
    </row>
    <row r="307" spans="2:19" ht="18.75">
      <c r="B307" s="301" t="s">
        <v>1532</v>
      </c>
      <c r="C307" s="147" t="s">
        <v>3085</v>
      </c>
      <c r="D307" s="31" t="s">
        <v>2808</v>
      </c>
      <c r="E307" s="147"/>
      <c r="F307" s="147"/>
      <c r="G307" s="31" t="s">
        <v>2783</v>
      </c>
      <c r="H307" s="147"/>
      <c r="I307" s="315"/>
      <c r="J307" s="115"/>
      <c r="K307" s="115"/>
      <c r="L307" s="147"/>
      <c r="M307" s="147"/>
      <c r="N307" s="147"/>
      <c r="O307" s="115"/>
      <c r="P307" s="115"/>
      <c r="Q307" s="314"/>
      <c r="R307" s="314"/>
      <c r="S307" s="314"/>
    </row>
    <row r="308" spans="2:19" ht="18.75">
      <c r="B308" s="301" t="s">
        <v>2660</v>
      </c>
      <c r="C308" s="147" t="s">
        <v>3303</v>
      </c>
      <c r="D308" s="31" t="s">
        <v>2808</v>
      </c>
      <c r="E308" s="147"/>
      <c r="F308" s="147"/>
      <c r="G308" s="31" t="s">
        <v>2783</v>
      </c>
      <c r="H308" s="147"/>
      <c r="I308" s="315"/>
      <c r="J308" s="115"/>
      <c r="K308" s="115"/>
      <c r="L308" s="147"/>
      <c r="M308" s="147"/>
      <c r="N308" s="147"/>
      <c r="O308" s="115"/>
      <c r="P308" s="115"/>
      <c r="Q308" s="314"/>
      <c r="R308" s="314"/>
      <c r="S308" s="314"/>
    </row>
    <row r="309" spans="2:19" ht="18.75">
      <c r="B309" s="301" t="s">
        <v>1533</v>
      </c>
      <c r="C309" s="134" t="s">
        <v>4019</v>
      </c>
      <c r="D309" s="31" t="s">
        <v>2808</v>
      </c>
      <c r="E309" s="134"/>
      <c r="F309" s="134"/>
      <c r="G309" s="31" t="s">
        <v>2783</v>
      </c>
      <c r="H309" s="134" t="s">
        <v>3404</v>
      </c>
      <c r="I309" s="134" t="s">
        <v>3398</v>
      </c>
      <c r="J309" s="305">
        <v>115</v>
      </c>
      <c r="K309" s="305">
        <v>27.6</v>
      </c>
      <c r="L309" s="134"/>
      <c r="M309" s="134"/>
      <c r="N309" s="134"/>
      <c r="O309" s="305">
        <v>99</v>
      </c>
      <c r="P309" s="309"/>
      <c r="Q309" s="16" t="s">
        <v>5025</v>
      </c>
      <c r="R309" s="16" t="s">
        <v>4970</v>
      </c>
      <c r="S309" s="151"/>
    </row>
    <row r="310" spans="2:19" ht="18.75">
      <c r="B310" s="301" t="s">
        <v>2435</v>
      </c>
      <c r="C310" s="134" t="s">
        <v>4020</v>
      </c>
      <c r="D310" s="31" t="s">
        <v>2808</v>
      </c>
      <c r="E310" s="134"/>
      <c r="F310" s="134"/>
      <c r="G310" s="31" t="s">
        <v>2783</v>
      </c>
      <c r="H310" s="134" t="s">
        <v>244</v>
      </c>
      <c r="I310" s="134"/>
      <c r="J310" s="305">
        <v>115</v>
      </c>
      <c r="K310" s="305">
        <v>27.6</v>
      </c>
      <c r="L310" s="134"/>
      <c r="M310" s="134"/>
      <c r="N310" s="134"/>
      <c r="O310" s="309"/>
      <c r="P310" s="309"/>
      <c r="Q310" s="16" t="s">
        <v>5025</v>
      </c>
      <c r="R310" s="16" t="s">
        <v>4917</v>
      </c>
      <c r="S310" s="151"/>
    </row>
    <row r="311" spans="2:19" ht="18.75">
      <c r="B311" s="301" t="s">
        <v>1828</v>
      </c>
      <c r="C311" s="134" t="s">
        <v>4021</v>
      </c>
      <c r="D311" s="31" t="s">
        <v>2808</v>
      </c>
      <c r="E311" s="134"/>
      <c r="F311" s="134"/>
      <c r="G311" s="31" t="s">
        <v>2783</v>
      </c>
      <c r="H311" s="134" t="s">
        <v>3408</v>
      </c>
      <c r="I311" s="134"/>
      <c r="J311" s="305">
        <v>115</v>
      </c>
      <c r="K311" s="115">
        <v>13.8</v>
      </c>
      <c r="L311" s="134"/>
      <c r="M311" s="134"/>
      <c r="N311" s="134"/>
      <c r="O311" s="305">
        <v>128</v>
      </c>
      <c r="P311" s="309"/>
      <c r="Q311" s="151"/>
      <c r="R311" s="16" t="s">
        <v>4880</v>
      </c>
      <c r="S311" s="151"/>
    </row>
    <row r="312" spans="2:19" ht="18.75">
      <c r="B312" s="301" t="s">
        <v>2157</v>
      </c>
      <c r="C312" s="147" t="s">
        <v>3185</v>
      </c>
      <c r="D312" s="31" t="s">
        <v>2808</v>
      </c>
      <c r="E312" s="147"/>
      <c r="F312" s="147"/>
      <c r="G312" s="31" t="s">
        <v>2783</v>
      </c>
      <c r="H312" s="147"/>
      <c r="I312" s="315"/>
      <c r="J312" s="115"/>
      <c r="K312" s="115"/>
      <c r="L312" s="147"/>
      <c r="M312" s="147"/>
      <c r="N312" s="147"/>
      <c r="O312" s="115"/>
      <c r="P312" s="115"/>
      <c r="Q312" s="314"/>
      <c r="R312" s="314"/>
      <c r="S312" s="314"/>
    </row>
    <row r="313" spans="2:19" ht="18.75">
      <c r="B313" s="301" t="s">
        <v>1766</v>
      </c>
      <c r="C313" s="134" t="s">
        <v>4022</v>
      </c>
      <c r="D313" s="31" t="s">
        <v>2808</v>
      </c>
      <c r="E313" s="134"/>
      <c r="F313" s="134"/>
      <c r="G313" s="31" t="s">
        <v>2783</v>
      </c>
      <c r="H313" s="134" t="s">
        <v>229</v>
      </c>
      <c r="I313" s="134"/>
      <c r="J313" s="305">
        <v>230</v>
      </c>
      <c r="K313" s="328" t="s">
        <v>4617</v>
      </c>
      <c r="L313" s="134"/>
      <c r="M313" s="134"/>
      <c r="N313" s="134"/>
      <c r="O313" s="309"/>
      <c r="P313" s="309"/>
      <c r="Q313" s="16" t="s">
        <v>5025</v>
      </c>
      <c r="R313" s="16" t="s">
        <v>4963</v>
      </c>
      <c r="S313" s="151"/>
    </row>
    <row r="314" spans="2:19" ht="18.75">
      <c r="B314" s="301" t="s">
        <v>4680</v>
      </c>
      <c r="C314" s="134" t="s">
        <v>4436</v>
      </c>
      <c r="D314" s="31" t="s">
        <v>2808</v>
      </c>
      <c r="E314" s="134"/>
      <c r="F314" s="134"/>
      <c r="G314" s="31" t="s">
        <v>2783</v>
      </c>
      <c r="H314" s="134" t="s">
        <v>3419</v>
      </c>
      <c r="I314" s="134"/>
      <c r="J314" s="305">
        <v>115</v>
      </c>
      <c r="K314" s="115"/>
      <c r="L314" s="134"/>
      <c r="M314" s="134"/>
      <c r="N314" s="134"/>
      <c r="O314" s="309"/>
      <c r="P314" s="309"/>
      <c r="Q314" s="151"/>
      <c r="R314" s="16" t="s">
        <v>4965</v>
      </c>
      <c r="S314" s="151"/>
    </row>
    <row r="315" spans="2:19" ht="18.75">
      <c r="B315" s="301" t="s">
        <v>4470</v>
      </c>
      <c r="C315" s="147" t="s">
        <v>3261</v>
      </c>
      <c r="D315" s="31" t="s">
        <v>2808</v>
      </c>
      <c r="E315" s="147"/>
      <c r="F315" s="147"/>
      <c r="G315" s="31" t="s">
        <v>2783</v>
      </c>
      <c r="H315" s="147"/>
      <c r="I315" s="315"/>
      <c r="J315" s="115"/>
      <c r="K315" s="115"/>
      <c r="L315" s="147"/>
      <c r="M315" s="147"/>
      <c r="N315" s="147"/>
      <c r="O315" s="115"/>
      <c r="P315" s="115"/>
      <c r="Q315" s="314"/>
      <c r="R315" s="314"/>
      <c r="S315" s="314"/>
    </row>
    <row r="316" spans="2:19" ht="18.75">
      <c r="B316" s="301" t="s">
        <v>4681</v>
      </c>
      <c r="C316" s="134" t="s">
        <v>4437</v>
      </c>
      <c r="D316" s="31" t="s">
        <v>2808</v>
      </c>
      <c r="E316" s="134"/>
      <c r="F316" s="134"/>
      <c r="G316" s="31" t="s">
        <v>2783</v>
      </c>
      <c r="H316" s="134" t="s">
        <v>3421</v>
      </c>
      <c r="I316" s="134"/>
      <c r="J316" s="305">
        <v>115</v>
      </c>
      <c r="K316" s="115"/>
      <c r="L316" s="134"/>
      <c r="M316" s="134"/>
      <c r="N316" s="134"/>
      <c r="O316" s="309"/>
      <c r="P316" s="309"/>
      <c r="Q316" s="151"/>
      <c r="R316" s="16" t="s">
        <v>4973</v>
      </c>
      <c r="S316" s="151"/>
    </row>
    <row r="317" spans="2:19" ht="18.75">
      <c r="B317" s="301" t="s">
        <v>1265</v>
      </c>
      <c r="C317" s="134" t="s">
        <v>4023</v>
      </c>
      <c r="D317" s="31" t="s">
        <v>2808</v>
      </c>
      <c r="E317" s="134"/>
      <c r="F317" s="134"/>
      <c r="G317" s="31" t="s">
        <v>2783</v>
      </c>
      <c r="H317" s="134" t="s">
        <v>261</v>
      </c>
      <c r="I317" s="134"/>
      <c r="J317" s="305">
        <v>115</v>
      </c>
      <c r="K317" s="115">
        <v>44</v>
      </c>
      <c r="L317" s="134"/>
      <c r="M317" s="134"/>
      <c r="N317" s="134"/>
      <c r="O317" s="309"/>
      <c r="P317" s="309"/>
      <c r="Q317" s="151"/>
      <c r="R317" s="16" t="s">
        <v>4914</v>
      </c>
      <c r="S317" s="222"/>
    </row>
    <row r="318" spans="2:19" ht="18.75">
      <c r="B318" s="301" t="s">
        <v>4662</v>
      </c>
      <c r="C318" s="147" t="s">
        <v>3883</v>
      </c>
      <c r="D318" s="31" t="s">
        <v>2808</v>
      </c>
      <c r="E318" s="147"/>
      <c r="F318" s="147"/>
      <c r="G318" s="31" t="s">
        <v>2783</v>
      </c>
      <c r="H318" s="147"/>
      <c r="I318" s="315"/>
      <c r="J318" s="115"/>
      <c r="K318" s="115"/>
      <c r="L318" s="147"/>
      <c r="M318" s="147"/>
      <c r="N318" s="147"/>
      <c r="O318" s="115"/>
      <c r="P318" s="115"/>
      <c r="Q318" s="314"/>
      <c r="R318" s="314"/>
      <c r="S318" s="314"/>
    </row>
    <row r="319" spans="2:19" ht="18.75">
      <c r="B319" s="301" t="s">
        <v>4663</v>
      </c>
      <c r="C319" s="147" t="s">
        <v>2964</v>
      </c>
      <c r="D319" s="31" t="s">
        <v>2808</v>
      </c>
      <c r="E319" s="147"/>
      <c r="F319" s="147"/>
      <c r="G319" s="31" t="s">
        <v>2783</v>
      </c>
      <c r="H319" s="147"/>
      <c r="I319" s="315"/>
      <c r="J319" s="115"/>
      <c r="K319" s="115"/>
      <c r="L319" s="147"/>
      <c r="M319" s="147"/>
      <c r="N319" s="147"/>
      <c r="O319" s="115"/>
      <c r="P319" s="115"/>
      <c r="Q319" s="314"/>
      <c r="R319" s="314"/>
      <c r="S319" s="314"/>
    </row>
    <row r="320" spans="2:19" ht="18.75">
      <c r="B320" s="301" t="s">
        <v>4332</v>
      </c>
      <c r="C320" s="147" t="s">
        <v>3884</v>
      </c>
      <c r="D320" s="31" t="s">
        <v>2808</v>
      </c>
      <c r="E320" s="147"/>
      <c r="F320" s="147"/>
      <c r="G320" s="31" t="s">
        <v>2783</v>
      </c>
      <c r="H320" s="147"/>
      <c r="I320" s="315"/>
      <c r="J320" s="115"/>
      <c r="K320" s="115"/>
      <c r="L320" s="147"/>
      <c r="M320" s="147"/>
      <c r="N320" s="147"/>
      <c r="O320" s="115"/>
      <c r="P320" s="115"/>
      <c r="Q320" s="314"/>
      <c r="R320" s="314"/>
      <c r="S320" s="314"/>
    </row>
    <row r="321" spans="2:19" ht="18.75">
      <c r="B321" s="301" t="s">
        <v>2145</v>
      </c>
      <c r="C321" s="147" t="s">
        <v>2956</v>
      </c>
      <c r="D321" s="31" t="s">
        <v>2808</v>
      </c>
      <c r="E321" s="147"/>
      <c r="F321" s="147"/>
      <c r="G321" s="31" t="s">
        <v>2783</v>
      </c>
      <c r="H321" s="147"/>
      <c r="I321" s="315"/>
      <c r="J321" s="115"/>
      <c r="K321" s="115"/>
      <c r="L321" s="147"/>
      <c r="M321" s="147"/>
      <c r="N321" s="147"/>
      <c r="O321" s="115"/>
      <c r="P321" s="115"/>
      <c r="Q321" s="314"/>
      <c r="R321" s="314"/>
      <c r="S321" s="314"/>
    </row>
    <row r="322" spans="2:19" ht="18.75">
      <c r="B322" s="301" t="s">
        <v>2147</v>
      </c>
      <c r="C322" s="147" t="s">
        <v>2957</v>
      </c>
      <c r="D322" s="31" t="s">
        <v>2808</v>
      </c>
      <c r="E322" s="147"/>
      <c r="F322" s="147"/>
      <c r="G322" s="31" t="s">
        <v>2783</v>
      </c>
      <c r="H322" s="147"/>
      <c r="I322" s="315"/>
      <c r="J322" s="115"/>
      <c r="K322" s="115"/>
      <c r="L322" s="147"/>
      <c r="M322" s="147"/>
      <c r="N322" s="147"/>
      <c r="O322" s="115"/>
      <c r="P322" s="115"/>
      <c r="Q322" s="314"/>
      <c r="R322" s="314"/>
      <c r="S322" s="314"/>
    </row>
    <row r="323" spans="2:19" ht="18.75">
      <c r="B323" s="301" t="s">
        <v>4471</v>
      </c>
      <c r="C323" s="147" t="s">
        <v>3381</v>
      </c>
      <c r="D323" s="31" t="s">
        <v>2808</v>
      </c>
      <c r="E323" s="147"/>
      <c r="F323" s="147"/>
      <c r="G323" s="31" t="s">
        <v>2783</v>
      </c>
      <c r="H323" s="147"/>
      <c r="I323" s="315"/>
      <c r="J323" s="115"/>
      <c r="K323" s="115"/>
      <c r="L323" s="147"/>
      <c r="M323" s="147"/>
      <c r="N323" s="147"/>
      <c r="O323" s="115"/>
      <c r="P323" s="115"/>
      <c r="Q323" s="314"/>
      <c r="R323" s="314"/>
      <c r="S323" s="314"/>
    </row>
    <row r="324" spans="2:19" ht="18.75">
      <c r="B324" s="301" t="s">
        <v>3435</v>
      </c>
      <c r="C324" s="134" t="s">
        <v>4024</v>
      </c>
      <c r="D324" s="31" t="s">
        <v>2808</v>
      </c>
      <c r="E324" s="134"/>
      <c r="F324" s="134"/>
      <c r="G324" s="31" t="s">
        <v>2783</v>
      </c>
      <c r="H324" s="134" t="s">
        <v>3413</v>
      </c>
      <c r="I324" s="134" t="s">
        <v>3402</v>
      </c>
      <c r="J324" s="305">
        <v>230</v>
      </c>
      <c r="K324" s="306" t="s">
        <v>4619</v>
      </c>
      <c r="L324" s="134"/>
      <c r="M324" s="134"/>
      <c r="N324" s="134"/>
      <c r="O324" s="309"/>
      <c r="P324" s="309"/>
      <c r="Q324" s="151"/>
      <c r="R324" s="16" t="s">
        <v>5566</v>
      </c>
      <c r="S324" s="151"/>
    </row>
    <row r="325" spans="2:19" ht="18.75">
      <c r="B325" s="301" t="s">
        <v>1351</v>
      </c>
      <c r="C325" s="147" t="s">
        <v>3359</v>
      </c>
      <c r="D325" s="31" t="s">
        <v>2808</v>
      </c>
      <c r="E325" s="147"/>
      <c r="F325" s="147"/>
      <c r="G325" s="31" t="s">
        <v>2783</v>
      </c>
      <c r="H325" s="147"/>
      <c r="I325" s="315"/>
      <c r="J325" s="115"/>
      <c r="K325" s="115"/>
      <c r="L325" s="147"/>
      <c r="M325" s="147"/>
      <c r="N325" s="147"/>
      <c r="O325" s="115"/>
      <c r="P325" s="115"/>
      <c r="Q325" s="314"/>
      <c r="R325" s="314"/>
      <c r="S325" s="314"/>
    </row>
    <row r="326" spans="2:19" ht="18.75">
      <c r="B326" s="301" t="s">
        <v>2387</v>
      </c>
      <c r="C326" s="147" t="s">
        <v>3344</v>
      </c>
      <c r="D326" s="31" t="s">
        <v>2808</v>
      </c>
      <c r="E326" s="147"/>
      <c r="F326" s="147"/>
      <c r="G326" s="31" t="s">
        <v>2783</v>
      </c>
      <c r="H326" s="147"/>
      <c r="I326" s="315"/>
      <c r="J326" s="115"/>
      <c r="K326" s="115"/>
      <c r="L326" s="147"/>
      <c r="M326" s="147"/>
      <c r="N326" s="147"/>
      <c r="O326" s="115"/>
      <c r="P326" s="115"/>
      <c r="Q326" s="314"/>
      <c r="R326" s="314"/>
      <c r="S326" s="314"/>
    </row>
    <row r="327" spans="2:19" ht="18.75">
      <c r="B327" s="301" t="s">
        <v>2245</v>
      </c>
      <c r="C327" s="147" t="s">
        <v>3209</v>
      </c>
      <c r="D327" s="31" t="s">
        <v>2808</v>
      </c>
      <c r="E327" s="147"/>
      <c r="F327" s="147"/>
      <c r="G327" s="31" t="s">
        <v>2783</v>
      </c>
      <c r="H327" s="147"/>
      <c r="I327" s="315"/>
      <c r="J327" s="115"/>
      <c r="K327" s="115"/>
      <c r="L327" s="147"/>
      <c r="M327" s="147"/>
      <c r="N327" s="147"/>
      <c r="O327" s="115"/>
      <c r="P327" s="115"/>
      <c r="Q327" s="314"/>
      <c r="R327" s="314"/>
      <c r="S327" s="314"/>
    </row>
    <row r="328" spans="2:19" ht="18.75">
      <c r="B328" s="301" t="s">
        <v>2505</v>
      </c>
      <c r="C328" s="147" t="s">
        <v>3209</v>
      </c>
      <c r="D328" s="31" t="s">
        <v>2808</v>
      </c>
      <c r="E328" s="147"/>
      <c r="F328" s="147"/>
      <c r="G328" s="31" t="s">
        <v>2783</v>
      </c>
      <c r="H328" s="147"/>
      <c r="I328" s="315"/>
      <c r="J328" s="115"/>
      <c r="K328" s="115"/>
      <c r="L328" s="147"/>
      <c r="M328" s="147"/>
      <c r="N328" s="147"/>
      <c r="O328" s="115"/>
      <c r="P328" s="115"/>
      <c r="Q328" s="314"/>
      <c r="R328" s="314"/>
      <c r="S328" s="314"/>
    </row>
    <row r="329" spans="2:19" ht="18.75">
      <c r="B329" s="301" t="s">
        <v>2691</v>
      </c>
      <c r="C329" s="147" t="s">
        <v>3306</v>
      </c>
      <c r="D329" s="31" t="s">
        <v>2808</v>
      </c>
      <c r="E329" s="147"/>
      <c r="F329" s="147"/>
      <c r="G329" s="31" t="s">
        <v>2783</v>
      </c>
      <c r="H329" s="147"/>
      <c r="I329" s="315"/>
      <c r="J329" s="115"/>
      <c r="K329" s="115"/>
      <c r="L329" s="147"/>
      <c r="M329" s="147"/>
      <c r="N329" s="147"/>
      <c r="O329" s="115"/>
      <c r="P329" s="115"/>
      <c r="Q329" s="314"/>
      <c r="R329" s="314"/>
      <c r="S329" s="314"/>
    </row>
    <row r="330" spans="2:19" ht="18.75">
      <c r="B330" s="301" t="s">
        <v>2675</v>
      </c>
      <c r="C330" s="134" t="s">
        <v>4025</v>
      </c>
      <c r="D330" s="31" t="s">
        <v>2808</v>
      </c>
      <c r="E330" s="134"/>
      <c r="F330" s="134"/>
      <c r="G330" s="31" t="s">
        <v>2783</v>
      </c>
      <c r="H330" s="134" t="s">
        <v>236</v>
      </c>
      <c r="I330" s="134" t="s">
        <v>3398</v>
      </c>
      <c r="J330" s="305">
        <v>230</v>
      </c>
      <c r="K330" s="115">
        <v>27.6</v>
      </c>
      <c r="L330" s="134"/>
      <c r="M330" s="134"/>
      <c r="N330" s="134"/>
      <c r="O330" s="305">
        <v>191</v>
      </c>
      <c r="P330" s="309"/>
      <c r="Q330" s="151"/>
      <c r="R330" s="16" t="s">
        <v>4916</v>
      </c>
      <c r="S330" s="151"/>
    </row>
    <row r="331" spans="2:19" ht="18.75">
      <c r="B331" s="301" t="s">
        <v>4360</v>
      </c>
      <c r="C331" s="134" t="s">
        <v>4603</v>
      </c>
      <c r="D331" s="31" t="s">
        <v>2808</v>
      </c>
      <c r="E331" s="134"/>
      <c r="F331" s="134"/>
      <c r="G331" s="31" t="s">
        <v>2783</v>
      </c>
      <c r="H331" s="134" t="s">
        <v>3457</v>
      </c>
      <c r="I331" s="134"/>
      <c r="J331" s="305">
        <v>115</v>
      </c>
      <c r="K331" s="115"/>
      <c r="L331" s="134"/>
      <c r="M331" s="134"/>
      <c r="N331" s="134"/>
      <c r="O331" s="309"/>
      <c r="P331" s="309"/>
      <c r="Q331" s="151"/>
      <c r="R331" s="16" t="s">
        <v>5565</v>
      </c>
      <c r="S331" s="151"/>
    </row>
    <row r="332" spans="2:19" ht="18.75">
      <c r="B332" s="301" t="s">
        <v>2339</v>
      </c>
      <c r="C332" s="147" t="s">
        <v>3384</v>
      </c>
      <c r="D332" s="31" t="s">
        <v>2808</v>
      </c>
      <c r="E332" s="147"/>
      <c r="F332" s="147"/>
      <c r="G332" s="31" t="s">
        <v>2783</v>
      </c>
      <c r="H332" s="147"/>
      <c r="I332" s="315"/>
      <c r="J332" s="115"/>
      <c r="K332" s="115"/>
      <c r="L332" s="147"/>
      <c r="M332" s="147"/>
      <c r="N332" s="147"/>
      <c r="O332" s="115"/>
      <c r="P332" s="115"/>
      <c r="Q332" s="314"/>
      <c r="R332" s="314"/>
      <c r="S332" s="314"/>
    </row>
    <row r="333" spans="2:19" ht="18.75">
      <c r="B333" s="301" t="s">
        <v>2014</v>
      </c>
      <c r="C333" s="134" t="s">
        <v>4026</v>
      </c>
      <c r="D333" s="31" t="s">
        <v>2808</v>
      </c>
      <c r="E333" s="134"/>
      <c r="F333" s="134"/>
      <c r="G333" s="31" t="s">
        <v>2783</v>
      </c>
      <c r="H333" s="134" t="s">
        <v>3404</v>
      </c>
      <c r="I333" s="134" t="s">
        <v>3398</v>
      </c>
      <c r="J333" s="305">
        <v>115</v>
      </c>
      <c r="K333" s="305">
        <v>13.8</v>
      </c>
      <c r="L333" s="134"/>
      <c r="M333" s="134"/>
      <c r="N333" s="134"/>
      <c r="O333" s="305">
        <v>135</v>
      </c>
      <c r="P333" s="309"/>
      <c r="Q333" s="16" t="s">
        <v>5025</v>
      </c>
      <c r="R333" s="16" t="s">
        <v>4970</v>
      </c>
      <c r="S333" s="151"/>
    </row>
    <row r="334" spans="2:19" ht="18.75">
      <c r="B334" s="301" t="s">
        <v>2081</v>
      </c>
      <c r="C334" s="147" t="s">
        <v>3380</v>
      </c>
      <c r="D334" s="31" t="s">
        <v>2808</v>
      </c>
      <c r="E334" s="147"/>
      <c r="F334" s="147"/>
      <c r="G334" s="31" t="s">
        <v>2783</v>
      </c>
      <c r="H334" s="147"/>
      <c r="I334" s="315"/>
      <c r="J334" s="115"/>
      <c r="K334" s="115"/>
      <c r="L334" s="147"/>
      <c r="M334" s="147"/>
      <c r="N334" s="147"/>
      <c r="O334" s="115"/>
      <c r="P334" s="115"/>
      <c r="Q334" s="314"/>
      <c r="R334" s="314"/>
      <c r="S334" s="314"/>
    </row>
    <row r="335" spans="2:19" ht="18.75">
      <c r="B335" s="301" t="s">
        <v>1682</v>
      </c>
      <c r="C335" s="147" t="s">
        <v>2875</v>
      </c>
      <c r="D335" s="31" t="s">
        <v>2808</v>
      </c>
      <c r="E335" s="147"/>
      <c r="F335" s="147"/>
      <c r="G335" s="31" t="s">
        <v>2783</v>
      </c>
      <c r="H335" s="147"/>
      <c r="I335" s="315"/>
      <c r="J335" s="115"/>
      <c r="K335" s="115"/>
      <c r="L335" s="147"/>
      <c r="M335" s="147"/>
      <c r="N335" s="147"/>
      <c r="O335" s="115"/>
      <c r="P335" s="115"/>
      <c r="Q335" s="314"/>
      <c r="R335" s="314"/>
      <c r="S335" s="314"/>
    </row>
    <row r="336" spans="2:19" ht="18.75">
      <c r="B336" s="301" t="s">
        <v>1681</v>
      </c>
      <c r="C336" s="134" t="s">
        <v>4027</v>
      </c>
      <c r="D336" s="31" t="s">
        <v>2808</v>
      </c>
      <c r="E336" s="134"/>
      <c r="F336" s="134"/>
      <c r="G336" s="31" t="s">
        <v>2783</v>
      </c>
      <c r="H336" s="134" t="s">
        <v>3408</v>
      </c>
      <c r="I336" s="134"/>
      <c r="J336" s="305">
        <v>230</v>
      </c>
      <c r="K336" s="115">
        <v>27.6</v>
      </c>
      <c r="L336" s="134"/>
      <c r="M336" s="134"/>
      <c r="N336" s="134"/>
      <c r="O336" s="305">
        <v>189</v>
      </c>
      <c r="P336" s="309"/>
      <c r="Q336" s="151"/>
      <c r="R336" s="16" t="s">
        <v>4880</v>
      </c>
      <c r="S336" s="151"/>
    </row>
    <row r="337" spans="2:19" ht="18.75">
      <c r="B337" s="301" t="s">
        <v>1541</v>
      </c>
      <c r="C337" s="147" t="s">
        <v>3087</v>
      </c>
      <c r="D337" s="31" t="s">
        <v>2808</v>
      </c>
      <c r="E337" s="147"/>
      <c r="F337" s="147"/>
      <c r="G337" s="31" t="s">
        <v>2783</v>
      </c>
      <c r="H337" s="147"/>
      <c r="I337" s="315"/>
      <c r="J337" s="115"/>
      <c r="K337" s="115"/>
      <c r="L337" s="147"/>
      <c r="M337" s="147"/>
      <c r="N337" s="147"/>
      <c r="O337" s="115"/>
      <c r="P337" s="115"/>
      <c r="Q337" s="314"/>
      <c r="R337" s="314"/>
      <c r="S337" s="314"/>
    </row>
    <row r="338" spans="2:19" ht="18.75">
      <c r="B338" s="301" t="s">
        <v>1542</v>
      </c>
      <c r="C338" s="134" t="s">
        <v>4028</v>
      </c>
      <c r="D338" s="31" t="s">
        <v>2808</v>
      </c>
      <c r="E338" s="134"/>
      <c r="F338" s="134"/>
      <c r="G338" s="31" t="s">
        <v>2783</v>
      </c>
      <c r="H338" s="134" t="s">
        <v>3421</v>
      </c>
      <c r="I338" s="134" t="s">
        <v>3417</v>
      </c>
      <c r="J338" s="305">
        <v>115</v>
      </c>
      <c r="K338" s="115">
        <v>44</v>
      </c>
      <c r="L338" s="134"/>
      <c r="M338" s="134"/>
      <c r="N338" s="134"/>
      <c r="O338" s="309"/>
      <c r="P338" s="305">
        <v>66.42</v>
      </c>
      <c r="Q338" s="151"/>
      <c r="R338" s="16" t="s">
        <v>4973</v>
      </c>
      <c r="S338" s="151"/>
    </row>
    <row r="339" spans="2:19" ht="18.75">
      <c r="B339" s="301" t="s">
        <v>1415</v>
      </c>
      <c r="C339" s="147" t="s">
        <v>2811</v>
      </c>
      <c r="D339" s="31" t="s">
        <v>2808</v>
      </c>
      <c r="E339" s="147"/>
      <c r="F339" s="147"/>
      <c r="G339" s="31" t="s">
        <v>2783</v>
      </c>
      <c r="H339" s="147"/>
      <c r="I339" s="315"/>
      <c r="J339" s="115"/>
      <c r="K339" s="115"/>
      <c r="L339" s="147"/>
      <c r="M339" s="147"/>
      <c r="N339" s="147"/>
      <c r="O339" s="115"/>
      <c r="P339" s="115"/>
      <c r="Q339" s="314"/>
      <c r="R339" s="314"/>
      <c r="S339" s="314"/>
    </row>
    <row r="340" spans="2:19" ht="18.75">
      <c r="B340" s="301" t="s">
        <v>2243</v>
      </c>
      <c r="C340" s="134" t="s">
        <v>4029</v>
      </c>
      <c r="D340" s="31" t="s">
        <v>2808</v>
      </c>
      <c r="E340" s="134"/>
      <c r="F340" s="134"/>
      <c r="G340" s="31" t="s">
        <v>2783</v>
      </c>
      <c r="H340" s="134" t="s">
        <v>263</v>
      </c>
      <c r="I340" s="219"/>
      <c r="J340" s="305">
        <v>230</v>
      </c>
      <c r="K340" s="115"/>
      <c r="L340" s="219"/>
      <c r="M340" s="219"/>
      <c r="N340" s="219"/>
      <c r="O340" s="305">
        <v>59</v>
      </c>
      <c r="P340" s="309"/>
      <c r="Q340" s="151"/>
      <c r="R340" s="16" t="s">
        <v>4920</v>
      </c>
      <c r="S340" s="151"/>
    </row>
    <row r="341" spans="2:19" ht="18.75">
      <c r="B341" s="301" t="s">
        <v>2242</v>
      </c>
      <c r="C341" s="147" t="s">
        <v>2811</v>
      </c>
      <c r="D341" s="31" t="s">
        <v>2808</v>
      </c>
      <c r="E341" s="147"/>
      <c r="F341" s="147"/>
      <c r="G341" s="31" t="s">
        <v>2783</v>
      </c>
      <c r="H341" s="147"/>
      <c r="I341" s="315"/>
      <c r="J341" s="115"/>
      <c r="K341" s="115"/>
      <c r="L341" s="147"/>
      <c r="M341" s="147"/>
      <c r="N341" s="147"/>
      <c r="O341" s="115"/>
      <c r="P341" s="115"/>
      <c r="Q341" s="314"/>
      <c r="R341" s="314"/>
      <c r="S341" s="314"/>
    </row>
    <row r="342" spans="2:19" ht="18.75">
      <c r="B342" s="301" t="s">
        <v>1728</v>
      </c>
      <c r="C342" s="134" t="s">
        <v>4030</v>
      </c>
      <c r="D342" s="31" t="s">
        <v>2808</v>
      </c>
      <c r="E342" s="134"/>
      <c r="F342" s="134"/>
      <c r="G342" s="31" t="s">
        <v>2783</v>
      </c>
      <c r="H342" s="134" t="s">
        <v>3410</v>
      </c>
      <c r="I342" s="134"/>
      <c r="J342" s="305">
        <v>115</v>
      </c>
      <c r="K342" s="305">
        <v>27.6</v>
      </c>
      <c r="L342" s="134"/>
      <c r="M342" s="134"/>
      <c r="N342" s="134"/>
      <c r="O342" s="305">
        <v>55</v>
      </c>
      <c r="P342" s="309"/>
      <c r="Q342" s="16" t="s">
        <v>5025</v>
      </c>
      <c r="R342" s="16" t="s">
        <v>4968</v>
      </c>
      <c r="S342" s="151"/>
    </row>
    <row r="343" spans="2:19" ht="18.75">
      <c r="B343" s="301" t="s">
        <v>4682</v>
      </c>
      <c r="C343" s="134" t="s">
        <v>4438</v>
      </c>
      <c r="D343" s="31" t="s">
        <v>2808</v>
      </c>
      <c r="E343" s="134"/>
      <c r="F343" s="134"/>
      <c r="G343" s="31" t="s">
        <v>2783</v>
      </c>
      <c r="H343" s="134" t="s">
        <v>3457</v>
      </c>
      <c r="I343" s="134"/>
      <c r="J343" s="305">
        <v>115</v>
      </c>
      <c r="K343" s="115"/>
      <c r="L343" s="134"/>
      <c r="M343" s="134"/>
      <c r="N343" s="134"/>
      <c r="O343" s="309"/>
      <c r="P343" s="309"/>
      <c r="Q343" s="151"/>
      <c r="R343" s="16" t="s">
        <v>4967</v>
      </c>
      <c r="S343" s="151"/>
    </row>
    <row r="344" spans="2:19" ht="18.75">
      <c r="B344" s="301" t="s">
        <v>4684</v>
      </c>
      <c r="C344" s="134" t="s">
        <v>4439</v>
      </c>
      <c r="D344" s="31" t="s">
        <v>2808</v>
      </c>
      <c r="E344" s="134"/>
      <c r="F344" s="134"/>
      <c r="G344" s="31" t="s">
        <v>2783</v>
      </c>
      <c r="H344" s="134" t="s">
        <v>236</v>
      </c>
      <c r="I344" s="134"/>
      <c r="J344" s="305">
        <v>115</v>
      </c>
      <c r="K344" s="115"/>
      <c r="L344" s="134"/>
      <c r="M344" s="134"/>
      <c r="N344" s="134"/>
      <c r="O344" s="309"/>
      <c r="P344" s="309"/>
      <c r="Q344" s="151"/>
      <c r="R344" s="16" t="s">
        <v>4916</v>
      </c>
      <c r="S344" s="151"/>
    </row>
    <row r="345" spans="2:19" ht="18.75">
      <c r="B345" s="301" t="s">
        <v>4683</v>
      </c>
      <c r="C345" s="134" t="s">
        <v>4442</v>
      </c>
      <c r="D345" s="31" t="s">
        <v>2808</v>
      </c>
      <c r="E345" s="134"/>
      <c r="F345" s="134"/>
      <c r="G345" s="31" t="s">
        <v>2783</v>
      </c>
      <c r="H345" s="134" t="s">
        <v>3419</v>
      </c>
      <c r="I345" s="134"/>
      <c r="J345" s="305">
        <v>115</v>
      </c>
      <c r="K345" s="115"/>
      <c r="L345" s="134"/>
      <c r="M345" s="134"/>
      <c r="N345" s="134"/>
      <c r="O345" s="309"/>
      <c r="P345" s="309"/>
      <c r="Q345" s="151"/>
      <c r="R345" s="16" t="s">
        <v>4965</v>
      </c>
      <c r="S345" s="151"/>
    </row>
    <row r="346" spans="2:19" ht="18.75">
      <c r="B346" s="301" t="s">
        <v>4685</v>
      </c>
      <c r="C346" s="134" t="s">
        <v>4499</v>
      </c>
      <c r="D346" s="31" t="s">
        <v>2808</v>
      </c>
      <c r="E346" s="134"/>
      <c r="F346" s="134"/>
      <c r="G346" s="31" t="s">
        <v>2783</v>
      </c>
      <c r="H346" s="134" t="s">
        <v>3411</v>
      </c>
      <c r="I346" s="134"/>
      <c r="J346" s="305">
        <v>115</v>
      </c>
      <c r="K346" s="115"/>
      <c r="L346" s="134"/>
      <c r="M346" s="134"/>
      <c r="N346" s="134"/>
      <c r="O346" s="309"/>
      <c r="P346" s="309"/>
      <c r="Q346" s="151"/>
      <c r="R346" s="16" t="s">
        <v>4881</v>
      </c>
      <c r="S346" s="151"/>
    </row>
    <row r="347" spans="2:19" ht="18.75">
      <c r="B347" s="301" t="s">
        <v>4686</v>
      </c>
      <c r="C347" s="134" t="s">
        <v>4440</v>
      </c>
      <c r="D347" s="31" t="s">
        <v>2808</v>
      </c>
      <c r="E347" s="134"/>
      <c r="F347" s="134"/>
      <c r="G347" s="31" t="s">
        <v>2783</v>
      </c>
      <c r="H347" s="134" t="s">
        <v>3410</v>
      </c>
      <c r="I347" s="134"/>
      <c r="J347" s="305">
        <v>115</v>
      </c>
      <c r="K347" s="115"/>
      <c r="L347" s="134"/>
      <c r="M347" s="134"/>
      <c r="N347" s="134"/>
      <c r="O347" s="309"/>
      <c r="P347" s="309"/>
      <c r="Q347" s="151"/>
      <c r="R347" s="16" t="s">
        <v>4968</v>
      </c>
      <c r="S347" s="151"/>
    </row>
    <row r="348" spans="2:19" ht="18.75">
      <c r="B348" s="301" t="s">
        <v>4687</v>
      </c>
      <c r="C348" s="134" t="s">
        <v>4441</v>
      </c>
      <c r="D348" s="31" t="s">
        <v>2808</v>
      </c>
      <c r="E348" s="134"/>
      <c r="F348" s="134"/>
      <c r="G348" s="31" t="s">
        <v>2783</v>
      </c>
      <c r="H348" s="134" t="s">
        <v>3410</v>
      </c>
      <c r="I348" s="134"/>
      <c r="J348" s="305">
        <v>115</v>
      </c>
      <c r="K348" s="115"/>
      <c r="L348" s="134"/>
      <c r="M348" s="134"/>
      <c r="N348" s="134"/>
      <c r="O348" s="309"/>
      <c r="P348" s="309"/>
      <c r="Q348" s="151"/>
      <c r="R348" s="16" t="s">
        <v>4968</v>
      </c>
      <c r="S348" s="151"/>
    </row>
    <row r="349" spans="2:19" ht="18.75">
      <c r="B349" s="301" t="s">
        <v>2764</v>
      </c>
      <c r="C349" s="134" t="s">
        <v>4031</v>
      </c>
      <c r="D349" s="31" t="s">
        <v>2808</v>
      </c>
      <c r="E349" s="134"/>
      <c r="F349" s="134"/>
      <c r="G349" s="31" t="s">
        <v>2783</v>
      </c>
      <c r="H349" s="134" t="s">
        <v>3410</v>
      </c>
      <c r="I349" s="134"/>
      <c r="J349" s="305">
        <v>230</v>
      </c>
      <c r="K349" s="115"/>
      <c r="L349" s="134"/>
      <c r="M349" s="134"/>
      <c r="N349" s="134"/>
      <c r="O349" s="305">
        <v>102</v>
      </c>
      <c r="P349" s="309"/>
      <c r="Q349" s="151"/>
      <c r="R349" s="16" t="s">
        <v>4968</v>
      </c>
      <c r="S349" s="151"/>
    </row>
    <row r="350" spans="2:19" ht="18.75">
      <c r="B350" s="301" t="s">
        <v>3436</v>
      </c>
      <c r="C350" s="134" t="s">
        <v>4032</v>
      </c>
      <c r="D350" s="31" t="s">
        <v>2808</v>
      </c>
      <c r="E350" s="134"/>
      <c r="F350" s="134"/>
      <c r="G350" s="31" t="s">
        <v>2783</v>
      </c>
      <c r="H350" s="134" t="s">
        <v>3406</v>
      </c>
      <c r="I350" s="134" t="s">
        <v>3425</v>
      </c>
      <c r="J350" s="305">
        <v>230</v>
      </c>
      <c r="K350" s="115">
        <v>44</v>
      </c>
      <c r="L350" s="134"/>
      <c r="M350" s="134"/>
      <c r="N350" s="134"/>
      <c r="O350" s="305">
        <v>157</v>
      </c>
      <c r="P350" s="309"/>
      <c r="Q350" s="151"/>
      <c r="R350" s="151" t="s">
        <v>4974</v>
      </c>
      <c r="S350" s="151" t="s">
        <v>3449</v>
      </c>
    </row>
    <row r="351" spans="2:19" ht="18.75">
      <c r="B351" s="301" t="s">
        <v>2516</v>
      </c>
      <c r="C351" s="147" t="s">
        <v>3271</v>
      </c>
      <c r="D351" s="31" t="s">
        <v>2808</v>
      </c>
      <c r="E351" s="147"/>
      <c r="F351" s="147"/>
      <c r="G351" s="31" t="s">
        <v>2783</v>
      </c>
      <c r="H351" s="147"/>
      <c r="I351" s="315"/>
      <c r="J351" s="115"/>
      <c r="K351" s="115"/>
      <c r="L351" s="147"/>
      <c r="M351" s="147"/>
      <c r="N351" s="147"/>
      <c r="O351" s="115"/>
      <c r="P351" s="115"/>
      <c r="Q351" s="314"/>
      <c r="R351" s="314"/>
      <c r="S351" s="314"/>
    </row>
    <row r="352" spans="2:19" ht="18.75">
      <c r="B352" s="301" t="s">
        <v>1301</v>
      </c>
      <c r="C352" s="147" t="s">
        <v>3349</v>
      </c>
      <c r="D352" s="31" t="s">
        <v>2808</v>
      </c>
      <c r="E352" s="147"/>
      <c r="F352" s="147"/>
      <c r="G352" s="31" t="s">
        <v>2783</v>
      </c>
      <c r="H352" s="147"/>
      <c r="I352" s="315"/>
      <c r="J352" s="115"/>
      <c r="K352" s="115"/>
      <c r="L352" s="147"/>
      <c r="M352" s="147"/>
      <c r="N352" s="147"/>
      <c r="O352" s="115"/>
      <c r="P352" s="115"/>
      <c r="Q352" s="314"/>
      <c r="R352" s="314"/>
      <c r="S352" s="314"/>
    </row>
    <row r="353" spans="2:19" ht="18.75">
      <c r="B353" s="301" t="s">
        <v>4688</v>
      </c>
      <c r="C353" s="134" t="s">
        <v>4472</v>
      </c>
      <c r="D353" s="31" t="s">
        <v>2808</v>
      </c>
      <c r="E353" s="134"/>
      <c r="F353" s="134"/>
      <c r="G353" s="31" t="s">
        <v>2783</v>
      </c>
      <c r="H353" s="134" t="s">
        <v>229</v>
      </c>
      <c r="I353" s="134"/>
      <c r="J353" s="305">
        <v>230</v>
      </c>
      <c r="K353" s="115"/>
      <c r="L353" s="134"/>
      <c r="M353" s="134"/>
      <c r="N353" s="134"/>
      <c r="O353" s="309"/>
      <c r="P353" s="309"/>
      <c r="Q353" s="151"/>
      <c r="R353" s="16" t="s">
        <v>5565</v>
      </c>
      <c r="S353" s="151"/>
    </row>
    <row r="354" spans="2:19" ht="18.75">
      <c r="B354" s="301" t="s">
        <v>4333</v>
      </c>
      <c r="C354" s="147" t="s">
        <v>3885</v>
      </c>
      <c r="D354" s="31" t="s">
        <v>2808</v>
      </c>
      <c r="E354" s="147"/>
      <c r="F354" s="147"/>
      <c r="G354" s="31" t="s">
        <v>2783</v>
      </c>
      <c r="H354" s="147"/>
      <c r="I354" s="315"/>
      <c r="J354" s="115"/>
      <c r="K354" s="115"/>
      <c r="L354" s="147"/>
      <c r="M354" s="147"/>
      <c r="N354" s="147"/>
      <c r="O354" s="115"/>
      <c r="P354" s="115"/>
      <c r="Q354" s="314"/>
      <c r="R354" s="314"/>
      <c r="S354" s="314"/>
    </row>
    <row r="355" spans="2:19" ht="18.75">
      <c r="B355" s="301" t="s">
        <v>2530</v>
      </c>
      <c r="C355" s="147" t="s">
        <v>3018</v>
      </c>
      <c r="D355" s="31" t="s">
        <v>2808</v>
      </c>
      <c r="E355" s="147"/>
      <c r="F355" s="147"/>
      <c r="G355" s="31" t="s">
        <v>2783</v>
      </c>
      <c r="H355" s="147"/>
      <c r="I355" s="315"/>
      <c r="J355" s="115"/>
      <c r="K355" s="115"/>
      <c r="L355" s="147"/>
      <c r="M355" s="147"/>
      <c r="N355" s="147"/>
      <c r="O355" s="115"/>
      <c r="P355" s="115"/>
      <c r="Q355" s="314"/>
      <c r="R355" s="314"/>
      <c r="S355" s="314"/>
    </row>
    <row r="356" spans="2:19" ht="18.75">
      <c r="B356" s="301" t="s">
        <v>2465</v>
      </c>
      <c r="C356" s="147" t="s">
        <v>3013</v>
      </c>
      <c r="D356" s="31" t="s">
        <v>2808</v>
      </c>
      <c r="E356" s="147"/>
      <c r="F356" s="147"/>
      <c r="G356" s="31" t="s">
        <v>2783</v>
      </c>
      <c r="H356" s="147"/>
      <c r="I356" s="315"/>
      <c r="J356" s="115"/>
      <c r="K356" s="115"/>
      <c r="L356" s="147"/>
      <c r="M356" s="147"/>
      <c r="N356" s="147"/>
      <c r="O356" s="115"/>
      <c r="P356" s="115"/>
      <c r="Q356" s="314"/>
      <c r="R356" s="314"/>
      <c r="S356" s="314"/>
    </row>
    <row r="357" spans="2:19" ht="18.75">
      <c r="B357" s="301" t="s">
        <v>2466</v>
      </c>
      <c r="C357" s="134" t="s">
        <v>4033</v>
      </c>
      <c r="D357" s="31" t="s">
        <v>2808</v>
      </c>
      <c r="E357" s="134"/>
      <c r="F357" s="134"/>
      <c r="G357" s="31" t="s">
        <v>2783</v>
      </c>
      <c r="H357" s="134" t="s">
        <v>3409</v>
      </c>
      <c r="I357" s="134" t="s">
        <v>3431</v>
      </c>
      <c r="J357" s="305">
        <v>230</v>
      </c>
      <c r="K357" s="115">
        <v>27.6</v>
      </c>
      <c r="L357" s="134"/>
      <c r="M357" s="134"/>
      <c r="N357" s="134"/>
      <c r="O357" s="305">
        <v>540</v>
      </c>
      <c r="P357" s="309"/>
      <c r="Q357" s="151"/>
      <c r="R357" s="16" t="s">
        <v>4884</v>
      </c>
      <c r="S357" s="151"/>
    </row>
    <row r="358" spans="2:19" ht="18.75">
      <c r="B358" s="301" t="s">
        <v>2246</v>
      </c>
      <c r="C358" s="147" t="s">
        <v>3210</v>
      </c>
      <c r="D358" s="31" t="s">
        <v>2808</v>
      </c>
      <c r="E358" s="147"/>
      <c r="F358" s="147"/>
      <c r="G358" s="31" t="s">
        <v>2783</v>
      </c>
      <c r="H358" s="147"/>
      <c r="I358" s="315"/>
      <c r="J358" s="115"/>
      <c r="K358" s="115"/>
      <c r="L358" s="147"/>
      <c r="M358" s="147"/>
      <c r="N358" s="147"/>
      <c r="O358" s="115"/>
      <c r="P358" s="115"/>
      <c r="Q358" s="314"/>
      <c r="R358" s="314"/>
      <c r="S358" s="314"/>
    </row>
    <row r="359" spans="2:19" ht="18.75">
      <c r="B359" s="301" t="s">
        <v>4435</v>
      </c>
      <c r="C359" s="147" t="s">
        <v>4750</v>
      </c>
      <c r="D359" s="31" t="s">
        <v>2808</v>
      </c>
      <c r="E359" s="147"/>
      <c r="F359" s="147"/>
      <c r="G359" s="31" t="s">
        <v>2783</v>
      </c>
      <c r="H359" s="147"/>
      <c r="I359" s="315"/>
      <c r="J359" s="115"/>
      <c r="K359" s="115"/>
      <c r="L359" s="147"/>
      <c r="M359" s="147"/>
      <c r="N359" s="147"/>
      <c r="O359" s="115"/>
      <c r="P359" s="115"/>
      <c r="Q359" s="314"/>
      <c r="R359" s="314"/>
      <c r="S359" s="314"/>
    </row>
    <row r="360" spans="2:19" ht="18.75">
      <c r="B360" s="301" t="s">
        <v>2504</v>
      </c>
      <c r="C360" s="147" t="s">
        <v>3210</v>
      </c>
      <c r="D360" s="31" t="s">
        <v>2808</v>
      </c>
      <c r="E360" s="147"/>
      <c r="F360" s="147"/>
      <c r="G360" s="31" t="s">
        <v>2783</v>
      </c>
      <c r="H360" s="147"/>
      <c r="I360" s="315"/>
      <c r="J360" s="115"/>
      <c r="K360" s="115"/>
      <c r="L360" s="147"/>
      <c r="M360" s="147"/>
      <c r="N360" s="147"/>
      <c r="O360" s="115"/>
      <c r="P360" s="115"/>
      <c r="Q360" s="314"/>
      <c r="R360" s="314"/>
      <c r="S360" s="314"/>
    </row>
    <row r="361" spans="2:19" ht="18.75">
      <c r="B361" s="301" t="s">
        <v>2247</v>
      </c>
      <c r="C361" s="134" t="s">
        <v>4034</v>
      </c>
      <c r="D361" s="31" t="s">
        <v>2808</v>
      </c>
      <c r="E361" s="134"/>
      <c r="F361" s="134"/>
      <c r="G361" s="31" t="s">
        <v>2783</v>
      </c>
      <c r="H361" s="134" t="s">
        <v>3421</v>
      </c>
      <c r="I361" s="134" t="s">
        <v>3417</v>
      </c>
      <c r="J361" s="305">
        <v>115</v>
      </c>
      <c r="K361" s="115">
        <v>44</v>
      </c>
      <c r="L361" s="134"/>
      <c r="M361" s="134"/>
      <c r="N361" s="134"/>
      <c r="O361" s="309"/>
      <c r="P361" s="305">
        <v>61.18</v>
      </c>
      <c r="Q361" s="151"/>
      <c r="R361" s="16" t="s">
        <v>4973</v>
      </c>
      <c r="S361" s="151"/>
    </row>
    <row r="362" spans="2:19" ht="18.75">
      <c r="B362" s="301" t="s">
        <v>1706</v>
      </c>
      <c r="C362" s="134" t="s">
        <v>4035</v>
      </c>
      <c r="D362" s="31" t="s">
        <v>2808</v>
      </c>
      <c r="E362" s="134"/>
      <c r="F362" s="134"/>
      <c r="G362" s="31" t="s">
        <v>2783</v>
      </c>
      <c r="H362" s="134" t="s">
        <v>3408</v>
      </c>
      <c r="I362" s="134"/>
      <c r="J362" s="305">
        <v>115</v>
      </c>
      <c r="K362" s="115">
        <v>13.8</v>
      </c>
      <c r="L362" s="134"/>
      <c r="M362" s="134"/>
      <c r="N362" s="134"/>
      <c r="O362" s="305">
        <v>187</v>
      </c>
      <c r="P362" s="309"/>
      <c r="Q362" s="151"/>
      <c r="R362" s="16" t="s">
        <v>4880</v>
      </c>
      <c r="S362" s="151"/>
    </row>
    <row r="363" spans="2:19" ht="37.5">
      <c r="B363" s="301" t="s">
        <v>1845</v>
      </c>
      <c r="C363" s="134" t="s">
        <v>4615</v>
      </c>
      <c r="D363" s="31" t="s">
        <v>2808</v>
      </c>
      <c r="E363" s="134"/>
      <c r="F363" s="134"/>
      <c r="G363" s="31" t="s">
        <v>2783</v>
      </c>
      <c r="H363" s="134" t="s">
        <v>3405</v>
      </c>
      <c r="I363" s="134"/>
      <c r="J363" s="305">
        <v>500</v>
      </c>
      <c r="K363" s="328" t="s">
        <v>4616</v>
      </c>
      <c r="L363" s="134"/>
      <c r="M363" s="134"/>
      <c r="N363" s="134"/>
      <c r="O363" s="309"/>
      <c r="P363" s="309"/>
      <c r="Q363" s="16" t="s">
        <v>5024</v>
      </c>
      <c r="R363" s="16" t="s">
        <v>4971</v>
      </c>
      <c r="S363" s="151"/>
    </row>
    <row r="364" spans="2:19" ht="18.75">
      <c r="B364" s="301" t="s">
        <v>1873</v>
      </c>
      <c r="C364" s="134" t="s">
        <v>4036</v>
      </c>
      <c r="D364" s="31" t="s">
        <v>2808</v>
      </c>
      <c r="E364" s="134"/>
      <c r="F364" s="134"/>
      <c r="G364" s="31" t="s">
        <v>2783</v>
      </c>
      <c r="H364" s="134" t="s">
        <v>3428</v>
      </c>
      <c r="I364" s="134"/>
      <c r="J364" s="305">
        <v>115</v>
      </c>
      <c r="K364" s="115">
        <v>27.6</v>
      </c>
      <c r="L364" s="134"/>
      <c r="M364" s="134"/>
      <c r="N364" s="134"/>
      <c r="O364" s="305">
        <v>107</v>
      </c>
      <c r="P364" s="309"/>
      <c r="Q364" s="151"/>
      <c r="R364" s="16" t="s">
        <v>4924</v>
      </c>
      <c r="S364" s="151"/>
    </row>
    <row r="365" spans="2:19" ht="18.75">
      <c r="B365" s="301" t="s">
        <v>4368</v>
      </c>
      <c r="C365" s="134" t="s">
        <v>4500</v>
      </c>
      <c r="D365" s="31" t="s">
        <v>2808</v>
      </c>
      <c r="E365" s="134"/>
      <c r="F365" s="134"/>
      <c r="G365" s="31" t="s">
        <v>2783</v>
      </c>
      <c r="H365" s="134" t="s">
        <v>236</v>
      </c>
      <c r="I365" s="134"/>
      <c r="J365" s="305">
        <v>115</v>
      </c>
      <c r="K365" s="115"/>
      <c r="L365" s="134"/>
      <c r="M365" s="134"/>
      <c r="N365" s="134"/>
      <c r="O365" s="309"/>
      <c r="P365" s="309"/>
      <c r="Q365" s="151"/>
      <c r="R365" s="151" t="s">
        <v>4972</v>
      </c>
      <c r="S365" s="151"/>
    </row>
    <row r="366" spans="2:19" ht="18.75">
      <c r="B366" s="301" t="s">
        <v>2697</v>
      </c>
      <c r="C366" s="147" t="s">
        <v>3309</v>
      </c>
      <c r="D366" s="31" t="s">
        <v>2808</v>
      </c>
      <c r="E366" s="147"/>
      <c r="F366" s="147"/>
      <c r="G366" s="31" t="s">
        <v>2783</v>
      </c>
      <c r="H366" s="147"/>
      <c r="I366" s="315"/>
      <c r="J366" s="115"/>
      <c r="K366" s="115"/>
      <c r="L366" s="147"/>
      <c r="M366" s="147"/>
      <c r="N366" s="147"/>
      <c r="O366" s="115"/>
      <c r="P366" s="115"/>
      <c r="Q366" s="314"/>
      <c r="R366" s="314"/>
      <c r="S366" s="314"/>
    </row>
    <row r="367" spans="2:19" ht="18.75">
      <c r="B367" s="301" t="s">
        <v>2506</v>
      </c>
      <c r="C367" s="147" t="s">
        <v>3266</v>
      </c>
      <c r="D367" s="31" t="s">
        <v>2808</v>
      </c>
      <c r="E367" s="147"/>
      <c r="F367" s="147"/>
      <c r="G367" s="31" t="s">
        <v>2783</v>
      </c>
      <c r="H367" s="147"/>
      <c r="I367" s="315"/>
      <c r="J367" s="115"/>
      <c r="K367" s="115"/>
      <c r="L367" s="147"/>
      <c r="M367" s="147"/>
      <c r="N367" s="147"/>
      <c r="O367" s="115"/>
      <c r="P367" s="115"/>
      <c r="Q367" s="314"/>
      <c r="R367" s="314"/>
      <c r="S367" s="314"/>
    </row>
    <row r="368" spans="2:19" ht="18.75">
      <c r="B368" s="301" t="s">
        <v>2073</v>
      </c>
      <c r="C368" s="134" t="s">
        <v>4037</v>
      </c>
      <c r="D368" s="31" t="s">
        <v>2808</v>
      </c>
      <c r="E368" s="134"/>
      <c r="F368" s="134"/>
      <c r="G368" s="31" t="s">
        <v>2783</v>
      </c>
      <c r="H368" s="134" t="s">
        <v>261</v>
      </c>
      <c r="I368" s="134"/>
      <c r="J368" s="305">
        <v>115</v>
      </c>
      <c r="K368" s="115">
        <v>12.5</v>
      </c>
      <c r="L368" s="134"/>
      <c r="M368" s="134"/>
      <c r="N368" s="134"/>
      <c r="O368" s="309"/>
      <c r="P368" s="309"/>
      <c r="Q368" s="151"/>
      <c r="R368" s="16" t="s">
        <v>4914</v>
      </c>
      <c r="S368" s="222"/>
    </row>
    <row r="369" spans="2:19" ht="18.75">
      <c r="B369" s="301" t="s">
        <v>2072</v>
      </c>
      <c r="C369" s="147" t="s">
        <v>2937</v>
      </c>
      <c r="D369" s="31" t="s">
        <v>2808</v>
      </c>
      <c r="E369" s="147"/>
      <c r="F369" s="147"/>
      <c r="G369" s="31" t="s">
        <v>2783</v>
      </c>
      <c r="H369" s="147"/>
      <c r="I369" s="315"/>
      <c r="J369" s="115"/>
      <c r="K369" s="115"/>
      <c r="L369" s="147"/>
      <c r="M369" s="147"/>
      <c r="N369" s="147"/>
      <c r="O369" s="115"/>
      <c r="P369" s="115"/>
      <c r="Q369" s="314"/>
      <c r="R369" s="314"/>
      <c r="S369" s="314"/>
    </row>
    <row r="370" spans="2:19" ht="18.75">
      <c r="B370" s="301" t="s">
        <v>4689</v>
      </c>
      <c r="C370" s="134" t="s">
        <v>4600</v>
      </c>
      <c r="D370" s="31" t="s">
        <v>2808</v>
      </c>
      <c r="E370" s="134"/>
      <c r="F370" s="134"/>
      <c r="G370" s="31" t="s">
        <v>2783</v>
      </c>
      <c r="H370" s="134" t="s">
        <v>261</v>
      </c>
      <c r="I370" s="134"/>
      <c r="J370" s="305">
        <v>115</v>
      </c>
      <c r="K370" s="115"/>
      <c r="L370" s="134"/>
      <c r="M370" s="134"/>
      <c r="N370" s="134"/>
      <c r="O370" s="309"/>
      <c r="P370" s="309"/>
      <c r="Q370" s="151"/>
      <c r="R370" s="16" t="s">
        <v>5565</v>
      </c>
      <c r="S370" s="222"/>
    </row>
    <row r="371" spans="2:19" ht="18.75">
      <c r="B371" s="301" t="s">
        <v>1842</v>
      </c>
      <c r="C371" s="147" t="s">
        <v>2905</v>
      </c>
      <c r="D371" s="31" t="s">
        <v>2808</v>
      </c>
      <c r="E371" s="147"/>
      <c r="F371" s="147"/>
      <c r="G371" s="31" t="s">
        <v>2783</v>
      </c>
      <c r="H371" s="147"/>
      <c r="I371" s="315"/>
      <c r="J371" s="115"/>
      <c r="K371" s="115"/>
      <c r="L371" s="147"/>
      <c r="M371" s="147"/>
      <c r="N371" s="147"/>
      <c r="O371" s="115"/>
      <c r="P371" s="115"/>
      <c r="Q371" s="314"/>
      <c r="R371" s="314"/>
      <c r="S371" s="314"/>
    </row>
    <row r="372" spans="2:19" ht="18.75">
      <c r="B372" s="301" t="s">
        <v>1879</v>
      </c>
      <c r="C372" s="147" t="s">
        <v>2910</v>
      </c>
      <c r="D372" s="31" t="s">
        <v>2808</v>
      </c>
      <c r="E372" s="147"/>
      <c r="F372" s="147"/>
      <c r="G372" s="31" t="s">
        <v>2783</v>
      </c>
      <c r="H372" s="147"/>
      <c r="I372" s="315"/>
      <c r="J372" s="115"/>
      <c r="K372" s="115"/>
      <c r="L372" s="147"/>
      <c r="M372" s="147"/>
      <c r="N372" s="147"/>
      <c r="O372" s="115"/>
      <c r="P372" s="115"/>
      <c r="Q372" s="314"/>
      <c r="R372" s="314"/>
      <c r="S372" s="314"/>
    </row>
    <row r="373" spans="2:19" ht="18.75">
      <c r="B373" s="301" t="s">
        <v>1880</v>
      </c>
      <c r="C373" s="134" t="s">
        <v>4038</v>
      </c>
      <c r="D373" s="31" t="s">
        <v>2808</v>
      </c>
      <c r="E373" s="134"/>
      <c r="F373" s="134"/>
      <c r="G373" s="31" t="s">
        <v>2783</v>
      </c>
      <c r="H373" s="134" t="s">
        <v>3405</v>
      </c>
      <c r="I373" s="134" t="s">
        <v>3398</v>
      </c>
      <c r="J373" s="305">
        <v>230</v>
      </c>
      <c r="K373" s="115">
        <v>44</v>
      </c>
      <c r="L373" s="134"/>
      <c r="M373" s="134"/>
      <c r="N373" s="134"/>
      <c r="O373" s="305">
        <v>86</v>
      </c>
      <c r="P373" s="305">
        <v>86</v>
      </c>
      <c r="Q373" s="151"/>
      <c r="R373" s="16" t="s">
        <v>4971</v>
      </c>
      <c r="S373" s="151"/>
    </row>
    <row r="374" spans="2:19" ht="18.75">
      <c r="B374" s="301" t="s">
        <v>4398</v>
      </c>
      <c r="C374" s="134" t="s">
        <v>4443</v>
      </c>
      <c r="D374" s="31" t="s">
        <v>2808</v>
      </c>
      <c r="E374" s="134"/>
      <c r="F374" s="134"/>
      <c r="G374" s="31" t="s">
        <v>2783</v>
      </c>
      <c r="H374" s="134" t="s">
        <v>3457</v>
      </c>
      <c r="I374" s="134"/>
      <c r="J374" s="305">
        <v>500</v>
      </c>
      <c r="K374" s="115"/>
      <c r="L374" s="134"/>
      <c r="M374" s="134"/>
      <c r="N374" s="134"/>
      <c r="O374" s="309"/>
      <c r="P374" s="309"/>
      <c r="Q374" s="151"/>
      <c r="R374" s="16" t="s">
        <v>4967</v>
      </c>
      <c r="S374" s="151"/>
    </row>
    <row r="375" spans="2:19" ht="18.75">
      <c r="B375" s="301" t="s">
        <v>2080</v>
      </c>
      <c r="C375" s="147" t="s">
        <v>3338</v>
      </c>
      <c r="D375" s="31" t="s">
        <v>2808</v>
      </c>
      <c r="E375" s="147"/>
      <c r="F375" s="147"/>
      <c r="G375" s="31" t="s">
        <v>2783</v>
      </c>
      <c r="H375" s="147"/>
      <c r="I375" s="315"/>
      <c r="J375" s="115"/>
      <c r="K375" s="115"/>
      <c r="L375" s="147"/>
      <c r="M375" s="147"/>
      <c r="N375" s="147"/>
      <c r="O375" s="115"/>
      <c r="P375" s="115"/>
      <c r="Q375" s="314"/>
      <c r="R375" s="314"/>
      <c r="S375" s="314"/>
    </row>
    <row r="376" spans="2:19" ht="18.75">
      <c r="B376" s="301" t="s">
        <v>2044</v>
      </c>
      <c r="C376" s="134" t="s">
        <v>4039</v>
      </c>
      <c r="D376" s="31" t="s">
        <v>2808</v>
      </c>
      <c r="E376" s="134"/>
      <c r="F376" s="134"/>
      <c r="G376" s="31" t="s">
        <v>2783</v>
      </c>
      <c r="H376" s="134" t="s">
        <v>3408</v>
      </c>
      <c r="I376" s="134"/>
      <c r="J376" s="305">
        <v>115</v>
      </c>
      <c r="K376" s="115">
        <v>27.6</v>
      </c>
      <c r="L376" s="134"/>
      <c r="M376" s="134"/>
      <c r="N376" s="134"/>
      <c r="O376" s="305">
        <v>182</v>
      </c>
      <c r="P376" s="309"/>
      <c r="Q376" s="151"/>
      <c r="R376" s="16" t="s">
        <v>4880</v>
      </c>
      <c r="S376" s="151"/>
    </row>
    <row r="377" spans="2:19" ht="18.75">
      <c r="B377" s="301" t="s">
        <v>1647</v>
      </c>
      <c r="C377" s="134" t="s">
        <v>4040</v>
      </c>
      <c r="D377" s="31" t="s">
        <v>2808</v>
      </c>
      <c r="E377" s="134"/>
      <c r="F377" s="134"/>
      <c r="G377" s="31" t="s">
        <v>2783</v>
      </c>
      <c r="H377" s="134" t="s">
        <v>3408</v>
      </c>
      <c r="I377" s="134"/>
      <c r="J377" s="305">
        <v>230</v>
      </c>
      <c r="K377" s="115">
        <v>27.6</v>
      </c>
      <c r="L377" s="134"/>
      <c r="M377" s="134"/>
      <c r="N377" s="134"/>
      <c r="O377" s="305">
        <v>346</v>
      </c>
      <c r="P377" s="309"/>
      <c r="Q377" s="151"/>
      <c r="R377" s="16" t="s">
        <v>4880</v>
      </c>
      <c r="S377" s="151"/>
    </row>
    <row r="378" spans="2:19" ht="18.75">
      <c r="B378" s="301" t="s">
        <v>2539</v>
      </c>
      <c r="C378" s="147" t="s">
        <v>4606</v>
      </c>
      <c r="D378" s="31" t="s">
        <v>2808</v>
      </c>
      <c r="E378" s="147"/>
      <c r="F378" s="147"/>
      <c r="G378" s="31" t="s">
        <v>2783</v>
      </c>
      <c r="H378" s="147"/>
      <c r="I378" s="315"/>
      <c r="J378" s="115"/>
      <c r="K378" s="115"/>
      <c r="L378" s="147"/>
      <c r="M378" s="147"/>
      <c r="N378" s="147"/>
      <c r="O378" s="115"/>
      <c r="P378" s="115"/>
      <c r="Q378" s="314"/>
      <c r="R378" s="314"/>
      <c r="S378" s="314"/>
    </row>
    <row r="379" spans="2:19" ht="18.75">
      <c r="B379" s="301" t="s">
        <v>2538</v>
      </c>
      <c r="C379" s="147" t="s">
        <v>3280</v>
      </c>
      <c r="D379" s="31" t="s">
        <v>2808</v>
      </c>
      <c r="E379" s="147"/>
      <c r="F379" s="147"/>
      <c r="G379" s="31" t="s">
        <v>2783</v>
      </c>
      <c r="H379" s="147"/>
      <c r="I379" s="315"/>
      <c r="J379" s="115"/>
      <c r="K379" s="115"/>
      <c r="L379" s="147"/>
      <c r="M379" s="147"/>
      <c r="N379" s="147"/>
      <c r="O379" s="115"/>
      <c r="P379" s="115"/>
      <c r="Q379" s="314"/>
      <c r="R379" s="314"/>
      <c r="S379" s="314"/>
    </row>
    <row r="380" spans="2:19" ht="18.75">
      <c r="B380" s="301" t="s">
        <v>4693</v>
      </c>
      <c r="C380" s="134" t="s">
        <v>4444</v>
      </c>
      <c r="D380" s="31" t="s">
        <v>2808</v>
      </c>
      <c r="E380" s="134"/>
      <c r="F380" s="134"/>
      <c r="G380" s="31" t="s">
        <v>2783</v>
      </c>
      <c r="H380" s="134" t="s">
        <v>3421</v>
      </c>
      <c r="I380" s="134"/>
      <c r="J380" s="305">
        <v>115</v>
      </c>
      <c r="K380" s="115"/>
      <c r="L380" s="134"/>
      <c r="M380" s="134"/>
      <c r="N380" s="134"/>
      <c r="O380" s="309"/>
      <c r="P380" s="309"/>
      <c r="Q380" s="151"/>
      <c r="R380" s="151" t="s">
        <v>4966</v>
      </c>
      <c r="S380" s="151"/>
    </row>
    <row r="381" spans="2:19" ht="18.75">
      <c r="B381" s="301" t="s">
        <v>2545</v>
      </c>
      <c r="C381" s="147" t="s">
        <v>3282</v>
      </c>
      <c r="D381" s="31" t="s">
        <v>2808</v>
      </c>
      <c r="E381" s="147"/>
      <c r="F381" s="147"/>
      <c r="G381" s="31" t="s">
        <v>2783</v>
      </c>
      <c r="H381" s="147"/>
      <c r="I381" s="315"/>
      <c r="J381" s="115"/>
      <c r="K381" s="115"/>
      <c r="L381" s="147"/>
      <c r="M381" s="147"/>
      <c r="N381" s="147"/>
      <c r="O381" s="115"/>
      <c r="P381" s="115"/>
      <c r="Q381" s="314"/>
      <c r="R381" s="314"/>
      <c r="S381" s="314"/>
    </row>
    <row r="382" spans="2:19" ht="18.75">
      <c r="B382" s="301" t="s">
        <v>2546</v>
      </c>
      <c r="C382" s="134" t="s">
        <v>4041</v>
      </c>
      <c r="D382" s="31" t="s">
        <v>2808</v>
      </c>
      <c r="E382" s="134"/>
      <c r="F382" s="134"/>
      <c r="G382" s="31" t="s">
        <v>2783</v>
      </c>
      <c r="H382" s="134" t="s">
        <v>263</v>
      </c>
      <c r="I382" s="219"/>
      <c r="J382" s="305">
        <v>115</v>
      </c>
      <c r="K382" s="115"/>
      <c r="L382" s="219"/>
      <c r="M382" s="219"/>
      <c r="N382" s="219"/>
      <c r="O382" s="305">
        <v>48</v>
      </c>
      <c r="P382" s="309"/>
      <c r="Q382" s="151"/>
      <c r="R382" s="16" t="s">
        <v>4920</v>
      </c>
      <c r="S382" s="151"/>
    </row>
    <row r="383" spans="2:19" ht="18.75">
      <c r="B383" s="301" t="s">
        <v>2004</v>
      </c>
      <c r="C383" s="134" t="s">
        <v>4042</v>
      </c>
      <c r="D383" s="31" t="s">
        <v>2808</v>
      </c>
      <c r="E383" s="134"/>
      <c r="F383" s="134"/>
      <c r="G383" s="31" t="s">
        <v>2783</v>
      </c>
      <c r="H383" s="134" t="s">
        <v>229</v>
      </c>
      <c r="I383" s="219"/>
      <c r="J383" s="305">
        <v>115</v>
      </c>
      <c r="K383" s="305">
        <v>12.5</v>
      </c>
      <c r="L383" s="219"/>
      <c r="M383" s="219"/>
      <c r="N383" s="219"/>
      <c r="O383" s="309"/>
      <c r="P383" s="309"/>
      <c r="Q383" s="16" t="s">
        <v>5025</v>
      </c>
      <c r="R383" s="16" t="s">
        <v>4963</v>
      </c>
      <c r="S383" s="151"/>
    </row>
    <row r="384" spans="2:19" ht="18.75">
      <c r="B384" s="301" t="s">
        <v>2003</v>
      </c>
      <c r="C384" s="147" t="s">
        <v>2925</v>
      </c>
      <c r="D384" s="31" t="s">
        <v>2808</v>
      </c>
      <c r="E384" s="147"/>
      <c r="F384" s="147"/>
      <c r="G384" s="31" t="s">
        <v>2783</v>
      </c>
      <c r="H384" s="147"/>
      <c r="I384" s="315"/>
      <c r="J384" s="115"/>
      <c r="K384" s="115"/>
      <c r="L384" s="147"/>
      <c r="M384" s="147"/>
      <c r="N384" s="147"/>
      <c r="O384" s="115"/>
      <c r="P384" s="115"/>
      <c r="Q384" s="314"/>
      <c r="R384" s="314"/>
      <c r="S384" s="314"/>
    </row>
    <row r="385" spans="2:19" ht="18.75">
      <c r="B385" s="301" t="s">
        <v>1821</v>
      </c>
      <c r="C385" s="147" t="s">
        <v>2898</v>
      </c>
      <c r="D385" s="31" t="s">
        <v>2808</v>
      </c>
      <c r="E385" s="147"/>
      <c r="F385" s="147"/>
      <c r="G385" s="31" t="s">
        <v>2783</v>
      </c>
      <c r="H385" s="147"/>
      <c r="I385" s="315"/>
      <c r="J385" s="115"/>
      <c r="K385" s="115"/>
      <c r="L385" s="147"/>
      <c r="M385" s="147"/>
      <c r="N385" s="147"/>
      <c r="O385" s="115"/>
      <c r="P385" s="115"/>
      <c r="Q385" s="314"/>
      <c r="R385" s="314"/>
      <c r="S385" s="314"/>
    </row>
    <row r="386" spans="2:19" ht="18.75">
      <c r="B386" s="301" t="s">
        <v>1822</v>
      </c>
      <c r="C386" s="134" t="s">
        <v>4043</v>
      </c>
      <c r="D386" s="31" t="s">
        <v>2808</v>
      </c>
      <c r="E386" s="134"/>
      <c r="F386" s="134"/>
      <c r="G386" s="31" t="s">
        <v>2783</v>
      </c>
      <c r="H386" s="134" t="s">
        <v>3410</v>
      </c>
      <c r="I386" s="134"/>
      <c r="J386" s="305">
        <v>230</v>
      </c>
      <c r="K386" s="305">
        <v>44</v>
      </c>
      <c r="L386" s="134"/>
      <c r="M386" s="134"/>
      <c r="N386" s="134"/>
      <c r="O386" s="305">
        <v>154</v>
      </c>
      <c r="P386" s="309"/>
      <c r="Q386" s="16" t="s">
        <v>5025</v>
      </c>
      <c r="R386" s="16" t="s">
        <v>4968</v>
      </c>
      <c r="S386" s="151"/>
    </row>
    <row r="387" spans="2:19" ht="18.75">
      <c r="B387" s="301" t="s">
        <v>1510</v>
      </c>
      <c r="C387" s="134" t="s">
        <v>4044</v>
      </c>
      <c r="D387" s="31" t="s">
        <v>2808</v>
      </c>
      <c r="E387" s="134"/>
      <c r="F387" s="134"/>
      <c r="G387" s="31" t="s">
        <v>2783</v>
      </c>
      <c r="H387" s="134" t="s">
        <v>3457</v>
      </c>
      <c r="I387" s="134"/>
      <c r="J387" s="305">
        <v>230</v>
      </c>
      <c r="K387" s="115"/>
      <c r="L387" s="134"/>
      <c r="M387" s="134"/>
      <c r="N387" s="134"/>
      <c r="O387" s="305">
        <v>62</v>
      </c>
      <c r="P387" s="305">
        <v>66.7</v>
      </c>
      <c r="Q387" s="151"/>
      <c r="R387" s="16" t="s">
        <v>4969</v>
      </c>
      <c r="S387" s="151"/>
    </row>
    <row r="388" spans="2:19" ht="18.75">
      <c r="B388" s="301" t="s">
        <v>1509</v>
      </c>
      <c r="C388" s="147" t="s">
        <v>2829</v>
      </c>
      <c r="D388" s="31" t="s">
        <v>2808</v>
      </c>
      <c r="E388" s="147"/>
      <c r="F388" s="147"/>
      <c r="G388" s="31" t="s">
        <v>2783</v>
      </c>
      <c r="H388" s="147"/>
      <c r="I388" s="315"/>
      <c r="J388" s="115"/>
      <c r="K388" s="115"/>
      <c r="L388" s="147"/>
      <c r="M388" s="147"/>
      <c r="N388" s="147"/>
      <c r="O388" s="115"/>
      <c r="P388" s="115"/>
      <c r="Q388" s="314"/>
      <c r="R388" s="314"/>
      <c r="S388" s="314"/>
    </row>
    <row r="389" spans="2:19" ht="18.75">
      <c r="B389" s="301" t="s">
        <v>1740</v>
      </c>
      <c r="C389" s="147" t="s">
        <v>3108</v>
      </c>
      <c r="D389" s="31" t="s">
        <v>2808</v>
      </c>
      <c r="E389" s="147"/>
      <c r="F389" s="147"/>
      <c r="G389" s="31" t="s">
        <v>2783</v>
      </c>
      <c r="H389" s="147"/>
      <c r="I389" s="315"/>
      <c r="J389" s="115"/>
      <c r="K389" s="115"/>
      <c r="L389" s="147"/>
      <c r="M389" s="147"/>
      <c r="N389" s="147"/>
      <c r="O389" s="115"/>
      <c r="P389" s="115"/>
      <c r="Q389" s="314"/>
      <c r="R389" s="314"/>
      <c r="S389" s="314"/>
    </row>
    <row r="390" spans="2:19" ht="18.75">
      <c r="B390" s="301" t="s">
        <v>1656</v>
      </c>
      <c r="C390" s="147" t="s">
        <v>2865</v>
      </c>
      <c r="D390" s="31" t="s">
        <v>2808</v>
      </c>
      <c r="E390" s="147"/>
      <c r="F390" s="147"/>
      <c r="G390" s="31" t="s">
        <v>2783</v>
      </c>
      <c r="H390" s="147"/>
      <c r="I390" s="315"/>
      <c r="J390" s="115"/>
      <c r="K390" s="115"/>
      <c r="L390" s="147"/>
      <c r="M390" s="147"/>
      <c r="N390" s="147"/>
      <c r="O390" s="115"/>
      <c r="P390" s="115"/>
      <c r="Q390" s="314"/>
      <c r="R390" s="314"/>
      <c r="S390" s="314"/>
    </row>
    <row r="391" spans="2:19" ht="18.75">
      <c r="B391" s="301" t="s">
        <v>1657</v>
      </c>
      <c r="C391" s="134" t="s">
        <v>4045</v>
      </c>
      <c r="D391" s="31" t="s">
        <v>2808</v>
      </c>
      <c r="E391" s="134"/>
      <c r="F391" s="134"/>
      <c r="G391" s="31" t="s">
        <v>2783</v>
      </c>
      <c r="H391" s="134" t="s">
        <v>3408</v>
      </c>
      <c r="I391" s="134"/>
      <c r="J391" s="305">
        <v>230</v>
      </c>
      <c r="K391" s="115">
        <v>27.6</v>
      </c>
      <c r="L391" s="134"/>
      <c r="M391" s="134"/>
      <c r="N391" s="134"/>
      <c r="O391" s="305">
        <v>365</v>
      </c>
      <c r="P391" s="309"/>
      <c r="Q391" s="151"/>
      <c r="R391" s="16" t="s">
        <v>4880</v>
      </c>
      <c r="S391" s="151"/>
    </row>
    <row r="392" spans="2:19" ht="18.75">
      <c r="B392" s="301" t="s">
        <v>1716</v>
      </c>
      <c r="C392" s="147" t="s">
        <v>2878</v>
      </c>
      <c r="D392" s="31" t="s">
        <v>2808</v>
      </c>
      <c r="E392" s="147"/>
      <c r="F392" s="147"/>
      <c r="G392" s="31" t="s">
        <v>2783</v>
      </c>
      <c r="H392" s="147"/>
      <c r="I392" s="315"/>
      <c r="J392" s="115"/>
      <c r="K392" s="115"/>
      <c r="L392" s="147"/>
      <c r="M392" s="147"/>
      <c r="N392" s="147"/>
      <c r="O392" s="115"/>
      <c r="P392" s="115"/>
      <c r="Q392" s="314"/>
      <c r="R392" s="314"/>
      <c r="S392" s="314"/>
    </row>
    <row r="393" spans="2:19" ht="18.75">
      <c r="B393" s="301" t="s">
        <v>4692</v>
      </c>
      <c r="C393" s="134" t="s">
        <v>4445</v>
      </c>
      <c r="D393" s="31" t="s">
        <v>2808</v>
      </c>
      <c r="E393" s="134"/>
      <c r="F393" s="134"/>
      <c r="G393" s="31" t="s">
        <v>2783</v>
      </c>
      <c r="H393" s="134" t="s">
        <v>3413</v>
      </c>
      <c r="I393" s="134"/>
      <c r="J393" s="305">
        <v>115</v>
      </c>
      <c r="K393" s="115"/>
      <c r="L393" s="134"/>
      <c r="M393" s="134"/>
      <c r="N393" s="134"/>
      <c r="O393" s="309"/>
      <c r="P393" s="309"/>
      <c r="Q393" s="151"/>
      <c r="R393" s="16" t="s">
        <v>5566</v>
      </c>
      <c r="S393" s="151"/>
    </row>
    <row r="394" spans="2:19" ht="18.75">
      <c r="B394" s="301" t="s">
        <v>1874</v>
      </c>
      <c r="C394" s="134" t="s">
        <v>4452</v>
      </c>
      <c r="D394" s="31" t="s">
        <v>2808</v>
      </c>
      <c r="E394" s="134"/>
      <c r="F394" s="134"/>
      <c r="G394" s="31" t="s">
        <v>2783</v>
      </c>
      <c r="H394" s="134" t="s">
        <v>3428</v>
      </c>
      <c r="I394" s="134"/>
      <c r="J394" s="305">
        <v>115</v>
      </c>
      <c r="K394" s="115">
        <v>13.8</v>
      </c>
      <c r="L394" s="134"/>
      <c r="M394" s="134"/>
      <c r="N394" s="134"/>
      <c r="O394" s="305">
        <v>39</v>
      </c>
      <c r="P394" s="309"/>
      <c r="Q394" s="151"/>
      <c r="R394" s="16" t="s">
        <v>4924</v>
      </c>
      <c r="S394" s="151"/>
    </row>
    <row r="395" spans="2:19" ht="18.75">
      <c r="B395" s="301" t="s">
        <v>2746</v>
      </c>
      <c r="C395" s="147" t="s">
        <v>3370</v>
      </c>
      <c r="D395" s="31" t="s">
        <v>2808</v>
      </c>
      <c r="E395" s="147"/>
      <c r="F395" s="147"/>
      <c r="G395" s="31" t="s">
        <v>2783</v>
      </c>
      <c r="H395" s="147"/>
      <c r="I395" s="316"/>
      <c r="J395" s="115"/>
      <c r="K395" s="115"/>
      <c r="L395" s="147"/>
      <c r="M395" s="147"/>
      <c r="N395" s="147"/>
      <c r="O395" s="115"/>
      <c r="P395" s="115"/>
      <c r="Q395" s="314"/>
      <c r="R395" s="314"/>
      <c r="S395" s="314"/>
    </row>
    <row r="396" spans="2:19" ht="18.75">
      <c r="B396" s="301" t="s">
        <v>4690</v>
      </c>
      <c r="C396" s="134" t="s">
        <v>4446</v>
      </c>
      <c r="D396" s="31" t="s">
        <v>2808</v>
      </c>
      <c r="E396" s="134"/>
      <c r="F396" s="134"/>
      <c r="G396" s="31" t="s">
        <v>2783</v>
      </c>
      <c r="H396" s="134" t="s">
        <v>3428</v>
      </c>
      <c r="I396" s="220"/>
      <c r="J396" s="305">
        <v>115</v>
      </c>
      <c r="K396" s="115">
        <v>13.8</v>
      </c>
      <c r="L396" s="134"/>
      <c r="M396" s="134"/>
      <c r="N396" s="134"/>
      <c r="O396" s="305">
        <v>39</v>
      </c>
      <c r="P396" s="309"/>
      <c r="Q396" s="151"/>
      <c r="R396" s="16" t="s">
        <v>4924</v>
      </c>
      <c r="S396" s="151"/>
    </row>
    <row r="397" spans="2:19" ht="18.75">
      <c r="B397" s="301" t="s">
        <v>1489</v>
      </c>
      <c r="C397" s="147" t="s">
        <v>3082</v>
      </c>
      <c r="D397" s="31" t="s">
        <v>2808</v>
      </c>
      <c r="E397" s="147"/>
      <c r="F397" s="147"/>
      <c r="G397" s="31" t="s">
        <v>2783</v>
      </c>
      <c r="H397" s="147"/>
      <c r="I397" s="316"/>
      <c r="J397" s="115"/>
      <c r="K397" s="115"/>
      <c r="L397" s="147"/>
      <c r="M397" s="147"/>
      <c r="N397" s="147"/>
      <c r="O397" s="115"/>
      <c r="P397" s="115"/>
      <c r="Q397" s="314"/>
      <c r="R397" s="314"/>
      <c r="S397" s="314"/>
    </row>
    <row r="398" spans="2:19" ht="18.75">
      <c r="B398" s="301" t="s">
        <v>4691</v>
      </c>
      <c r="C398" s="134" t="s">
        <v>4447</v>
      </c>
      <c r="D398" s="31" t="s">
        <v>2808</v>
      </c>
      <c r="E398" s="134"/>
      <c r="F398" s="134"/>
      <c r="G398" s="31" t="s">
        <v>2783</v>
      </c>
      <c r="H398" s="134" t="s">
        <v>3409</v>
      </c>
      <c r="I398" s="220"/>
      <c r="J398" s="305">
        <v>230</v>
      </c>
      <c r="K398" s="115"/>
      <c r="L398" s="134"/>
      <c r="M398" s="134"/>
      <c r="N398" s="134"/>
      <c r="O398" s="309"/>
      <c r="P398" s="309"/>
      <c r="Q398" s="151"/>
      <c r="R398" s="151" t="s">
        <v>4963</v>
      </c>
      <c r="S398" s="151"/>
    </row>
    <row r="399" spans="2:19" ht="18.75">
      <c r="B399" s="301" t="s">
        <v>1875</v>
      </c>
      <c r="C399" s="134" t="s">
        <v>4451</v>
      </c>
      <c r="D399" s="31" t="s">
        <v>2808</v>
      </c>
      <c r="E399" s="134"/>
      <c r="F399" s="134"/>
      <c r="G399" s="31" t="s">
        <v>2783</v>
      </c>
      <c r="H399" s="134" t="s">
        <v>3428</v>
      </c>
      <c r="I399" s="220"/>
      <c r="J399" s="305">
        <v>115</v>
      </c>
      <c r="K399" s="115">
        <v>27.6</v>
      </c>
      <c r="L399" s="134"/>
      <c r="M399" s="134"/>
      <c r="N399" s="134"/>
      <c r="O399" s="305">
        <v>59</v>
      </c>
      <c r="P399" s="309"/>
      <c r="Q399" s="151"/>
      <c r="R399" s="16" t="s">
        <v>4924</v>
      </c>
      <c r="S399" s="151"/>
    </row>
    <row r="400" spans="2:19" ht="18.75">
      <c r="B400" s="301" t="s">
        <v>2517</v>
      </c>
      <c r="C400" s="134" t="s">
        <v>4046</v>
      </c>
      <c r="D400" s="31" t="s">
        <v>2808</v>
      </c>
      <c r="E400" s="134"/>
      <c r="F400" s="134"/>
      <c r="G400" s="31" t="s">
        <v>2783</v>
      </c>
      <c r="H400" s="134" t="s">
        <v>3412</v>
      </c>
      <c r="I400" s="220"/>
      <c r="J400" s="305">
        <v>115</v>
      </c>
      <c r="K400" s="305">
        <v>27.6</v>
      </c>
      <c r="L400" s="134"/>
      <c r="M400" s="134"/>
      <c r="N400" s="134"/>
      <c r="O400" s="309"/>
      <c r="P400" s="309"/>
      <c r="Q400" s="16" t="s">
        <v>5025</v>
      </c>
      <c r="R400" s="16" t="s">
        <v>4915</v>
      </c>
      <c r="S400" s="222"/>
    </row>
    <row r="401" spans="2:19" ht="18.75">
      <c r="B401" s="301" t="s">
        <v>1811</v>
      </c>
      <c r="C401" s="134" t="s">
        <v>4047</v>
      </c>
      <c r="D401" s="31" t="s">
        <v>2808</v>
      </c>
      <c r="E401" s="134"/>
      <c r="F401" s="134"/>
      <c r="G401" s="31" t="s">
        <v>2783</v>
      </c>
      <c r="H401" s="134" t="s">
        <v>272</v>
      </c>
      <c r="I401" s="220" t="s">
        <v>3398</v>
      </c>
      <c r="J401" s="305">
        <v>115</v>
      </c>
      <c r="K401" s="305">
        <v>12.5</v>
      </c>
      <c r="L401" s="134"/>
      <c r="M401" s="134"/>
      <c r="N401" s="134"/>
      <c r="O401" s="305">
        <v>9.9</v>
      </c>
      <c r="P401" s="309"/>
      <c r="Q401" s="16" t="s">
        <v>5025</v>
      </c>
      <c r="R401" s="151" t="s">
        <v>4964</v>
      </c>
      <c r="S401" s="151"/>
    </row>
    <row r="402" spans="2:19" ht="18.75">
      <c r="B402" s="301" t="s">
        <v>1810</v>
      </c>
      <c r="C402" s="147" t="s">
        <v>3124</v>
      </c>
      <c r="D402" s="31" t="s">
        <v>2808</v>
      </c>
      <c r="E402" s="147"/>
      <c r="F402" s="147"/>
      <c r="G402" s="31" t="s">
        <v>2783</v>
      </c>
      <c r="H402" s="147"/>
      <c r="I402" s="316"/>
      <c r="J402" s="115"/>
      <c r="K402" s="115"/>
      <c r="L402" s="147"/>
      <c r="M402" s="147"/>
      <c r="N402" s="147"/>
      <c r="O402" s="115"/>
      <c r="P402" s="115"/>
      <c r="Q402" s="314"/>
      <c r="R402" s="314"/>
      <c r="S402" s="314"/>
    </row>
    <row r="403" spans="2:19" ht="18.75">
      <c r="B403" s="301" t="s">
        <v>2557</v>
      </c>
      <c r="C403" s="147" t="s">
        <v>3285</v>
      </c>
      <c r="D403" s="31" t="s">
        <v>2808</v>
      </c>
      <c r="E403" s="147"/>
      <c r="F403" s="147"/>
      <c r="G403" s="31" t="s">
        <v>2783</v>
      </c>
      <c r="H403" s="147"/>
      <c r="I403" s="316"/>
      <c r="J403" s="115"/>
      <c r="K403" s="115"/>
      <c r="L403" s="147"/>
      <c r="M403" s="147"/>
      <c r="N403" s="147"/>
      <c r="O403" s="115"/>
      <c r="P403" s="115"/>
      <c r="Q403" s="314"/>
      <c r="R403" s="314"/>
      <c r="S403" s="314"/>
    </row>
    <row r="404" spans="2:19" ht="18.75">
      <c r="B404" s="301" t="s">
        <v>1897</v>
      </c>
      <c r="C404" s="147" t="s">
        <v>2940</v>
      </c>
      <c r="D404" s="31" t="s">
        <v>2808</v>
      </c>
      <c r="E404" s="147"/>
      <c r="F404" s="147"/>
      <c r="G404" s="31" t="s">
        <v>2783</v>
      </c>
      <c r="H404" s="147"/>
      <c r="I404" s="316"/>
      <c r="J404" s="115"/>
      <c r="K404" s="115"/>
      <c r="L404" s="147"/>
      <c r="M404" s="147"/>
      <c r="N404" s="147"/>
      <c r="O404" s="115"/>
      <c r="P404" s="115"/>
      <c r="Q404" s="314"/>
      <c r="R404" s="314"/>
      <c r="S404" s="314"/>
    </row>
    <row r="405" spans="2:19" ht="18.75">
      <c r="B405" s="301" t="s">
        <v>3437</v>
      </c>
      <c r="C405" s="134" t="s">
        <v>4048</v>
      </c>
      <c r="D405" s="31" t="s">
        <v>2808</v>
      </c>
      <c r="E405" s="134"/>
      <c r="F405" s="134"/>
      <c r="G405" s="31" t="s">
        <v>2783</v>
      </c>
      <c r="H405" s="134" t="s">
        <v>261</v>
      </c>
      <c r="I405" s="220"/>
      <c r="J405" s="305">
        <v>115</v>
      </c>
      <c r="K405" s="115">
        <v>12.5</v>
      </c>
      <c r="L405" s="134"/>
      <c r="M405" s="134"/>
      <c r="N405" s="134"/>
      <c r="O405" s="309"/>
      <c r="P405" s="309"/>
      <c r="Q405" s="151"/>
      <c r="R405" s="16" t="s">
        <v>4914</v>
      </c>
      <c r="S405" s="222"/>
    </row>
    <row r="406" spans="2:19" ht="18.75">
      <c r="B406" s="301" t="s">
        <v>1898</v>
      </c>
      <c r="C406" s="134" t="s">
        <v>4501</v>
      </c>
      <c r="D406" s="31" t="s">
        <v>2808</v>
      </c>
      <c r="E406" s="134"/>
      <c r="F406" s="134"/>
      <c r="G406" s="31" t="s">
        <v>2783</v>
      </c>
      <c r="H406" s="134" t="s">
        <v>261</v>
      </c>
      <c r="I406" s="220"/>
      <c r="J406" s="305">
        <v>230</v>
      </c>
      <c r="K406" s="115">
        <v>115</v>
      </c>
      <c r="L406" s="134"/>
      <c r="M406" s="134"/>
      <c r="N406" s="134"/>
      <c r="O406" s="309"/>
      <c r="P406" s="309"/>
      <c r="Q406" s="151"/>
      <c r="R406" s="16" t="s">
        <v>4914</v>
      </c>
      <c r="S406" s="222"/>
    </row>
    <row r="407" spans="2:19" ht="18.75">
      <c r="B407" s="301" t="s">
        <v>1299</v>
      </c>
      <c r="C407" s="134" t="s">
        <v>4049</v>
      </c>
      <c r="D407" s="31" t="s">
        <v>2808</v>
      </c>
      <c r="E407" s="134"/>
      <c r="F407" s="134"/>
      <c r="G407" s="31" t="s">
        <v>2783</v>
      </c>
      <c r="H407" s="134" t="s">
        <v>261</v>
      </c>
      <c r="I407" s="220"/>
      <c r="J407" s="305">
        <v>115</v>
      </c>
      <c r="K407" s="115">
        <v>25</v>
      </c>
      <c r="L407" s="134"/>
      <c r="M407" s="134"/>
      <c r="N407" s="134"/>
      <c r="O407" s="309"/>
      <c r="P407" s="309"/>
      <c r="Q407" s="151"/>
      <c r="R407" s="16" t="s">
        <v>4914</v>
      </c>
      <c r="S407" s="222"/>
    </row>
    <row r="408" spans="2:19" ht="18.75">
      <c r="B408" s="301" t="s">
        <v>1424</v>
      </c>
      <c r="C408" s="147" t="s">
        <v>2813</v>
      </c>
      <c r="D408" s="31" t="s">
        <v>2808</v>
      </c>
      <c r="E408" s="147"/>
      <c r="F408" s="147"/>
      <c r="G408" s="31" t="s">
        <v>2783</v>
      </c>
      <c r="H408" s="147"/>
      <c r="I408" s="316"/>
      <c r="J408" s="115"/>
      <c r="K408" s="115"/>
      <c r="L408" s="147"/>
      <c r="M408" s="147"/>
      <c r="N408" s="147"/>
      <c r="O408" s="115"/>
      <c r="P408" s="115"/>
      <c r="Q408" s="314"/>
      <c r="R408" s="314"/>
      <c r="S408" s="314"/>
    </row>
    <row r="409" spans="2:19" ht="18.75">
      <c r="B409" s="301" t="s">
        <v>4399</v>
      </c>
      <c r="C409" s="134" t="s">
        <v>4448</v>
      </c>
      <c r="D409" s="31" t="s">
        <v>2808</v>
      </c>
      <c r="E409" s="134"/>
      <c r="F409" s="134"/>
      <c r="G409" s="31" t="s">
        <v>2783</v>
      </c>
      <c r="H409" s="134" t="s">
        <v>3410</v>
      </c>
      <c r="I409" s="220"/>
      <c r="J409" s="305">
        <v>115</v>
      </c>
      <c r="K409" s="115"/>
      <c r="L409" s="134"/>
      <c r="M409" s="134"/>
      <c r="N409" s="134"/>
      <c r="O409" s="309"/>
      <c r="P409" s="309"/>
      <c r="Q409" s="151"/>
      <c r="R409" s="16" t="s">
        <v>4968</v>
      </c>
      <c r="S409" s="222"/>
    </row>
    <row r="410" spans="2:19" ht="18.75">
      <c r="B410" s="301" t="s">
        <v>1596</v>
      </c>
      <c r="C410" s="134" t="s">
        <v>4050</v>
      </c>
      <c r="D410" s="31" t="s">
        <v>2808</v>
      </c>
      <c r="E410" s="134"/>
      <c r="F410" s="134"/>
      <c r="G410" s="31" t="s">
        <v>2783</v>
      </c>
      <c r="H410" s="134" t="s">
        <v>3411</v>
      </c>
      <c r="I410" s="220" t="s">
        <v>3397</v>
      </c>
      <c r="J410" s="305">
        <v>115</v>
      </c>
      <c r="K410" s="115">
        <v>44</v>
      </c>
      <c r="L410" s="134"/>
      <c r="M410" s="134"/>
      <c r="N410" s="134"/>
      <c r="O410" s="305">
        <v>111</v>
      </c>
      <c r="P410" s="305">
        <v>122</v>
      </c>
      <c r="Q410" s="151"/>
      <c r="R410" s="16" t="s">
        <v>4881</v>
      </c>
      <c r="S410" s="151"/>
    </row>
    <row r="411" spans="2:19" ht="18.75">
      <c r="B411" s="301" t="s">
        <v>4695</v>
      </c>
      <c r="C411" s="134" t="s">
        <v>4449</v>
      </c>
      <c r="D411" s="31" t="s">
        <v>2808</v>
      </c>
      <c r="E411" s="134"/>
      <c r="F411" s="134"/>
      <c r="G411" s="31" t="s">
        <v>2783</v>
      </c>
      <c r="H411" s="134" t="s">
        <v>244</v>
      </c>
      <c r="I411" s="220"/>
      <c r="J411" s="305">
        <v>115</v>
      </c>
      <c r="K411" s="115"/>
      <c r="L411" s="134"/>
      <c r="M411" s="134"/>
      <c r="N411" s="134"/>
      <c r="O411" s="309"/>
      <c r="P411" s="309"/>
      <c r="Q411" s="151"/>
      <c r="R411" s="16" t="s">
        <v>5565</v>
      </c>
      <c r="S411" s="151"/>
    </row>
    <row r="412" spans="2:19" ht="18.75">
      <c r="B412" s="301" t="s">
        <v>4664</v>
      </c>
      <c r="C412" s="134" t="s">
        <v>4450</v>
      </c>
      <c r="D412" s="31" t="s">
        <v>2808</v>
      </c>
      <c r="E412" s="134"/>
      <c r="F412" s="134"/>
      <c r="G412" s="31" t="s">
        <v>2783</v>
      </c>
      <c r="H412" s="134" t="s">
        <v>3428</v>
      </c>
      <c r="I412" s="220"/>
      <c r="J412" s="305">
        <v>115</v>
      </c>
      <c r="K412" s="115">
        <v>27.6</v>
      </c>
      <c r="L412" s="134"/>
      <c r="M412" s="134"/>
      <c r="N412" s="134"/>
      <c r="O412" s="305">
        <v>39</v>
      </c>
      <c r="P412" s="309"/>
      <c r="Q412" s="151"/>
      <c r="R412" s="16" t="s">
        <v>4924</v>
      </c>
      <c r="S412" s="151"/>
    </row>
    <row r="413" spans="2:19" ht="18.75">
      <c r="B413" s="301" t="s">
        <v>1473</v>
      </c>
      <c r="C413" s="147" t="s">
        <v>3081</v>
      </c>
      <c r="D413" s="31" t="s">
        <v>2808</v>
      </c>
      <c r="E413" s="147"/>
      <c r="F413" s="147"/>
      <c r="G413" s="31" t="s">
        <v>2783</v>
      </c>
      <c r="H413" s="147"/>
      <c r="I413" s="316"/>
      <c r="J413" s="115"/>
      <c r="K413" s="115"/>
      <c r="L413" s="147"/>
      <c r="M413" s="147"/>
      <c r="N413" s="147"/>
      <c r="O413" s="115"/>
      <c r="P413" s="115"/>
      <c r="Q413" s="314"/>
      <c r="R413" s="314"/>
      <c r="S413" s="314"/>
    </row>
    <row r="414" spans="2:19" ht="18.75">
      <c r="B414" s="301" t="s">
        <v>1454</v>
      </c>
      <c r="C414" s="134" t="s">
        <v>4051</v>
      </c>
      <c r="D414" s="31" t="s">
        <v>2808</v>
      </c>
      <c r="E414" s="134"/>
      <c r="F414" s="134"/>
      <c r="G414" s="31" t="s">
        <v>2783</v>
      </c>
      <c r="H414" s="134" t="s">
        <v>3404</v>
      </c>
      <c r="I414" s="220" t="s">
        <v>3438</v>
      </c>
      <c r="J414" s="305">
        <v>115</v>
      </c>
      <c r="K414" s="305">
        <v>13.8</v>
      </c>
      <c r="L414" s="134"/>
      <c r="M414" s="134"/>
      <c r="N414" s="134"/>
      <c r="O414" s="305">
        <v>123</v>
      </c>
      <c r="P414" s="309"/>
      <c r="Q414" s="16" t="s">
        <v>5025</v>
      </c>
      <c r="R414" s="16" t="s">
        <v>4970</v>
      </c>
      <c r="S414" s="151"/>
    </row>
    <row r="415" spans="2:19" ht="18.75">
      <c r="B415" s="301" t="s">
        <v>1677</v>
      </c>
      <c r="C415" s="147" t="s">
        <v>2873</v>
      </c>
      <c r="D415" s="31" t="s">
        <v>2808</v>
      </c>
      <c r="E415" s="147"/>
      <c r="F415" s="147"/>
      <c r="G415" s="31" t="s">
        <v>2783</v>
      </c>
      <c r="H415" s="147"/>
      <c r="I415" s="316"/>
      <c r="J415" s="115"/>
      <c r="K415" s="115"/>
      <c r="L415" s="147"/>
      <c r="M415" s="147"/>
      <c r="N415" s="147"/>
      <c r="O415" s="115"/>
      <c r="P415" s="115"/>
      <c r="Q415" s="314"/>
      <c r="R415" s="314"/>
      <c r="S415" s="314"/>
    </row>
    <row r="416" spans="2:19" ht="18.75">
      <c r="B416" s="301" t="s">
        <v>2225</v>
      </c>
      <c r="C416" s="147" t="s">
        <v>2968</v>
      </c>
      <c r="D416" s="31" t="s">
        <v>2808</v>
      </c>
      <c r="E416" s="147"/>
      <c r="F416" s="147"/>
      <c r="G416" s="31" t="s">
        <v>2783</v>
      </c>
      <c r="H416" s="147"/>
      <c r="I416" s="316"/>
      <c r="J416" s="115"/>
      <c r="K416" s="115"/>
      <c r="L416" s="147"/>
      <c r="M416" s="147"/>
      <c r="N416" s="147"/>
      <c r="O416" s="115"/>
      <c r="P416" s="115"/>
      <c r="Q416" s="314"/>
      <c r="R416" s="314"/>
      <c r="S416" s="314"/>
    </row>
    <row r="417" spans="2:19" ht="18.75">
      <c r="B417" s="301" t="s">
        <v>2231</v>
      </c>
      <c r="C417" s="147" t="s">
        <v>2973</v>
      </c>
      <c r="D417" s="31" t="s">
        <v>2808</v>
      </c>
      <c r="E417" s="147"/>
      <c r="F417" s="147"/>
      <c r="G417" s="31" t="s">
        <v>2783</v>
      </c>
      <c r="H417" s="147"/>
      <c r="I417" s="316"/>
      <c r="J417" s="115"/>
      <c r="K417" s="115"/>
      <c r="L417" s="147"/>
      <c r="M417" s="147"/>
      <c r="N417" s="147"/>
      <c r="O417" s="115"/>
      <c r="P417" s="115"/>
      <c r="Q417" s="314"/>
      <c r="R417" s="314"/>
      <c r="S417" s="314"/>
    </row>
    <row r="418" spans="2:19" ht="18.75">
      <c r="B418" s="301" t="s">
        <v>2228</v>
      </c>
      <c r="C418" s="147" t="s">
        <v>2970</v>
      </c>
      <c r="D418" s="31" t="s">
        <v>2808</v>
      </c>
      <c r="E418" s="147"/>
      <c r="F418" s="147"/>
      <c r="G418" s="31" t="s">
        <v>2783</v>
      </c>
      <c r="H418" s="147"/>
      <c r="I418" s="316"/>
      <c r="J418" s="115"/>
      <c r="K418" s="115"/>
      <c r="L418" s="147"/>
      <c r="M418" s="147"/>
      <c r="N418" s="147"/>
      <c r="O418" s="115"/>
      <c r="P418" s="115"/>
      <c r="Q418" s="314"/>
      <c r="R418" s="314"/>
      <c r="S418" s="314"/>
    </row>
    <row r="419" spans="2:19" ht="18.75">
      <c r="B419" s="301" t="s">
        <v>2229</v>
      </c>
      <c r="C419" s="134" t="s">
        <v>4052</v>
      </c>
      <c r="D419" s="31" t="s">
        <v>2808</v>
      </c>
      <c r="E419" s="134"/>
      <c r="F419" s="134"/>
      <c r="G419" s="31" t="s">
        <v>2783</v>
      </c>
      <c r="H419" s="134" t="s">
        <v>3410</v>
      </c>
      <c r="I419" s="220"/>
      <c r="J419" s="305">
        <v>230</v>
      </c>
      <c r="K419" s="305">
        <v>27.6</v>
      </c>
      <c r="L419" s="134"/>
      <c r="M419" s="134"/>
      <c r="N419" s="134"/>
      <c r="O419" s="305">
        <v>169</v>
      </c>
      <c r="P419" s="309"/>
      <c r="Q419" s="16" t="s">
        <v>5025</v>
      </c>
      <c r="R419" s="16" t="s">
        <v>4968</v>
      </c>
      <c r="S419" s="151"/>
    </row>
    <row r="420" spans="2:19" ht="18.75">
      <c r="B420" s="301" t="s">
        <v>1379</v>
      </c>
      <c r="C420" s="147" t="s">
        <v>3058</v>
      </c>
      <c r="D420" s="31" t="s">
        <v>2808</v>
      </c>
      <c r="E420" s="147"/>
      <c r="F420" s="147"/>
      <c r="G420" s="31" t="s">
        <v>2783</v>
      </c>
      <c r="H420" s="147"/>
      <c r="I420" s="316"/>
      <c r="J420" s="115"/>
      <c r="K420" s="115"/>
      <c r="L420" s="147"/>
      <c r="M420" s="147"/>
      <c r="N420" s="147"/>
      <c r="O420" s="115"/>
      <c r="P420" s="115"/>
      <c r="Q420" s="314"/>
      <c r="R420" s="314"/>
      <c r="S420" s="314"/>
    </row>
    <row r="421" spans="2:19" ht="18.75">
      <c r="B421" s="301" t="s">
        <v>2722</v>
      </c>
      <c r="C421" s="147" t="s">
        <v>3315</v>
      </c>
      <c r="D421" s="31" t="s">
        <v>2808</v>
      </c>
      <c r="E421" s="147"/>
      <c r="F421" s="147"/>
      <c r="G421" s="31" t="s">
        <v>2783</v>
      </c>
      <c r="H421" s="147"/>
      <c r="I421" s="316"/>
      <c r="J421" s="115"/>
      <c r="K421" s="115"/>
      <c r="L421" s="147"/>
      <c r="M421" s="147"/>
      <c r="N421" s="147"/>
      <c r="O421" s="115"/>
      <c r="P421" s="115"/>
      <c r="Q421" s="314"/>
      <c r="R421" s="314"/>
      <c r="S421" s="314"/>
    </row>
    <row r="422" spans="2:19" ht="18.75">
      <c r="B422" s="301" t="s">
        <v>2723</v>
      </c>
      <c r="C422" s="134" t="s">
        <v>4053</v>
      </c>
      <c r="D422" s="31" t="s">
        <v>2808</v>
      </c>
      <c r="E422" s="134"/>
      <c r="F422" s="134"/>
      <c r="G422" s="31" t="s">
        <v>2783</v>
      </c>
      <c r="H422" s="134" t="s">
        <v>3411</v>
      </c>
      <c r="I422" s="220" t="s">
        <v>3401</v>
      </c>
      <c r="J422" s="305">
        <v>230</v>
      </c>
      <c r="K422" s="115">
        <v>44</v>
      </c>
      <c r="L422" s="134"/>
      <c r="M422" s="134"/>
      <c r="N422" s="134"/>
      <c r="O422" s="305">
        <v>209</v>
      </c>
      <c r="P422" s="305">
        <v>227</v>
      </c>
      <c r="Q422" s="151"/>
      <c r="R422" s="16" t="s">
        <v>4881</v>
      </c>
      <c r="S422" s="151"/>
    </row>
    <row r="423" spans="2:19" ht="18.75">
      <c r="B423" s="301" t="s">
        <v>1335</v>
      </c>
      <c r="C423" s="147" t="s">
        <v>3886</v>
      </c>
      <c r="D423" s="31" t="s">
        <v>2808</v>
      </c>
      <c r="E423" s="147"/>
      <c r="F423" s="147"/>
      <c r="G423" s="31" t="s">
        <v>2783</v>
      </c>
      <c r="H423" s="147"/>
      <c r="I423" s="316"/>
      <c r="J423" s="115"/>
      <c r="K423" s="115"/>
      <c r="L423" s="147"/>
      <c r="M423" s="147"/>
      <c r="N423" s="147"/>
      <c r="O423" s="115"/>
      <c r="P423" s="115"/>
      <c r="Q423" s="314"/>
      <c r="R423" s="314"/>
      <c r="S423" s="314"/>
    </row>
    <row r="424" spans="2:19" ht="18.75">
      <c r="B424" s="301" t="s">
        <v>1333</v>
      </c>
      <c r="C424" s="134" t="s">
        <v>4054</v>
      </c>
      <c r="D424" s="31" t="s">
        <v>2808</v>
      </c>
      <c r="E424" s="134"/>
      <c r="F424" s="134"/>
      <c r="G424" s="31" t="s">
        <v>2783</v>
      </c>
      <c r="H424" s="134" t="s">
        <v>3413</v>
      </c>
      <c r="I424" s="220"/>
      <c r="J424" s="305">
        <v>115</v>
      </c>
      <c r="K424" s="115">
        <v>12</v>
      </c>
      <c r="L424" s="134"/>
      <c r="M424" s="134"/>
      <c r="N424" s="134"/>
      <c r="O424" s="309"/>
      <c r="P424" s="309"/>
      <c r="Q424" s="151"/>
      <c r="R424" s="16" t="s">
        <v>5566</v>
      </c>
      <c r="S424" s="151"/>
    </row>
    <row r="425" spans="2:19" ht="18.75">
      <c r="B425" s="301" t="s">
        <v>4694</v>
      </c>
      <c r="C425" s="134" t="s">
        <v>4453</v>
      </c>
      <c r="D425" s="31" t="s">
        <v>2808</v>
      </c>
      <c r="E425" s="134"/>
      <c r="F425" s="134"/>
      <c r="G425" s="31" t="s">
        <v>2783</v>
      </c>
      <c r="H425" s="134" t="s">
        <v>3406</v>
      </c>
      <c r="I425" s="220"/>
      <c r="J425" s="305">
        <v>230</v>
      </c>
      <c r="K425" s="115">
        <v>44</v>
      </c>
      <c r="L425" s="134"/>
      <c r="M425" s="134"/>
      <c r="N425" s="134"/>
      <c r="O425" s="309"/>
      <c r="P425" s="309"/>
      <c r="Q425" s="151"/>
      <c r="R425" s="16" t="s">
        <v>5565</v>
      </c>
      <c r="S425" s="151"/>
    </row>
    <row r="426" spans="2:19" ht="18.75">
      <c r="B426" s="301" t="s">
        <v>1976</v>
      </c>
      <c r="C426" s="147" t="s">
        <v>3153</v>
      </c>
      <c r="D426" s="31" t="s">
        <v>2808</v>
      </c>
      <c r="E426" s="147"/>
      <c r="F426" s="147"/>
      <c r="G426" s="31" t="s">
        <v>2783</v>
      </c>
      <c r="H426" s="147"/>
      <c r="I426" s="316"/>
      <c r="J426" s="115"/>
      <c r="K426" s="115"/>
      <c r="L426" s="147"/>
      <c r="M426" s="147"/>
      <c r="N426" s="147"/>
      <c r="O426" s="115"/>
      <c r="P426" s="115"/>
      <c r="Q426" s="314"/>
      <c r="R426" s="314"/>
      <c r="S426" s="314"/>
    </row>
    <row r="427" spans="2:19" ht="18.75">
      <c r="B427" s="301" t="s">
        <v>1930</v>
      </c>
      <c r="C427" s="134" t="s">
        <v>4055</v>
      </c>
      <c r="D427" s="31" t="s">
        <v>2808</v>
      </c>
      <c r="E427" s="134"/>
      <c r="F427" s="134"/>
      <c r="G427" s="31" t="s">
        <v>2783</v>
      </c>
      <c r="H427" s="134" t="s">
        <v>3408</v>
      </c>
      <c r="I427" s="220"/>
      <c r="J427" s="305">
        <v>115</v>
      </c>
      <c r="K427" s="115">
        <v>13.8</v>
      </c>
      <c r="L427" s="134"/>
      <c r="M427" s="134"/>
      <c r="N427" s="134"/>
      <c r="O427" s="305">
        <v>102</v>
      </c>
      <c r="P427" s="309"/>
      <c r="Q427" s="151"/>
      <c r="R427" s="16" t="s">
        <v>4880</v>
      </c>
      <c r="S427" s="151"/>
    </row>
    <row r="428" spans="2:19" ht="18.75">
      <c r="B428" s="301" t="s">
        <v>2555</v>
      </c>
      <c r="C428" s="147" t="s">
        <v>3390</v>
      </c>
      <c r="D428" s="31" t="s">
        <v>2808</v>
      </c>
      <c r="E428" s="147"/>
      <c r="F428" s="147"/>
      <c r="G428" s="31" t="s">
        <v>2783</v>
      </c>
      <c r="H428" s="147"/>
      <c r="I428" s="316"/>
      <c r="J428" s="115"/>
      <c r="K428" s="115"/>
      <c r="L428" s="147"/>
      <c r="M428" s="147"/>
      <c r="N428" s="147"/>
      <c r="O428" s="115"/>
      <c r="P428" s="115"/>
      <c r="Q428" s="314"/>
      <c r="R428" s="314"/>
      <c r="S428" s="314"/>
    </row>
    <row r="429" spans="2:19" ht="18.75">
      <c r="B429" s="301" t="s">
        <v>1742</v>
      </c>
      <c r="C429" s="147" t="s">
        <v>3106</v>
      </c>
      <c r="D429" s="31" t="s">
        <v>2808</v>
      </c>
      <c r="E429" s="147"/>
      <c r="F429" s="147"/>
      <c r="G429" s="31" t="s">
        <v>2783</v>
      </c>
      <c r="H429" s="147"/>
      <c r="I429" s="316"/>
      <c r="J429" s="115"/>
      <c r="K429" s="115"/>
      <c r="L429" s="147"/>
      <c r="M429" s="147"/>
      <c r="N429" s="147"/>
      <c r="O429" s="115"/>
      <c r="P429" s="115"/>
      <c r="Q429" s="314"/>
      <c r="R429" s="314"/>
      <c r="S429" s="314"/>
    </row>
    <row r="430" spans="2:19" ht="18.75">
      <c r="B430" s="301" t="s">
        <v>1456</v>
      </c>
      <c r="C430" s="147" t="s">
        <v>3086</v>
      </c>
      <c r="D430" s="31" t="s">
        <v>2808</v>
      </c>
      <c r="E430" s="147"/>
      <c r="F430" s="147"/>
      <c r="G430" s="31" t="s">
        <v>2783</v>
      </c>
      <c r="H430" s="147"/>
      <c r="I430" s="316"/>
      <c r="J430" s="115"/>
      <c r="K430" s="115"/>
      <c r="L430" s="147"/>
      <c r="M430" s="147"/>
      <c r="N430" s="147"/>
      <c r="O430" s="115"/>
      <c r="P430" s="115"/>
      <c r="Q430" s="314"/>
      <c r="R430" s="314"/>
      <c r="S430" s="314"/>
    </row>
    <row r="431" spans="2:19" ht="18.75">
      <c r="B431" s="301" t="s">
        <v>2403</v>
      </c>
      <c r="C431" s="147" t="s">
        <v>3231</v>
      </c>
      <c r="D431" s="31" t="s">
        <v>2808</v>
      </c>
      <c r="E431" s="147"/>
      <c r="F431" s="147"/>
      <c r="G431" s="31" t="s">
        <v>2783</v>
      </c>
      <c r="H431" s="147"/>
      <c r="I431" s="316"/>
      <c r="J431" s="115"/>
      <c r="K431" s="115"/>
      <c r="L431" s="147"/>
      <c r="M431" s="147"/>
      <c r="N431" s="147"/>
      <c r="O431" s="115"/>
      <c r="P431" s="115"/>
      <c r="Q431" s="314"/>
      <c r="R431" s="314"/>
      <c r="S431" s="314"/>
    </row>
    <row r="432" spans="2:19" ht="18.75">
      <c r="B432" s="301" t="s">
        <v>1735</v>
      </c>
      <c r="C432" s="134" t="s">
        <v>4056</v>
      </c>
      <c r="D432" s="31" t="s">
        <v>2808</v>
      </c>
      <c r="E432" s="134"/>
      <c r="F432" s="134"/>
      <c r="G432" s="31" t="s">
        <v>2783</v>
      </c>
      <c r="H432" s="134" t="s">
        <v>244</v>
      </c>
      <c r="I432" s="220"/>
      <c r="J432" s="305">
        <v>115</v>
      </c>
      <c r="K432" s="305">
        <v>13.8</v>
      </c>
      <c r="L432" s="134"/>
      <c r="M432" s="134"/>
      <c r="N432" s="134"/>
      <c r="O432" s="309"/>
      <c r="P432" s="309"/>
      <c r="Q432" s="16" t="s">
        <v>5025</v>
      </c>
      <c r="R432" s="16" t="s">
        <v>4917</v>
      </c>
      <c r="S432" s="151"/>
    </row>
    <row r="433" spans="2:19" ht="18.75">
      <c r="B433" s="301" t="s">
        <v>1829</v>
      </c>
      <c r="C433" s="134" t="s">
        <v>4057</v>
      </c>
      <c r="D433" s="31" t="s">
        <v>2808</v>
      </c>
      <c r="E433" s="134"/>
      <c r="F433" s="134"/>
      <c r="G433" s="31" t="s">
        <v>2783</v>
      </c>
      <c r="H433" s="134" t="s">
        <v>3408</v>
      </c>
      <c r="I433" s="220"/>
      <c r="J433" s="305">
        <v>115</v>
      </c>
      <c r="K433" s="115">
        <v>13.8</v>
      </c>
      <c r="L433" s="134"/>
      <c r="M433" s="134"/>
      <c r="N433" s="134"/>
      <c r="O433" s="305">
        <v>88</v>
      </c>
      <c r="P433" s="309"/>
      <c r="Q433" s="151"/>
      <c r="R433" s="16" t="s">
        <v>4880</v>
      </c>
      <c r="S433" s="151"/>
    </row>
    <row r="434" spans="2:19" ht="18.75">
      <c r="B434" s="301" t="s">
        <v>2585</v>
      </c>
      <c r="C434" s="147" t="s">
        <v>3026</v>
      </c>
      <c r="D434" s="31" t="s">
        <v>2808</v>
      </c>
      <c r="E434" s="147"/>
      <c r="F434" s="147"/>
      <c r="G434" s="31" t="s">
        <v>2783</v>
      </c>
      <c r="H434" s="147"/>
      <c r="I434" s="316"/>
      <c r="J434" s="115"/>
      <c r="K434" s="115"/>
      <c r="L434" s="147"/>
      <c r="M434" s="147"/>
      <c r="N434" s="147"/>
      <c r="O434" s="115"/>
      <c r="P434" s="115"/>
      <c r="Q434" s="314"/>
      <c r="R434" s="314"/>
      <c r="S434" s="314"/>
    </row>
    <row r="435" spans="2:19" ht="18.75">
      <c r="B435" s="301" t="s">
        <v>2586</v>
      </c>
      <c r="C435" s="134" t="s">
        <v>4058</v>
      </c>
      <c r="D435" s="31" t="s">
        <v>2808</v>
      </c>
      <c r="E435" s="134"/>
      <c r="F435" s="134"/>
      <c r="G435" s="31" t="s">
        <v>2783</v>
      </c>
      <c r="H435" s="134" t="s">
        <v>3409</v>
      </c>
      <c r="I435" s="220"/>
      <c r="J435" s="305">
        <v>230</v>
      </c>
      <c r="K435" s="115">
        <v>27.6</v>
      </c>
      <c r="L435" s="134"/>
      <c r="M435" s="134"/>
      <c r="N435" s="134"/>
      <c r="O435" s="305">
        <v>153</v>
      </c>
      <c r="P435" s="309"/>
      <c r="Q435" s="151"/>
      <c r="R435" s="16" t="s">
        <v>4884</v>
      </c>
      <c r="S435" s="151"/>
    </row>
    <row r="436" spans="2:19" ht="18.75">
      <c r="B436" s="301" t="s">
        <v>1372</v>
      </c>
      <c r="C436" s="134" t="s">
        <v>4059</v>
      </c>
      <c r="D436" s="31" t="s">
        <v>2808</v>
      </c>
      <c r="E436" s="134"/>
      <c r="F436" s="134"/>
      <c r="G436" s="31" t="s">
        <v>2783</v>
      </c>
      <c r="H436" s="134" t="s">
        <v>3457</v>
      </c>
      <c r="I436" s="220"/>
      <c r="J436" s="305">
        <v>115</v>
      </c>
      <c r="K436" s="115"/>
      <c r="L436" s="134"/>
      <c r="M436" s="134"/>
      <c r="N436" s="134"/>
      <c r="O436" s="305">
        <v>126.5</v>
      </c>
      <c r="P436" s="305">
        <v>132</v>
      </c>
      <c r="Q436" s="151"/>
      <c r="R436" s="16" t="s">
        <v>4969</v>
      </c>
      <c r="S436" s="151"/>
    </row>
    <row r="437" spans="2:19" ht="18.75">
      <c r="B437" s="301" t="s">
        <v>2220</v>
      </c>
      <c r="C437" s="147" t="s">
        <v>3224</v>
      </c>
      <c r="D437" s="31" t="s">
        <v>2808</v>
      </c>
      <c r="E437" s="147"/>
      <c r="F437" s="147"/>
      <c r="G437" s="31" t="s">
        <v>2783</v>
      </c>
      <c r="H437" s="147"/>
      <c r="I437" s="316"/>
      <c r="J437" s="115"/>
      <c r="K437" s="115"/>
      <c r="L437" s="147"/>
      <c r="M437" s="147"/>
      <c r="N437" s="147"/>
      <c r="O437" s="115"/>
      <c r="P437" s="115"/>
      <c r="Q437" s="314"/>
      <c r="R437" s="314"/>
      <c r="S437" s="314"/>
    </row>
    <row r="438" spans="2:19" ht="18.75">
      <c r="B438" s="301" t="s">
        <v>1841</v>
      </c>
      <c r="C438" s="147" t="s">
        <v>2902</v>
      </c>
      <c r="D438" s="31" t="s">
        <v>2808</v>
      </c>
      <c r="E438" s="147"/>
      <c r="F438" s="147"/>
      <c r="G438" s="31" t="s">
        <v>2783</v>
      </c>
      <c r="H438" s="147"/>
      <c r="I438" s="316"/>
      <c r="J438" s="115"/>
      <c r="K438" s="115"/>
      <c r="L438" s="147"/>
      <c r="M438" s="147"/>
      <c r="N438" s="147"/>
      <c r="O438" s="115"/>
      <c r="P438" s="115"/>
      <c r="Q438" s="314"/>
      <c r="R438" s="314"/>
      <c r="S438" s="314"/>
    </row>
    <row r="439" spans="2:19" ht="18.75">
      <c r="B439" s="301" t="s">
        <v>2620</v>
      </c>
      <c r="C439" s="147" t="s">
        <v>3299</v>
      </c>
      <c r="D439" s="31" t="s">
        <v>2808</v>
      </c>
      <c r="E439" s="147"/>
      <c r="F439" s="147"/>
      <c r="G439" s="31" t="s">
        <v>2783</v>
      </c>
      <c r="H439" s="147"/>
      <c r="I439" s="316"/>
      <c r="J439" s="115"/>
      <c r="K439" s="115"/>
      <c r="L439" s="147"/>
      <c r="M439" s="147"/>
      <c r="N439" s="147"/>
      <c r="O439" s="115"/>
      <c r="P439" s="115"/>
      <c r="Q439" s="314"/>
      <c r="R439" s="314"/>
      <c r="S439" s="314"/>
    </row>
    <row r="440" spans="2:19" ht="18.75">
      <c r="B440" s="301" t="s">
        <v>2621</v>
      </c>
      <c r="C440" s="134" t="s">
        <v>4060</v>
      </c>
      <c r="D440" s="31" t="s">
        <v>2808</v>
      </c>
      <c r="E440" s="134"/>
      <c r="F440" s="134"/>
      <c r="G440" s="31" t="s">
        <v>2783</v>
      </c>
      <c r="H440" s="134" t="s">
        <v>3409</v>
      </c>
      <c r="I440" s="220" t="s">
        <v>3441</v>
      </c>
      <c r="J440" s="305">
        <v>230</v>
      </c>
      <c r="K440" s="115">
        <v>44</v>
      </c>
      <c r="L440" s="134"/>
      <c r="M440" s="134"/>
      <c r="N440" s="134"/>
      <c r="O440" s="305">
        <v>435</v>
      </c>
      <c r="P440" s="309"/>
      <c r="Q440" s="151"/>
      <c r="R440" s="16" t="s">
        <v>4884</v>
      </c>
      <c r="S440" s="151"/>
    </row>
    <row r="441" spans="2:19" ht="18.75">
      <c r="B441" s="301" t="s">
        <v>2331</v>
      </c>
      <c r="C441" s="147" t="s">
        <v>3382</v>
      </c>
      <c r="D441" s="31" t="s">
        <v>2808</v>
      </c>
      <c r="E441" s="147"/>
      <c r="F441" s="147"/>
      <c r="G441" s="31" t="s">
        <v>2783</v>
      </c>
      <c r="H441" s="147"/>
      <c r="I441" s="316"/>
      <c r="J441" s="115"/>
      <c r="K441" s="115"/>
      <c r="L441" s="147"/>
      <c r="M441" s="147"/>
      <c r="N441" s="147"/>
      <c r="O441" s="115"/>
      <c r="P441" s="115"/>
      <c r="Q441" s="314"/>
      <c r="R441" s="314"/>
      <c r="S441" s="314"/>
    </row>
    <row r="442" spans="2:19" ht="18.75">
      <c r="B442" s="301" t="s">
        <v>4604</v>
      </c>
      <c r="C442" s="147" t="s">
        <v>3887</v>
      </c>
      <c r="D442" s="31" t="s">
        <v>2808</v>
      </c>
      <c r="E442" s="147"/>
      <c r="F442" s="147"/>
      <c r="G442" s="31" t="s">
        <v>2783</v>
      </c>
      <c r="H442" s="147"/>
      <c r="I442" s="316"/>
      <c r="J442" s="115"/>
      <c r="K442" s="115"/>
      <c r="L442" s="147"/>
      <c r="M442" s="147"/>
      <c r="N442" s="147"/>
      <c r="O442" s="115"/>
      <c r="P442" s="115"/>
      <c r="Q442" s="314"/>
      <c r="R442" s="314"/>
      <c r="S442" s="314"/>
    </row>
    <row r="443" spans="2:19" ht="18.75">
      <c r="B443" s="301" t="s">
        <v>4334</v>
      </c>
      <c r="C443" s="147" t="s">
        <v>3164</v>
      </c>
      <c r="D443" s="31" t="s">
        <v>2808</v>
      </c>
      <c r="E443" s="147"/>
      <c r="F443" s="147"/>
      <c r="G443" s="31" t="s">
        <v>2783</v>
      </c>
      <c r="H443" s="147"/>
      <c r="I443" s="316"/>
      <c r="J443" s="115"/>
      <c r="K443" s="115"/>
      <c r="L443" s="147"/>
      <c r="M443" s="147"/>
      <c r="N443" s="147"/>
      <c r="O443" s="115"/>
      <c r="P443" s="115"/>
      <c r="Q443" s="314"/>
      <c r="R443" s="314"/>
      <c r="S443" s="314"/>
    </row>
    <row r="444" spans="2:19" ht="18.75">
      <c r="B444" s="301" t="s">
        <v>4369</v>
      </c>
      <c r="C444" s="134" t="s">
        <v>4454</v>
      </c>
      <c r="D444" s="31" t="s">
        <v>2808</v>
      </c>
      <c r="E444" s="134"/>
      <c r="F444" s="134"/>
      <c r="G444" s="31" t="s">
        <v>2783</v>
      </c>
      <c r="H444" s="134" t="s">
        <v>3457</v>
      </c>
      <c r="I444" s="220"/>
      <c r="J444" s="305">
        <v>115</v>
      </c>
      <c r="K444" s="115"/>
      <c r="L444" s="134"/>
      <c r="M444" s="134"/>
      <c r="N444" s="134"/>
      <c r="O444" s="309"/>
      <c r="P444" s="309"/>
      <c r="Q444" s="151"/>
      <c r="R444" s="16" t="s">
        <v>4969</v>
      </c>
      <c r="S444" s="151"/>
    </row>
    <row r="445" spans="2:19" ht="18.75">
      <c r="B445" s="301" t="s">
        <v>2207</v>
      </c>
      <c r="C445" s="147" t="s">
        <v>3194</v>
      </c>
      <c r="D445" s="31" t="s">
        <v>2808</v>
      </c>
      <c r="E445" s="147"/>
      <c r="F445" s="147"/>
      <c r="G445" s="31" t="s">
        <v>2783</v>
      </c>
      <c r="H445" s="147"/>
      <c r="I445" s="316"/>
      <c r="J445" s="115"/>
      <c r="K445" s="115"/>
      <c r="L445" s="147"/>
      <c r="M445" s="147"/>
      <c r="N445" s="147"/>
      <c r="O445" s="115"/>
      <c r="P445" s="115"/>
      <c r="Q445" s="314"/>
      <c r="R445" s="314"/>
      <c r="S445" s="314"/>
    </row>
    <row r="446" spans="2:19" ht="18.75">
      <c r="B446" s="301" t="s">
        <v>1348</v>
      </c>
      <c r="C446" s="134" t="s">
        <v>4061</v>
      </c>
      <c r="D446" s="31" t="s">
        <v>2808</v>
      </c>
      <c r="E446" s="134"/>
      <c r="F446" s="134"/>
      <c r="G446" s="31" t="s">
        <v>2783</v>
      </c>
      <c r="H446" s="134" t="s">
        <v>3413</v>
      </c>
      <c r="I446" s="220"/>
      <c r="J446" s="305">
        <v>115</v>
      </c>
      <c r="K446" s="115">
        <v>25</v>
      </c>
      <c r="L446" s="134"/>
      <c r="M446" s="134"/>
      <c r="N446" s="134"/>
      <c r="O446" s="309"/>
      <c r="P446" s="309"/>
      <c r="Q446" s="151"/>
      <c r="R446" s="16" t="s">
        <v>5566</v>
      </c>
      <c r="S446" s="151"/>
    </row>
    <row r="447" spans="2:19" ht="18.75">
      <c r="B447" s="301" t="s">
        <v>1276</v>
      </c>
      <c r="C447" s="147" t="s">
        <v>3358</v>
      </c>
      <c r="D447" s="31" t="s">
        <v>2808</v>
      </c>
      <c r="E447" s="147"/>
      <c r="F447" s="147"/>
      <c r="G447" s="31" t="s">
        <v>2783</v>
      </c>
      <c r="H447" s="147"/>
      <c r="I447" s="316"/>
      <c r="J447" s="115"/>
      <c r="K447" s="115"/>
      <c r="L447" s="147"/>
      <c r="M447" s="147"/>
      <c r="N447" s="147"/>
      <c r="O447" s="115"/>
      <c r="P447" s="115"/>
      <c r="Q447" s="314"/>
      <c r="R447" s="314"/>
      <c r="S447" s="314"/>
    </row>
    <row r="448" spans="2:19" ht="18.75">
      <c r="B448" s="301" t="s">
        <v>4400</v>
      </c>
      <c r="C448" s="134" t="s">
        <v>4455</v>
      </c>
      <c r="D448" s="31" t="s">
        <v>2808</v>
      </c>
      <c r="E448" s="134"/>
      <c r="F448" s="134"/>
      <c r="G448" s="31" t="s">
        <v>2783</v>
      </c>
      <c r="H448" s="134" t="s">
        <v>3413</v>
      </c>
      <c r="I448" s="220"/>
      <c r="J448" s="305">
        <v>115</v>
      </c>
      <c r="K448" s="115"/>
      <c r="L448" s="134"/>
      <c r="M448" s="134"/>
      <c r="N448" s="134"/>
      <c r="O448" s="309"/>
      <c r="P448" s="309"/>
      <c r="Q448" s="151"/>
      <c r="R448" s="16" t="s">
        <v>4885</v>
      </c>
      <c r="S448" s="151"/>
    </row>
    <row r="449" spans="2:19" ht="18.75">
      <c r="B449" s="301" t="s">
        <v>2209</v>
      </c>
      <c r="C449" s="134" t="s">
        <v>4062</v>
      </c>
      <c r="D449" s="31" t="s">
        <v>2808</v>
      </c>
      <c r="E449" s="134"/>
      <c r="F449" s="134"/>
      <c r="G449" s="31" t="s">
        <v>2783</v>
      </c>
      <c r="H449" s="134" t="s">
        <v>3457</v>
      </c>
      <c r="I449" s="220"/>
      <c r="J449" s="305">
        <v>115</v>
      </c>
      <c r="K449" s="305">
        <v>27.6</v>
      </c>
      <c r="L449" s="134"/>
      <c r="M449" s="134"/>
      <c r="N449" s="134"/>
      <c r="O449" s="305">
        <v>31.3</v>
      </c>
      <c r="P449" s="305">
        <v>40</v>
      </c>
      <c r="Q449" s="16" t="s">
        <v>5025</v>
      </c>
      <c r="R449" s="16" t="s">
        <v>4969</v>
      </c>
      <c r="S449" s="151"/>
    </row>
    <row r="450" spans="2:19" ht="18.75">
      <c r="B450" s="301" t="s">
        <v>2204</v>
      </c>
      <c r="C450" s="147" t="s">
        <v>3196</v>
      </c>
      <c r="D450" s="31" t="s">
        <v>2808</v>
      </c>
      <c r="E450" s="147"/>
      <c r="F450" s="147"/>
      <c r="G450" s="31" t="s">
        <v>2783</v>
      </c>
      <c r="H450" s="147"/>
      <c r="I450" s="316"/>
      <c r="J450" s="115"/>
      <c r="K450" s="115"/>
      <c r="L450" s="147"/>
      <c r="M450" s="147"/>
      <c r="N450" s="147"/>
      <c r="O450" s="115"/>
      <c r="P450" s="115"/>
      <c r="Q450" s="314"/>
      <c r="R450" s="314"/>
      <c r="S450" s="314"/>
    </row>
    <row r="451" spans="2:19" ht="18.75">
      <c r="B451" s="301" t="s">
        <v>4370</v>
      </c>
      <c r="C451" s="134" t="s">
        <v>4456</v>
      </c>
      <c r="D451" s="31" t="s">
        <v>2808</v>
      </c>
      <c r="E451" s="134"/>
      <c r="F451" s="134"/>
      <c r="G451" s="31" t="s">
        <v>2783</v>
      </c>
      <c r="H451" s="134" t="s">
        <v>3404</v>
      </c>
      <c r="I451" s="220"/>
      <c r="J451" s="305">
        <v>230</v>
      </c>
      <c r="K451" s="115"/>
      <c r="L451" s="134"/>
      <c r="M451" s="134"/>
      <c r="N451" s="134"/>
      <c r="O451" s="309"/>
      <c r="P451" s="309"/>
      <c r="Q451" s="151"/>
      <c r="R451" s="16" t="s">
        <v>4970</v>
      </c>
      <c r="S451" s="151"/>
    </row>
    <row r="452" spans="2:19" ht="18.75">
      <c r="B452" s="301" t="s">
        <v>2321</v>
      </c>
      <c r="C452" s="147" t="s">
        <v>2989</v>
      </c>
      <c r="D452" s="31" t="s">
        <v>2808</v>
      </c>
      <c r="E452" s="147"/>
      <c r="F452" s="147"/>
      <c r="G452" s="31" t="s">
        <v>2783</v>
      </c>
      <c r="H452" s="147"/>
      <c r="I452" s="316"/>
      <c r="J452" s="115"/>
      <c r="K452" s="115"/>
      <c r="L452" s="147"/>
      <c r="M452" s="147"/>
      <c r="N452" s="147"/>
      <c r="O452" s="115"/>
      <c r="P452" s="115"/>
      <c r="Q452" s="314"/>
      <c r="R452" s="314"/>
      <c r="S452" s="314"/>
    </row>
    <row r="453" spans="2:19" ht="18.75">
      <c r="B453" s="301" t="s">
        <v>1955</v>
      </c>
      <c r="C453" s="147" t="s">
        <v>2918</v>
      </c>
      <c r="D453" s="31" t="s">
        <v>2808</v>
      </c>
      <c r="E453" s="147"/>
      <c r="F453" s="147"/>
      <c r="G453" s="31" t="s">
        <v>2783</v>
      </c>
      <c r="H453" s="147"/>
      <c r="I453" s="316"/>
      <c r="J453" s="115"/>
      <c r="K453" s="115"/>
      <c r="L453" s="147"/>
      <c r="M453" s="147"/>
      <c r="N453" s="147"/>
      <c r="O453" s="115"/>
      <c r="P453" s="115"/>
      <c r="Q453" s="314"/>
      <c r="R453" s="314"/>
      <c r="S453" s="314"/>
    </row>
    <row r="454" spans="2:19" ht="18.75">
      <c r="B454" s="301" t="s">
        <v>2216</v>
      </c>
      <c r="C454" s="134" t="s">
        <v>4063</v>
      </c>
      <c r="D454" s="31" t="s">
        <v>2808</v>
      </c>
      <c r="E454" s="134"/>
      <c r="F454" s="134"/>
      <c r="G454" s="31" t="s">
        <v>2783</v>
      </c>
      <c r="H454" s="134" t="s">
        <v>263</v>
      </c>
      <c r="I454" s="223"/>
      <c r="J454" s="305">
        <v>115</v>
      </c>
      <c r="K454" s="305">
        <v>27.6</v>
      </c>
      <c r="L454" s="219"/>
      <c r="M454" s="219"/>
      <c r="N454" s="219"/>
      <c r="O454" s="305">
        <v>40</v>
      </c>
      <c r="P454" s="309"/>
      <c r="Q454" s="16" t="s">
        <v>5025</v>
      </c>
      <c r="R454" s="16" t="s">
        <v>4920</v>
      </c>
      <c r="S454" s="151"/>
    </row>
    <row r="455" spans="2:19" ht="18.75">
      <c r="B455" s="301" t="s">
        <v>2215</v>
      </c>
      <c r="C455" s="147" t="s">
        <v>3199</v>
      </c>
      <c r="D455" s="31" t="s">
        <v>2808</v>
      </c>
      <c r="E455" s="147"/>
      <c r="F455" s="147"/>
      <c r="G455" s="31" t="s">
        <v>2783</v>
      </c>
      <c r="H455" s="147"/>
      <c r="I455" s="316"/>
      <c r="J455" s="115"/>
      <c r="K455" s="115"/>
      <c r="L455" s="147"/>
      <c r="M455" s="147"/>
      <c r="N455" s="147"/>
      <c r="O455" s="115"/>
      <c r="P455" s="115"/>
      <c r="Q455" s="314"/>
      <c r="R455" s="314"/>
      <c r="S455" s="314"/>
    </row>
    <row r="456" spans="2:19" ht="18.75">
      <c r="B456" s="301" t="s">
        <v>4473</v>
      </c>
      <c r="C456" s="134" t="s">
        <v>4457</v>
      </c>
      <c r="D456" s="31" t="s">
        <v>2808</v>
      </c>
      <c r="E456" s="134"/>
      <c r="F456" s="134"/>
      <c r="G456" s="31" t="s">
        <v>2783</v>
      </c>
      <c r="H456" s="134" t="s">
        <v>3412</v>
      </c>
      <c r="I456" s="223"/>
      <c r="J456" s="305">
        <v>230</v>
      </c>
      <c r="K456" s="115"/>
      <c r="L456" s="219"/>
      <c r="M456" s="219"/>
      <c r="N456" s="219"/>
      <c r="O456" s="309"/>
      <c r="P456" s="309"/>
      <c r="Q456" s="151"/>
      <c r="R456" s="16" t="s">
        <v>4915</v>
      </c>
      <c r="S456" s="151"/>
    </row>
    <row r="457" spans="2:19" ht="18.75">
      <c r="B457" s="301" t="s">
        <v>4474</v>
      </c>
      <c r="C457" s="147" t="s">
        <v>3371</v>
      </c>
      <c r="D457" s="31" t="s">
        <v>2808</v>
      </c>
      <c r="E457" s="147"/>
      <c r="F457" s="147"/>
      <c r="G457" s="31" t="s">
        <v>2783</v>
      </c>
      <c r="H457" s="147"/>
      <c r="I457" s="316"/>
      <c r="J457" s="115"/>
      <c r="K457" s="115"/>
      <c r="L457" s="147"/>
      <c r="M457" s="147"/>
      <c r="N457" s="147"/>
      <c r="O457" s="115"/>
      <c r="P457" s="115"/>
      <c r="Q457" s="314"/>
      <c r="R457" s="314"/>
      <c r="S457" s="314"/>
    </row>
    <row r="458" spans="2:19" ht="18.75">
      <c r="B458" s="301" t="s">
        <v>1756</v>
      </c>
      <c r="C458" s="147" t="s">
        <v>3111</v>
      </c>
      <c r="D458" s="31" t="s">
        <v>2808</v>
      </c>
      <c r="E458" s="147"/>
      <c r="F458" s="147"/>
      <c r="G458" s="31" t="s">
        <v>2783</v>
      </c>
      <c r="H458" s="147"/>
      <c r="I458" s="316"/>
      <c r="J458" s="115"/>
      <c r="K458" s="115"/>
      <c r="L458" s="147"/>
      <c r="M458" s="147"/>
      <c r="N458" s="147"/>
      <c r="O458" s="115"/>
      <c r="P458" s="115"/>
      <c r="Q458" s="314"/>
      <c r="R458" s="314"/>
      <c r="S458" s="314"/>
    </row>
    <row r="459" spans="2:19" ht="18.75">
      <c r="B459" s="301" t="s">
        <v>4459</v>
      </c>
      <c r="C459" s="134" t="s">
        <v>4458</v>
      </c>
      <c r="D459" s="31" t="s">
        <v>2808</v>
      </c>
      <c r="E459" s="134"/>
      <c r="F459" s="134"/>
      <c r="G459" s="31" t="s">
        <v>2783</v>
      </c>
      <c r="H459" s="134" t="s">
        <v>261</v>
      </c>
      <c r="I459" s="223"/>
      <c r="J459" s="305">
        <v>230</v>
      </c>
      <c r="K459" s="115"/>
      <c r="L459" s="134"/>
      <c r="M459" s="134"/>
      <c r="N459" s="134"/>
      <c r="O459" s="309"/>
      <c r="P459" s="309"/>
      <c r="Q459" s="151"/>
      <c r="R459" s="16" t="s">
        <v>4888</v>
      </c>
      <c r="S459" s="151"/>
    </row>
    <row r="460" spans="2:19" ht="18.75">
      <c r="B460" s="301" t="s">
        <v>4335</v>
      </c>
      <c r="C460" s="147" t="s">
        <v>2975</v>
      </c>
      <c r="D460" s="31" t="s">
        <v>2808</v>
      </c>
      <c r="E460" s="147"/>
      <c r="F460" s="147"/>
      <c r="G460" s="31" t="s">
        <v>2783</v>
      </c>
      <c r="H460" s="147"/>
      <c r="I460" s="315"/>
      <c r="J460" s="115"/>
      <c r="K460" s="115"/>
      <c r="L460" s="147"/>
      <c r="M460" s="147"/>
      <c r="N460" s="147"/>
      <c r="O460" s="115"/>
      <c r="P460" s="115"/>
      <c r="Q460" s="314"/>
      <c r="R460" s="314"/>
      <c r="S460" s="314"/>
    </row>
    <row r="461" spans="2:19" ht="18.75">
      <c r="B461" s="301" t="s">
        <v>2712</v>
      </c>
      <c r="C461" s="147" t="s">
        <v>3312</v>
      </c>
      <c r="D461" s="31" t="s">
        <v>2808</v>
      </c>
      <c r="E461" s="147"/>
      <c r="F461" s="147"/>
      <c r="G461" s="31" t="s">
        <v>2783</v>
      </c>
      <c r="H461" s="147"/>
      <c r="I461" s="315"/>
      <c r="J461" s="115"/>
      <c r="K461" s="115"/>
      <c r="L461" s="147"/>
      <c r="M461" s="147"/>
      <c r="N461" s="147"/>
      <c r="O461" s="115"/>
      <c r="P461" s="115"/>
      <c r="Q461" s="314"/>
      <c r="R461" s="314"/>
      <c r="S461" s="314"/>
    </row>
    <row r="462" spans="2:19" ht="18.75">
      <c r="B462" s="301" t="s">
        <v>2168</v>
      </c>
      <c r="C462" s="147" t="s">
        <v>2961</v>
      </c>
      <c r="D462" s="31" t="s">
        <v>2808</v>
      </c>
      <c r="E462" s="147"/>
      <c r="F462" s="147"/>
      <c r="G462" s="31" t="s">
        <v>2783</v>
      </c>
      <c r="H462" s="147"/>
      <c r="I462" s="315"/>
      <c r="J462" s="115"/>
      <c r="K462" s="115"/>
      <c r="L462" s="147"/>
      <c r="M462" s="147"/>
      <c r="N462" s="147"/>
      <c r="O462" s="115"/>
      <c r="P462" s="115"/>
      <c r="Q462" s="314"/>
      <c r="R462" s="314"/>
      <c r="S462" s="314"/>
    </row>
    <row r="463" spans="2:19" ht="18.75">
      <c r="B463" s="301" t="s">
        <v>1823</v>
      </c>
      <c r="C463" s="147" t="s">
        <v>2894</v>
      </c>
      <c r="D463" s="31" t="s">
        <v>2808</v>
      </c>
      <c r="E463" s="147"/>
      <c r="F463" s="147"/>
      <c r="G463" s="31" t="s">
        <v>2783</v>
      </c>
      <c r="H463" s="147"/>
      <c r="I463" s="315"/>
      <c r="J463" s="115"/>
      <c r="K463" s="115"/>
      <c r="L463" s="147"/>
      <c r="M463" s="147"/>
      <c r="N463" s="147"/>
      <c r="O463" s="115"/>
      <c r="P463" s="115"/>
      <c r="Q463" s="314"/>
      <c r="R463" s="314"/>
      <c r="S463" s="314"/>
    </row>
    <row r="464" spans="2:19" ht="18.75">
      <c r="B464" s="301" t="s">
        <v>2031</v>
      </c>
      <c r="C464" s="147" t="s">
        <v>3162</v>
      </c>
      <c r="D464" s="31" t="s">
        <v>2808</v>
      </c>
      <c r="E464" s="147"/>
      <c r="F464" s="147"/>
      <c r="G464" s="31" t="s">
        <v>2783</v>
      </c>
      <c r="H464" s="147"/>
      <c r="I464" s="315"/>
      <c r="J464" s="115"/>
      <c r="K464" s="115"/>
      <c r="L464" s="147"/>
      <c r="M464" s="147"/>
      <c r="N464" s="147"/>
      <c r="O464" s="115"/>
      <c r="P464" s="115"/>
      <c r="Q464" s="314"/>
      <c r="R464" s="314"/>
      <c r="S464" s="314"/>
    </row>
    <row r="465" spans="2:19" ht="18.75">
      <c r="B465" s="301" t="s">
        <v>1780</v>
      </c>
      <c r="C465" s="147" t="s">
        <v>2889</v>
      </c>
      <c r="D465" s="31" t="s">
        <v>2808</v>
      </c>
      <c r="E465" s="147"/>
      <c r="F465" s="147"/>
      <c r="G465" s="31" t="s">
        <v>2783</v>
      </c>
      <c r="H465" s="147"/>
      <c r="I465" s="315"/>
      <c r="J465" s="115"/>
      <c r="K465" s="115"/>
      <c r="L465" s="147"/>
      <c r="M465" s="147"/>
      <c r="N465" s="147"/>
      <c r="O465" s="115"/>
      <c r="P465" s="115"/>
      <c r="Q465" s="314"/>
      <c r="R465" s="314"/>
      <c r="S465" s="314"/>
    </row>
    <row r="466" spans="2:19" ht="18.75">
      <c r="B466" s="301" t="s">
        <v>4336</v>
      </c>
      <c r="C466" s="147" t="s">
        <v>3888</v>
      </c>
      <c r="D466" s="31" t="s">
        <v>2808</v>
      </c>
      <c r="E466" s="147"/>
      <c r="F466" s="147"/>
      <c r="G466" s="31" t="s">
        <v>2783</v>
      </c>
      <c r="H466" s="147"/>
      <c r="I466" s="315"/>
      <c r="J466" s="115"/>
      <c r="K466" s="115"/>
      <c r="L466" s="147"/>
      <c r="M466" s="147"/>
      <c r="N466" s="147"/>
      <c r="O466" s="115"/>
      <c r="P466" s="115"/>
      <c r="Q466" s="314"/>
      <c r="R466" s="314"/>
      <c r="S466" s="314"/>
    </row>
    <row r="467" spans="2:19" ht="18.75">
      <c r="B467" s="301" t="s">
        <v>1558</v>
      </c>
      <c r="C467" s="147" t="s">
        <v>2839</v>
      </c>
      <c r="D467" s="31" t="s">
        <v>2808</v>
      </c>
      <c r="E467" s="147"/>
      <c r="F467" s="147"/>
      <c r="G467" s="31" t="s">
        <v>2783</v>
      </c>
      <c r="H467" s="147"/>
      <c r="I467" s="315"/>
      <c r="J467" s="115"/>
      <c r="K467" s="115"/>
      <c r="L467" s="147"/>
      <c r="M467" s="147"/>
      <c r="N467" s="147"/>
      <c r="O467" s="115"/>
      <c r="P467" s="115"/>
      <c r="Q467" s="314"/>
      <c r="R467" s="314"/>
      <c r="S467" s="314"/>
    </row>
    <row r="468" spans="2:19" ht="18.75">
      <c r="B468" s="301" t="s">
        <v>4460</v>
      </c>
      <c r="C468" s="147" t="s">
        <v>3889</v>
      </c>
      <c r="D468" s="31" t="s">
        <v>2808</v>
      </c>
      <c r="E468" s="147"/>
      <c r="F468" s="147"/>
      <c r="G468" s="31" t="s">
        <v>2783</v>
      </c>
      <c r="H468" s="147"/>
      <c r="I468" s="315"/>
      <c r="J468" s="115"/>
      <c r="K468" s="115"/>
      <c r="L468" s="147"/>
      <c r="M468" s="147"/>
      <c r="N468" s="147"/>
      <c r="O468" s="115"/>
      <c r="P468" s="115"/>
      <c r="Q468" s="314"/>
      <c r="R468" s="314"/>
      <c r="S468" s="314"/>
    </row>
    <row r="469" spans="2:19" ht="18.75">
      <c r="B469" s="301" t="s">
        <v>4462</v>
      </c>
      <c r="C469" s="134" t="s">
        <v>4463</v>
      </c>
      <c r="D469" s="31" t="s">
        <v>2808</v>
      </c>
      <c r="E469" s="134"/>
      <c r="F469" s="134"/>
      <c r="G469" s="31" t="s">
        <v>2783</v>
      </c>
      <c r="H469" s="134" t="s">
        <v>261</v>
      </c>
      <c r="I469" s="219"/>
      <c r="J469" s="305">
        <v>115</v>
      </c>
      <c r="K469" s="115"/>
      <c r="L469" s="134"/>
      <c r="M469" s="134"/>
      <c r="N469" s="134"/>
      <c r="O469" s="309"/>
      <c r="P469" s="309"/>
      <c r="Q469" s="151"/>
      <c r="R469" s="16" t="s">
        <v>5565</v>
      </c>
      <c r="S469" s="151"/>
    </row>
    <row r="470" spans="2:19" ht="18.75">
      <c r="B470" s="301" t="s">
        <v>4461</v>
      </c>
      <c r="C470" s="147" t="s">
        <v>3890</v>
      </c>
      <c r="D470" s="31" t="s">
        <v>2808</v>
      </c>
      <c r="E470" s="147"/>
      <c r="F470" s="147"/>
      <c r="G470" s="31" t="s">
        <v>2783</v>
      </c>
      <c r="H470" s="147"/>
      <c r="I470" s="315"/>
      <c r="J470" s="115"/>
      <c r="K470" s="115"/>
      <c r="L470" s="147"/>
      <c r="M470" s="147"/>
      <c r="N470" s="147"/>
      <c r="O470" s="115"/>
      <c r="P470" s="115"/>
      <c r="Q470" s="314"/>
      <c r="R470" s="314"/>
      <c r="S470" s="314"/>
    </row>
    <row r="471" spans="2:19" ht="18.75">
      <c r="B471" s="301" t="s">
        <v>2005</v>
      </c>
      <c r="C471" s="147" t="s">
        <v>2929</v>
      </c>
      <c r="D471" s="31" t="s">
        <v>2808</v>
      </c>
      <c r="E471" s="147"/>
      <c r="F471" s="147"/>
      <c r="G471" s="31" t="s">
        <v>2783</v>
      </c>
      <c r="H471" s="147"/>
      <c r="I471" s="315"/>
      <c r="J471" s="115"/>
      <c r="K471" s="115"/>
      <c r="L471" s="147"/>
      <c r="M471" s="147"/>
      <c r="N471" s="147"/>
      <c r="O471" s="115"/>
      <c r="P471" s="115"/>
      <c r="Q471" s="314"/>
      <c r="R471" s="314"/>
      <c r="S471" s="314"/>
    </row>
    <row r="472" spans="2:19" ht="18.75">
      <c r="B472" s="301" t="s">
        <v>2150</v>
      </c>
      <c r="C472" s="147" t="s">
        <v>3339</v>
      </c>
      <c r="D472" s="31" t="s">
        <v>2808</v>
      </c>
      <c r="E472" s="147"/>
      <c r="F472" s="147"/>
      <c r="G472" s="31" t="s">
        <v>2783</v>
      </c>
      <c r="H472" s="147"/>
      <c r="I472" s="315"/>
      <c r="J472" s="115"/>
      <c r="K472" s="115"/>
      <c r="L472" s="147"/>
      <c r="M472" s="147"/>
      <c r="N472" s="147"/>
      <c r="O472" s="115"/>
      <c r="P472" s="115"/>
      <c r="Q472" s="314"/>
      <c r="R472" s="314"/>
      <c r="S472" s="314"/>
    </row>
    <row r="473" spans="2:19" ht="18.75">
      <c r="B473" s="301" t="s">
        <v>2727</v>
      </c>
      <c r="C473" s="147" t="s">
        <v>3317</v>
      </c>
      <c r="D473" s="31" t="s">
        <v>2808</v>
      </c>
      <c r="E473" s="147"/>
      <c r="F473" s="147"/>
      <c r="G473" s="31" t="s">
        <v>2783</v>
      </c>
      <c r="H473" s="147"/>
      <c r="I473" s="315"/>
      <c r="J473" s="115"/>
      <c r="K473" s="115"/>
      <c r="L473" s="147"/>
      <c r="M473" s="147"/>
      <c r="N473" s="147"/>
      <c r="O473" s="115"/>
      <c r="P473" s="115"/>
      <c r="Q473" s="314"/>
      <c r="R473" s="314"/>
      <c r="S473" s="314"/>
    </row>
    <row r="474" spans="2:19" ht="18.75">
      <c r="B474" s="301" t="s">
        <v>4337</v>
      </c>
      <c r="C474" s="147" t="s">
        <v>3891</v>
      </c>
      <c r="D474" s="31" t="s">
        <v>2808</v>
      </c>
      <c r="E474" s="147"/>
      <c r="F474" s="147"/>
      <c r="G474" s="31" t="s">
        <v>2783</v>
      </c>
      <c r="H474" s="147"/>
      <c r="I474" s="315"/>
      <c r="J474" s="115"/>
      <c r="K474" s="115"/>
      <c r="L474" s="147"/>
      <c r="M474" s="147"/>
      <c r="N474" s="147"/>
      <c r="O474" s="115"/>
      <c r="P474" s="115"/>
      <c r="Q474" s="314"/>
      <c r="R474" s="314"/>
      <c r="S474" s="314"/>
    </row>
    <row r="475" spans="2:19" ht="18.75">
      <c r="B475" s="301" t="s">
        <v>3392</v>
      </c>
      <c r="C475" s="134" t="s">
        <v>4064</v>
      </c>
      <c r="D475" s="31" t="s">
        <v>2808</v>
      </c>
      <c r="E475" s="134"/>
      <c r="F475" s="134"/>
      <c r="G475" s="31" t="s">
        <v>2783</v>
      </c>
      <c r="H475" s="134" t="s">
        <v>3409</v>
      </c>
      <c r="I475" s="134"/>
      <c r="J475" s="305">
        <v>230</v>
      </c>
      <c r="K475" s="115">
        <v>27.6</v>
      </c>
      <c r="L475" s="134"/>
      <c r="M475" s="134"/>
      <c r="N475" s="134"/>
      <c r="O475" s="305">
        <v>102</v>
      </c>
      <c r="P475" s="309"/>
      <c r="Q475" s="151"/>
      <c r="R475" s="16" t="s">
        <v>4884</v>
      </c>
      <c r="S475" s="151"/>
    </row>
    <row r="476" spans="2:19" ht="18.75">
      <c r="B476" s="301" t="s">
        <v>2597</v>
      </c>
      <c r="C476" s="134" t="s">
        <v>4065</v>
      </c>
      <c r="D476" s="31" t="s">
        <v>2808</v>
      </c>
      <c r="E476" s="134"/>
      <c r="F476" s="134"/>
      <c r="G476" s="31" t="s">
        <v>2783</v>
      </c>
      <c r="H476" s="134" t="s">
        <v>3409</v>
      </c>
      <c r="I476" s="134" t="s">
        <v>3397</v>
      </c>
      <c r="J476" s="305">
        <v>230</v>
      </c>
      <c r="K476" s="115">
        <v>27.6</v>
      </c>
      <c r="L476" s="134"/>
      <c r="M476" s="134"/>
      <c r="N476" s="134"/>
      <c r="O476" s="305">
        <v>186</v>
      </c>
      <c r="P476" s="309"/>
      <c r="Q476" s="151"/>
      <c r="R476" s="16" t="s">
        <v>4884</v>
      </c>
      <c r="S476" s="151"/>
    </row>
    <row r="477" spans="2:19" ht="18.75">
      <c r="B477" s="301" t="s">
        <v>2473</v>
      </c>
      <c r="C477" s="147" t="s">
        <v>3014</v>
      </c>
      <c r="D477" s="31" t="s">
        <v>2808</v>
      </c>
      <c r="E477" s="147"/>
      <c r="F477" s="147"/>
      <c r="G477" s="31" t="s">
        <v>2783</v>
      </c>
      <c r="H477" s="147"/>
      <c r="I477" s="315"/>
      <c r="J477" s="115"/>
      <c r="K477" s="115"/>
      <c r="L477" s="147"/>
      <c r="M477" s="147"/>
      <c r="N477" s="147"/>
      <c r="O477" s="115"/>
      <c r="P477" s="115"/>
      <c r="Q477" s="314"/>
      <c r="R477" s="314"/>
      <c r="S477" s="314"/>
    </row>
    <row r="478" spans="2:19" ht="18.75">
      <c r="B478" s="301" t="s">
        <v>1580</v>
      </c>
      <c r="C478" s="147" t="s">
        <v>2845</v>
      </c>
      <c r="D478" s="31" t="s">
        <v>2808</v>
      </c>
      <c r="E478" s="147"/>
      <c r="F478" s="147"/>
      <c r="G478" s="31" t="s">
        <v>2783</v>
      </c>
      <c r="H478" s="147"/>
      <c r="I478" s="315"/>
      <c r="J478" s="115"/>
      <c r="K478" s="115"/>
      <c r="L478" s="147"/>
      <c r="M478" s="147"/>
      <c r="N478" s="147"/>
      <c r="O478" s="115"/>
      <c r="P478" s="115"/>
      <c r="Q478" s="314"/>
      <c r="R478" s="314"/>
      <c r="S478" s="314"/>
    </row>
    <row r="479" spans="2:19" ht="18.75">
      <c r="B479" s="301" t="s">
        <v>1583</v>
      </c>
      <c r="C479" s="134" t="s">
        <v>4066</v>
      </c>
      <c r="D479" s="31" t="s">
        <v>2808</v>
      </c>
      <c r="E479" s="134"/>
      <c r="F479" s="134"/>
      <c r="G479" s="31" t="s">
        <v>2783</v>
      </c>
      <c r="H479" s="134" t="s">
        <v>3410</v>
      </c>
      <c r="I479" s="134"/>
      <c r="J479" s="305">
        <v>115</v>
      </c>
      <c r="K479" s="305">
        <v>13.8</v>
      </c>
      <c r="L479" s="134"/>
      <c r="M479" s="134"/>
      <c r="N479" s="134"/>
      <c r="O479" s="305">
        <v>43</v>
      </c>
      <c r="P479" s="309"/>
      <c r="Q479" s="16" t="s">
        <v>5025</v>
      </c>
      <c r="R479" s="16" t="s">
        <v>4968</v>
      </c>
      <c r="S479" s="151"/>
    </row>
    <row r="480" spans="2:19" ht="37.5">
      <c r="B480" s="301" t="s">
        <v>2381</v>
      </c>
      <c r="C480" s="134" t="s">
        <v>4614</v>
      </c>
      <c r="D480" s="31" t="s">
        <v>2808</v>
      </c>
      <c r="E480" s="134"/>
      <c r="F480" s="134"/>
      <c r="G480" s="31" t="s">
        <v>2783</v>
      </c>
      <c r="H480" s="134" t="s">
        <v>3421</v>
      </c>
      <c r="I480" s="134"/>
      <c r="J480" s="305">
        <v>500</v>
      </c>
      <c r="K480" s="305">
        <v>230</v>
      </c>
      <c r="L480" s="134"/>
      <c r="M480" s="134"/>
      <c r="N480" s="134"/>
      <c r="O480" s="309"/>
      <c r="P480" s="309"/>
      <c r="Q480" s="16" t="s">
        <v>5024</v>
      </c>
      <c r="R480" s="16" t="s">
        <v>4973</v>
      </c>
      <c r="S480" s="151"/>
    </row>
    <row r="481" spans="2:19" ht="18.75">
      <c r="B481" s="301" t="s">
        <v>2262</v>
      </c>
      <c r="C481" s="147" t="s">
        <v>3004</v>
      </c>
      <c r="D481" s="31" t="s">
        <v>2808</v>
      </c>
      <c r="E481" s="147"/>
      <c r="F481" s="147"/>
      <c r="G481" s="31" t="s">
        <v>2783</v>
      </c>
      <c r="H481" s="147"/>
      <c r="I481" s="315"/>
      <c r="J481" s="115"/>
      <c r="K481" s="115"/>
      <c r="L481" s="147"/>
      <c r="M481" s="147"/>
      <c r="N481" s="147"/>
      <c r="O481" s="115"/>
      <c r="P481" s="115"/>
      <c r="Q481" s="314"/>
      <c r="R481" s="314"/>
      <c r="S481" s="314"/>
    </row>
    <row r="482" spans="2:19" ht="18.75">
      <c r="B482" s="301" t="s">
        <v>1559</v>
      </c>
      <c r="C482" s="134" t="s">
        <v>4067</v>
      </c>
      <c r="D482" s="31" t="s">
        <v>2808</v>
      </c>
      <c r="E482" s="134"/>
      <c r="F482" s="134"/>
      <c r="G482" s="31" t="s">
        <v>2783</v>
      </c>
      <c r="H482" s="134" t="s">
        <v>3457</v>
      </c>
      <c r="I482" s="134" t="s">
        <v>3422</v>
      </c>
      <c r="J482" s="305">
        <v>230</v>
      </c>
      <c r="K482" s="328" t="s">
        <v>4617</v>
      </c>
      <c r="L482" s="134"/>
      <c r="M482" s="134"/>
      <c r="N482" s="134"/>
      <c r="O482" s="305">
        <v>109.9</v>
      </c>
      <c r="P482" s="305">
        <v>124.7</v>
      </c>
      <c r="Q482" s="16" t="s">
        <v>5025</v>
      </c>
      <c r="R482" s="16" t="s">
        <v>4969</v>
      </c>
      <c r="S482" s="151"/>
    </row>
    <row r="483" spans="2:19" ht="18.75">
      <c r="B483" s="301" t="s">
        <v>1938</v>
      </c>
      <c r="C483" s="147" t="s">
        <v>3892</v>
      </c>
      <c r="D483" s="31" t="s">
        <v>2808</v>
      </c>
      <c r="E483" s="147"/>
      <c r="F483" s="147"/>
      <c r="G483" s="31" t="s">
        <v>2783</v>
      </c>
      <c r="H483" s="147"/>
      <c r="I483" s="315"/>
      <c r="J483" s="115"/>
      <c r="K483" s="115"/>
      <c r="L483" s="147"/>
      <c r="M483" s="147"/>
      <c r="N483" s="147"/>
      <c r="O483" s="115"/>
      <c r="P483" s="115"/>
      <c r="Q483" s="314"/>
      <c r="R483" s="314"/>
      <c r="S483" s="314"/>
    </row>
    <row r="484" spans="2:19" ht="18.75">
      <c r="B484" s="301" t="s">
        <v>1937</v>
      </c>
      <c r="C484" s="147" t="s">
        <v>3144</v>
      </c>
      <c r="D484" s="31" t="s">
        <v>2808</v>
      </c>
      <c r="E484" s="147"/>
      <c r="F484" s="147"/>
      <c r="G484" s="31" t="s">
        <v>2783</v>
      </c>
      <c r="H484" s="147"/>
      <c r="I484" s="315"/>
      <c r="J484" s="115"/>
      <c r="K484" s="115"/>
      <c r="L484" s="147"/>
      <c r="M484" s="147"/>
      <c r="N484" s="147"/>
      <c r="O484" s="115"/>
      <c r="P484" s="115"/>
      <c r="Q484" s="314"/>
      <c r="R484" s="314"/>
      <c r="S484" s="314"/>
    </row>
    <row r="485" spans="2:19" ht="18.75">
      <c r="B485" s="301" t="s">
        <v>1581</v>
      </c>
      <c r="C485" s="147" t="s">
        <v>2844</v>
      </c>
      <c r="D485" s="31" t="s">
        <v>2808</v>
      </c>
      <c r="E485" s="147"/>
      <c r="F485" s="147"/>
      <c r="G485" s="31" t="s">
        <v>2783</v>
      </c>
      <c r="H485" s="147"/>
      <c r="I485" s="315"/>
      <c r="J485" s="115"/>
      <c r="K485" s="115"/>
      <c r="L485" s="147"/>
      <c r="M485" s="147"/>
      <c r="N485" s="147"/>
      <c r="O485" s="115"/>
      <c r="P485" s="115"/>
      <c r="Q485" s="314"/>
      <c r="R485" s="314"/>
      <c r="S485" s="314"/>
    </row>
    <row r="486" spans="2:19" ht="18.75">
      <c r="B486" s="301" t="s">
        <v>4338</v>
      </c>
      <c r="C486" s="147" t="s">
        <v>3893</v>
      </c>
      <c r="D486" s="31" t="s">
        <v>2808</v>
      </c>
      <c r="E486" s="147"/>
      <c r="F486" s="147"/>
      <c r="G486" s="31" t="s">
        <v>2783</v>
      </c>
      <c r="H486" s="147"/>
      <c r="I486" s="315"/>
      <c r="J486" s="115"/>
      <c r="K486" s="115"/>
      <c r="L486" s="147"/>
      <c r="M486" s="147"/>
      <c r="N486" s="147"/>
      <c r="O486" s="115"/>
      <c r="P486" s="115"/>
      <c r="Q486" s="314"/>
      <c r="R486" s="314"/>
      <c r="S486" s="314"/>
    </row>
    <row r="487" spans="2:19" ht="18.75">
      <c r="B487" s="301" t="s">
        <v>3403</v>
      </c>
      <c r="C487" s="134" t="s">
        <v>4068</v>
      </c>
      <c r="D487" s="31" t="s">
        <v>2808</v>
      </c>
      <c r="E487" s="134"/>
      <c r="F487" s="134"/>
      <c r="G487" s="31" t="s">
        <v>2783</v>
      </c>
      <c r="H487" s="134" t="s">
        <v>3411</v>
      </c>
      <c r="I487" s="134" t="s">
        <v>3398</v>
      </c>
      <c r="J487" s="305">
        <v>115</v>
      </c>
      <c r="K487" s="115">
        <v>12.5</v>
      </c>
      <c r="L487" s="134"/>
      <c r="M487" s="134"/>
      <c r="N487" s="134"/>
      <c r="O487" s="305">
        <v>12</v>
      </c>
      <c r="P487" s="305">
        <v>12</v>
      </c>
      <c r="Q487" s="151"/>
      <c r="R487" s="16" t="s">
        <v>4881</v>
      </c>
      <c r="S487" s="151"/>
    </row>
    <row r="488" spans="2:19" ht="18.75">
      <c r="B488" s="301" t="s">
        <v>1592</v>
      </c>
      <c r="C488" s="147" t="s">
        <v>2846</v>
      </c>
      <c r="D488" s="31" t="s">
        <v>2808</v>
      </c>
      <c r="E488" s="147"/>
      <c r="F488" s="147"/>
      <c r="G488" s="31" t="s">
        <v>2783</v>
      </c>
      <c r="H488" s="147"/>
      <c r="I488" s="315"/>
      <c r="J488" s="115"/>
      <c r="K488" s="115"/>
      <c r="L488" s="147"/>
      <c r="M488" s="147"/>
      <c r="N488" s="147"/>
      <c r="O488" s="115"/>
      <c r="P488" s="115"/>
      <c r="Q488" s="314"/>
      <c r="R488" s="314"/>
      <c r="S488" s="314"/>
    </row>
    <row r="489" spans="2:19" ht="18.75">
      <c r="B489" s="301" t="s">
        <v>1631</v>
      </c>
      <c r="C489" s="147" t="s">
        <v>3093</v>
      </c>
      <c r="D489" s="31" t="s">
        <v>2808</v>
      </c>
      <c r="E489" s="147"/>
      <c r="F489" s="147"/>
      <c r="G489" s="31" t="s">
        <v>2783</v>
      </c>
      <c r="H489" s="147"/>
      <c r="I489" s="315"/>
      <c r="J489" s="115"/>
      <c r="K489" s="115"/>
      <c r="L489" s="147"/>
      <c r="M489" s="147"/>
      <c r="N489" s="147"/>
      <c r="O489" s="115"/>
      <c r="P489" s="115"/>
      <c r="Q489" s="314"/>
      <c r="R489" s="314"/>
      <c r="S489" s="314"/>
    </row>
    <row r="490" spans="2:19" ht="18.75">
      <c r="B490" s="301" t="s">
        <v>1673</v>
      </c>
      <c r="C490" s="134" t="s">
        <v>4069</v>
      </c>
      <c r="D490" s="31" t="s">
        <v>2808</v>
      </c>
      <c r="E490" s="134"/>
      <c r="F490" s="134"/>
      <c r="G490" s="31" t="s">
        <v>2783</v>
      </c>
      <c r="H490" s="134" t="s">
        <v>3411</v>
      </c>
      <c r="I490" s="134" t="s">
        <v>3398</v>
      </c>
      <c r="J490" s="305">
        <v>230</v>
      </c>
      <c r="K490" s="115">
        <v>44</v>
      </c>
      <c r="L490" s="134"/>
      <c r="M490" s="134"/>
      <c r="N490" s="134"/>
      <c r="O490" s="305">
        <v>88</v>
      </c>
      <c r="P490" s="305">
        <v>97</v>
      </c>
      <c r="Q490" s="151"/>
      <c r="R490" s="16" t="s">
        <v>4881</v>
      </c>
      <c r="S490" s="151"/>
    </row>
    <row r="491" spans="2:19" ht="18.75">
      <c r="B491" s="301" t="s">
        <v>1376</v>
      </c>
      <c r="C491" s="134" t="s">
        <v>4070</v>
      </c>
      <c r="D491" s="31" t="s">
        <v>2808</v>
      </c>
      <c r="E491" s="134"/>
      <c r="F491" s="134"/>
      <c r="G491" s="31" t="s">
        <v>2783</v>
      </c>
      <c r="H491" s="134" t="s">
        <v>263</v>
      </c>
      <c r="I491" s="219"/>
      <c r="J491" s="305">
        <v>115</v>
      </c>
      <c r="K491" s="115"/>
      <c r="L491" s="219"/>
      <c r="M491" s="219"/>
      <c r="N491" s="219"/>
      <c r="O491" s="305">
        <v>18</v>
      </c>
      <c r="P491" s="309"/>
      <c r="Q491" s="151"/>
      <c r="R491" s="16" t="s">
        <v>4920</v>
      </c>
      <c r="S491" s="151"/>
    </row>
    <row r="492" spans="2:19" ht="37.5">
      <c r="B492" s="301" t="s">
        <v>1401</v>
      </c>
      <c r="C492" s="134" t="s">
        <v>4532</v>
      </c>
      <c r="D492" s="31" t="s">
        <v>2808</v>
      </c>
      <c r="E492" s="134"/>
      <c r="F492" s="134"/>
      <c r="G492" s="31" t="s">
        <v>2783</v>
      </c>
      <c r="H492" s="134" t="s">
        <v>263</v>
      </c>
      <c r="I492" s="219"/>
      <c r="J492" s="305">
        <v>500</v>
      </c>
      <c r="K492" s="328" t="s">
        <v>4616</v>
      </c>
      <c r="L492" s="219"/>
      <c r="M492" s="219"/>
      <c r="N492" s="219"/>
      <c r="O492" s="305">
        <v>153</v>
      </c>
      <c r="P492" s="309"/>
      <c r="Q492" s="16" t="s">
        <v>5024</v>
      </c>
      <c r="R492" s="16" t="s">
        <v>4920</v>
      </c>
      <c r="S492" s="151"/>
    </row>
    <row r="493" spans="2:19" ht="18.75">
      <c r="B493" s="301" t="s">
        <v>4401</v>
      </c>
      <c r="C493" s="134" t="s">
        <v>4502</v>
      </c>
      <c r="D493" s="31" t="s">
        <v>2808</v>
      </c>
      <c r="E493" s="134"/>
      <c r="F493" s="134"/>
      <c r="G493" s="31" t="s">
        <v>2783</v>
      </c>
      <c r="H493" s="134" t="s">
        <v>3408</v>
      </c>
      <c r="I493" s="219"/>
      <c r="J493" s="305">
        <v>115</v>
      </c>
      <c r="K493" s="115"/>
      <c r="L493" s="134"/>
      <c r="M493" s="134"/>
      <c r="N493" s="134"/>
      <c r="O493" s="309"/>
      <c r="P493" s="309"/>
      <c r="Q493" s="151"/>
      <c r="R493" s="16" t="s">
        <v>4880</v>
      </c>
      <c r="S493" s="151"/>
    </row>
    <row r="494" spans="2:19" ht="18.75">
      <c r="B494" s="301" t="s">
        <v>1902</v>
      </c>
      <c r="C494" s="134" t="s">
        <v>4071</v>
      </c>
      <c r="D494" s="31" t="s">
        <v>2808</v>
      </c>
      <c r="E494" s="134"/>
      <c r="F494" s="134"/>
      <c r="G494" s="31" t="s">
        <v>2783</v>
      </c>
      <c r="H494" s="134" t="s">
        <v>229</v>
      </c>
      <c r="I494" s="134"/>
      <c r="J494" s="305">
        <v>115</v>
      </c>
      <c r="K494" s="115">
        <v>24.9</v>
      </c>
      <c r="L494" s="134"/>
      <c r="M494" s="134"/>
      <c r="N494" s="134"/>
      <c r="O494" s="309"/>
      <c r="P494" s="309"/>
      <c r="Q494" s="151"/>
      <c r="R494" s="16" t="s">
        <v>4963</v>
      </c>
      <c r="S494" s="151"/>
    </row>
    <row r="495" spans="2:19" ht="18.75">
      <c r="B495" s="301" t="s">
        <v>1327</v>
      </c>
      <c r="C495" s="147" t="s">
        <v>3202</v>
      </c>
      <c r="D495" s="31" t="s">
        <v>2808</v>
      </c>
      <c r="E495" s="147"/>
      <c r="F495" s="147"/>
      <c r="G495" s="31" t="s">
        <v>2783</v>
      </c>
      <c r="H495" s="147"/>
      <c r="I495" s="315"/>
      <c r="J495" s="115"/>
      <c r="K495" s="115"/>
      <c r="L495" s="147"/>
      <c r="M495" s="147"/>
      <c r="N495" s="147"/>
      <c r="O495" s="115"/>
      <c r="P495" s="115"/>
      <c r="Q495" s="314"/>
      <c r="R495" s="314"/>
      <c r="S495" s="314"/>
    </row>
    <row r="496" spans="2:19" ht="18.75">
      <c r="B496" s="301" t="s">
        <v>1768</v>
      </c>
      <c r="C496" s="134" t="s">
        <v>4072</v>
      </c>
      <c r="D496" s="31" t="s">
        <v>2808</v>
      </c>
      <c r="E496" s="134"/>
      <c r="F496" s="134"/>
      <c r="G496" s="31" t="s">
        <v>2783</v>
      </c>
      <c r="H496" s="134" t="s">
        <v>229</v>
      </c>
      <c r="I496" s="134"/>
      <c r="J496" s="305">
        <v>115</v>
      </c>
      <c r="K496" s="305">
        <v>12.5</v>
      </c>
      <c r="L496" s="134"/>
      <c r="M496" s="134"/>
      <c r="N496" s="134"/>
      <c r="O496" s="309"/>
      <c r="P496" s="309"/>
      <c r="Q496" s="16" t="s">
        <v>5025</v>
      </c>
      <c r="R496" s="16" t="s">
        <v>4963</v>
      </c>
      <c r="S496" s="151"/>
    </row>
    <row r="497" spans="2:19" ht="18.75">
      <c r="B497" s="301" t="s">
        <v>1763</v>
      </c>
      <c r="C497" s="147" t="s">
        <v>2885</v>
      </c>
      <c r="D497" s="31" t="s">
        <v>2808</v>
      </c>
      <c r="E497" s="147"/>
      <c r="F497" s="147"/>
      <c r="G497" s="31" t="s">
        <v>2783</v>
      </c>
      <c r="H497" s="147"/>
      <c r="I497" s="315"/>
      <c r="J497" s="115"/>
      <c r="K497" s="115"/>
      <c r="L497" s="147"/>
      <c r="M497" s="147"/>
      <c r="N497" s="147"/>
      <c r="O497" s="115"/>
      <c r="P497" s="115"/>
      <c r="Q497" s="314"/>
      <c r="R497" s="314"/>
      <c r="S497" s="314"/>
    </row>
    <row r="498" spans="2:19" ht="18.75">
      <c r="B498" s="301" t="s">
        <v>1275</v>
      </c>
      <c r="C498" s="147" t="s">
        <v>3357</v>
      </c>
      <c r="D498" s="31" t="s">
        <v>2808</v>
      </c>
      <c r="E498" s="147"/>
      <c r="F498" s="147"/>
      <c r="G498" s="31" t="s">
        <v>2783</v>
      </c>
      <c r="H498" s="147"/>
      <c r="I498" s="315"/>
      <c r="J498" s="115"/>
      <c r="K498" s="115"/>
      <c r="L498" s="147"/>
      <c r="M498" s="147"/>
      <c r="N498" s="147"/>
      <c r="O498" s="115"/>
      <c r="P498" s="115"/>
      <c r="Q498" s="314"/>
      <c r="R498" s="314"/>
      <c r="S498" s="314"/>
    </row>
    <row r="499" spans="2:19" ht="18.75">
      <c r="B499" s="301" t="s">
        <v>4402</v>
      </c>
      <c r="C499" s="134" t="s">
        <v>4503</v>
      </c>
      <c r="D499" s="31" t="s">
        <v>2808</v>
      </c>
      <c r="E499" s="134"/>
      <c r="F499" s="134"/>
      <c r="G499" s="31" t="s">
        <v>2783</v>
      </c>
      <c r="H499" s="134" t="s">
        <v>3413</v>
      </c>
      <c r="I499" s="134"/>
      <c r="J499" s="305">
        <v>230</v>
      </c>
      <c r="K499" s="115"/>
      <c r="L499" s="134"/>
      <c r="M499" s="134"/>
      <c r="N499" s="134"/>
      <c r="O499" s="309"/>
      <c r="P499" s="309"/>
      <c r="Q499" s="151"/>
      <c r="R499" s="16" t="s">
        <v>5566</v>
      </c>
      <c r="S499" s="151"/>
    </row>
    <row r="500" spans="2:19" ht="18.75">
      <c r="B500" s="301" t="s">
        <v>2685</v>
      </c>
      <c r="C500" s="134" t="s">
        <v>4073</v>
      </c>
      <c r="D500" s="31" t="s">
        <v>2808</v>
      </c>
      <c r="E500" s="134"/>
      <c r="F500" s="134"/>
      <c r="G500" s="31" t="s">
        <v>2783</v>
      </c>
      <c r="H500" s="134" t="s">
        <v>236</v>
      </c>
      <c r="I500" s="134" t="s">
        <v>3397</v>
      </c>
      <c r="J500" s="305">
        <v>115</v>
      </c>
      <c r="K500" s="115">
        <v>27.6</v>
      </c>
      <c r="L500" s="134"/>
      <c r="M500" s="134"/>
      <c r="N500" s="134"/>
      <c r="O500" s="305">
        <v>114</v>
      </c>
      <c r="P500" s="309"/>
      <c r="Q500" s="151"/>
      <c r="R500" s="16" t="s">
        <v>4916</v>
      </c>
      <c r="S500" s="151"/>
    </row>
    <row r="501" spans="2:19" ht="18.75">
      <c r="B501" s="301" t="s">
        <v>2379</v>
      </c>
      <c r="C501" s="147" t="s">
        <v>2997</v>
      </c>
      <c r="D501" s="31" t="s">
        <v>2808</v>
      </c>
      <c r="E501" s="147"/>
      <c r="F501" s="147"/>
      <c r="G501" s="31" t="s">
        <v>2783</v>
      </c>
      <c r="H501" s="147"/>
      <c r="I501" s="315"/>
      <c r="J501" s="115"/>
      <c r="K501" s="115"/>
      <c r="L501" s="147"/>
      <c r="M501" s="147"/>
      <c r="N501" s="147"/>
      <c r="O501" s="115"/>
      <c r="P501" s="115"/>
      <c r="Q501" s="314"/>
      <c r="R501" s="314"/>
      <c r="S501" s="314"/>
    </row>
    <row r="502" spans="2:19" ht="18.75">
      <c r="B502" s="301" t="s">
        <v>1886</v>
      </c>
      <c r="C502" s="134" t="s">
        <v>4074</v>
      </c>
      <c r="D502" s="31" t="s">
        <v>2808</v>
      </c>
      <c r="E502" s="134"/>
      <c r="F502" s="134"/>
      <c r="G502" s="31" t="s">
        <v>2783</v>
      </c>
      <c r="H502" s="134" t="s">
        <v>263</v>
      </c>
      <c r="I502" s="219"/>
      <c r="J502" s="305">
        <v>115</v>
      </c>
      <c r="K502" s="305">
        <v>13.8</v>
      </c>
      <c r="L502" s="219"/>
      <c r="M502" s="219"/>
      <c r="N502" s="219"/>
      <c r="O502" s="305">
        <v>77</v>
      </c>
      <c r="P502" s="309"/>
      <c r="Q502" s="16" t="s">
        <v>5025</v>
      </c>
      <c r="R502" s="16" t="s">
        <v>4920</v>
      </c>
      <c r="S502" s="151"/>
    </row>
    <row r="503" spans="2:19" ht="18.75">
      <c r="B503" s="301" t="s">
        <v>1594</v>
      </c>
      <c r="C503" s="134" t="s">
        <v>4075</v>
      </c>
      <c r="D503" s="31" t="s">
        <v>2808</v>
      </c>
      <c r="E503" s="134"/>
      <c r="F503" s="134"/>
      <c r="G503" s="31" t="s">
        <v>2783</v>
      </c>
      <c r="H503" s="134" t="s">
        <v>3411</v>
      </c>
      <c r="I503" s="134" t="s">
        <v>3402</v>
      </c>
      <c r="J503" s="305">
        <v>115</v>
      </c>
      <c r="K503" s="115">
        <v>12.5</v>
      </c>
      <c r="L503" s="134"/>
      <c r="M503" s="134"/>
      <c r="N503" s="134"/>
      <c r="O503" s="305">
        <v>6</v>
      </c>
      <c r="P503" s="305">
        <v>6</v>
      </c>
      <c r="Q503" s="151"/>
      <c r="R503" s="16" t="s">
        <v>4881</v>
      </c>
      <c r="S503" s="151"/>
    </row>
    <row r="504" spans="2:19" ht="18.75">
      <c r="B504" s="301" t="s">
        <v>4403</v>
      </c>
      <c r="C504" s="134" t="s">
        <v>4504</v>
      </c>
      <c r="D504" s="31" t="s">
        <v>2808</v>
      </c>
      <c r="E504" s="134"/>
      <c r="F504" s="134"/>
      <c r="G504" s="31" t="s">
        <v>2783</v>
      </c>
      <c r="H504" s="134" t="s">
        <v>3411</v>
      </c>
      <c r="I504" s="134"/>
      <c r="J504" s="305">
        <v>230</v>
      </c>
      <c r="K504" s="115"/>
      <c r="L504" s="134"/>
      <c r="M504" s="134"/>
      <c r="N504" s="134"/>
      <c r="O504" s="309"/>
      <c r="P504" s="309"/>
      <c r="Q504" s="151"/>
      <c r="R504" s="16" t="s">
        <v>4881</v>
      </c>
      <c r="S504" s="151"/>
    </row>
    <row r="505" spans="2:19" ht="18.75">
      <c r="B505" s="301" t="s">
        <v>4339</v>
      </c>
      <c r="C505" s="147" t="s">
        <v>3894</v>
      </c>
      <c r="D505" s="31" t="s">
        <v>2808</v>
      </c>
      <c r="E505" s="147"/>
      <c r="F505" s="147"/>
      <c r="G505" s="31" t="s">
        <v>2783</v>
      </c>
      <c r="H505" s="147"/>
      <c r="I505" s="315"/>
      <c r="J505" s="115"/>
      <c r="K505" s="115"/>
      <c r="L505" s="147"/>
      <c r="M505" s="147"/>
      <c r="N505" s="147"/>
      <c r="O505" s="115"/>
      <c r="P505" s="115"/>
      <c r="Q505" s="314"/>
      <c r="R505" s="314"/>
      <c r="S505" s="314"/>
    </row>
    <row r="506" spans="2:19" ht="18.75">
      <c r="B506" s="301" t="s">
        <v>1985</v>
      </c>
      <c r="C506" s="147" t="s">
        <v>2924</v>
      </c>
      <c r="D506" s="31" t="s">
        <v>2808</v>
      </c>
      <c r="E506" s="147"/>
      <c r="F506" s="147"/>
      <c r="G506" s="31" t="s">
        <v>2783</v>
      </c>
      <c r="H506" s="147"/>
      <c r="I506" s="315"/>
      <c r="J506" s="115"/>
      <c r="K506" s="115"/>
      <c r="L506" s="147"/>
      <c r="M506" s="147"/>
      <c r="N506" s="147"/>
      <c r="O506" s="115"/>
      <c r="P506" s="115"/>
      <c r="Q506" s="314"/>
      <c r="R506" s="314"/>
      <c r="S506" s="314"/>
    </row>
    <row r="507" spans="2:19" ht="18.75">
      <c r="B507" s="301" t="s">
        <v>1605</v>
      </c>
      <c r="C507" s="147" t="s">
        <v>2857</v>
      </c>
      <c r="D507" s="31" t="s">
        <v>2808</v>
      </c>
      <c r="E507" s="147"/>
      <c r="F507" s="147"/>
      <c r="G507" s="31" t="s">
        <v>2783</v>
      </c>
      <c r="H507" s="147"/>
      <c r="I507" s="315"/>
      <c r="J507" s="115"/>
      <c r="K507" s="115"/>
      <c r="L507" s="147"/>
      <c r="M507" s="147"/>
      <c r="N507" s="147"/>
      <c r="O507" s="115"/>
      <c r="P507" s="115"/>
      <c r="Q507" s="314"/>
      <c r="R507" s="314"/>
      <c r="S507" s="314"/>
    </row>
    <row r="508" spans="2:19" ht="18.75">
      <c r="B508" s="301" t="s">
        <v>1741</v>
      </c>
      <c r="C508" s="147" t="s">
        <v>3109</v>
      </c>
      <c r="D508" s="31" t="s">
        <v>2808</v>
      </c>
      <c r="E508" s="147"/>
      <c r="F508" s="147"/>
      <c r="G508" s="31" t="s">
        <v>2783</v>
      </c>
      <c r="H508" s="147"/>
      <c r="I508" s="315"/>
      <c r="J508" s="115"/>
      <c r="K508" s="115"/>
      <c r="L508" s="147"/>
      <c r="M508" s="147"/>
      <c r="N508" s="147"/>
      <c r="O508" s="115"/>
      <c r="P508" s="115"/>
      <c r="Q508" s="314"/>
      <c r="R508" s="314"/>
      <c r="S508" s="314"/>
    </row>
    <row r="509" spans="2:19" ht="18.75">
      <c r="B509" s="301" t="s">
        <v>1606</v>
      </c>
      <c r="C509" s="134" t="s">
        <v>4076</v>
      </c>
      <c r="D509" s="31" t="s">
        <v>2808</v>
      </c>
      <c r="E509" s="134"/>
      <c r="F509" s="134"/>
      <c r="G509" s="31" t="s">
        <v>2783</v>
      </c>
      <c r="H509" s="134" t="s">
        <v>3407</v>
      </c>
      <c r="I509" s="134" t="s">
        <v>3398</v>
      </c>
      <c r="J509" s="305">
        <v>230</v>
      </c>
      <c r="K509" s="115">
        <v>44</v>
      </c>
      <c r="L509" s="134"/>
      <c r="M509" s="134"/>
      <c r="N509" s="134"/>
      <c r="O509" s="305">
        <v>168</v>
      </c>
      <c r="P509" s="309"/>
      <c r="Q509" s="151"/>
      <c r="R509" s="151" t="s">
        <v>4975</v>
      </c>
      <c r="S509" s="151"/>
    </row>
    <row r="510" spans="2:19" ht="18.75">
      <c r="B510" s="301" t="s">
        <v>3442</v>
      </c>
      <c r="C510" s="134" t="s">
        <v>4077</v>
      </c>
      <c r="D510" s="31" t="s">
        <v>2808</v>
      </c>
      <c r="E510" s="134"/>
      <c r="F510" s="134"/>
      <c r="G510" s="31" t="s">
        <v>2783</v>
      </c>
      <c r="H510" s="134" t="s">
        <v>3413</v>
      </c>
      <c r="I510" s="134"/>
      <c r="J510" s="305">
        <v>115</v>
      </c>
      <c r="K510" s="115">
        <v>12</v>
      </c>
      <c r="L510" s="134"/>
      <c r="M510" s="134"/>
      <c r="N510" s="134"/>
      <c r="O510" s="309"/>
      <c r="P510" s="309"/>
      <c r="Q510" s="151"/>
      <c r="R510" s="16" t="s">
        <v>5566</v>
      </c>
      <c r="S510" s="151"/>
    </row>
    <row r="511" spans="2:19" ht="18.75">
      <c r="B511" s="301" t="s">
        <v>2045</v>
      </c>
      <c r="C511" s="147" t="s">
        <v>3365</v>
      </c>
      <c r="D511" s="31" t="s">
        <v>2808</v>
      </c>
      <c r="E511" s="147"/>
      <c r="F511" s="147"/>
      <c r="G511" s="31" t="s">
        <v>2783</v>
      </c>
      <c r="H511" s="147"/>
      <c r="I511" s="315"/>
      <c r="J511" s="115"/>
      <c r="K511" s="115"/>
      <c r="L511" s="147"/>
      <c r="M511" s="147"/>
      <c r="N511" s="147"/>
      <c r="O511" s="115"/>
      <c r="P511" s="115"/>
      <c r="Q511" s="314"/>
      <c r="R511" s="314"/>
      <c r="S511" s="314"/>
    </row>
    <row r="512" spans="2:19" ht="18.75">
      <c r="B512" s="301" t="s">
        <v>1731</v>
      </c>
      <c r="C512" s="147" t="s">
        <v>3104</v>
      </c>
      <c r="D512" s="31" t="s">
        <v>2808</v>
      </c>
      <c r="E512" s="147"/>
      <c r="F512" s="147"/>
      <c r="G512" s="31" t="s">
        <v>2783</v>
      </c>
      <c r="H512" s="147"/>
      <c r="I512" s="315"/>
      <c r="J512" s="115"/>
      <c r="K512" s="115"/>
      <c r="L512" s="147"/>
      <c r="M512" s="147"/>
      <c r="N512" s="147"/>
      <c r="O512" s="115"/>
      <c r="P512" s="115"/>
      <c r="Q512" s="314"/>
      <c r="R512" s="314"/>
      <c r="S512" s="314"/>
    </row>
    <row r="513" spans="2:19" ht="18.75">
      <c r="B513" s="301" t="s">
        <v>2592</v>
      </c>
      <c r="C513" s="147" t="s">
        <v>3292</v>
      </c>
      <c r="D513" s="31" t="s">
        <v>2808</v>
      </c>
      <c r="E513" s="147"/>
      <c r="F513" s="147"/>
      <c r="G513" s="31" t="s">
        <v>2783</v>
      </c>
      <c r="H513" s="147"/>
      <c r="I513" s="315"/>
      <c r="J513" s="115"/>
      <c r="K513" s="115"/>
      <c r="L513" s="147"/>
      <c r="M513" s="147"/>
      <c r="N513" s="147"/>
      <c r="O513" s="115"/>
      <c r="P513" s="115"/>
      <c r="Q513" s="314"/>
      <c r="R513" s="314"/>
      <c r="S513" s="314"/>
    </row>
    <row r="514" spans="2:19" ht="18.75">
      <c r="B514" s="301" t="s">
        <v>2463</v>
      </c>
      <c r="C514" s="134" t="s">
        <v>4078</v>
      </c>
      <c r="D514" s="31" t="s">
        <v>2808</v>
      </c>
      <c r="E514" s="134"/>
      <c r="F514" s="134"/>
      <c r="G514" s="31" t="s">
        <v>2783</v>
      </c>
      <c r="H514" s="134" t="s">
        <v>3408</v>
      </c>
      <c r="I514" s="134"/>
      <c r="J514" s="305">
        <v>230</v>
      </c>
      <c r="K514" s="115">
        <v>27.6</v>
      </c>
      <c r="L514" s="134"/>
      <c r="M514" s="134"/>
      <c r="N514" s="134"/>
      <c r="O514" s="305">
        <v>365</v>
      </c>
      <c r="P514" s="309"/>
      <c r="Q514" s="151"/>
      <c r="R514" s="16" t="s">
        <v>4880</v>
      </c>
      <c r="S514" s="151"/>
    </row>
    <row r="515" spans="2:19" ht="18.75">
      <c r="B515" s="301" t="s">
        <v>2234</v>
      </c>
      <c r="C515" s="147" t="s">
        <v>2977</v>
      </c>
      <c r="D515" s="31" t="s">
        <v>2808</v>
      </c>
      <c r="E515" s="147"/>
      <c r="F515" s="147"/>
      <c r="G515" s="31" t="s">
        <v>2783</v>
      </c>
      <c r="H515" s="147"/>
      <c r="I515" s="315"/>
      <c r="J515" s="115"/>
      <c r="K515" s="115"/>
      <c r="L515" s="147"/>
      <c r="M515" s="147"/>
      <c r="N515" s="147"/>
      <c r="O515" s="115"/>
      <c r="P515" s="115"/>
      <c r="Q515" s="314"/>
      <c r="R515" s="314"/>
      <c r="S515" s="314"/>
    </row>
    <row r="516" spans="2:19" ht="18.75">
      <c r="B516" s="301" t="s">
        <v>1481</v>
      </c>
      <c r="C516" s="147" t="s">
        <v>2821</v>
      </c>
      <c r="D516" s="31" t="s">
        <v>2808</v>
      </c>
      <c r="E516" s="147"/>
      <c r="F516" s="147"/>
      <c r="G516" s="31" t="s">
        <v>2783</v>
      </c>
      <c r="H516" s="147"/>
      <c r="I516" s="315"/>
      <c r="J516" s="115"/>
      <c r="K516" s="115"/>
      <c r="L516" s="147"/>
      <c r="M516" s="147"/>
      <c r="N516" s="147"/>
      <c r="O516" s="115"/>
      <c r="P516" s="115"/>
      <c r="Q516" s="314"/>
      <c r="R516" s="314"/>
      <c r="S516" s="314"/>
    </row>
    <row r="517" spans="2:19" ht="18.75">
      <c r="B517" s="301" t="s">
        <v>2235</v>
      </c>
      <c r="C517" s="134" t="s">
        <v>4079</v>
      </c>
      <c r="D517" s="31" t="s">
        <v>2808</v>
      </c>
      <c r="E517" s="134"/>
      <c r="F517" s="134"/>
      <c r="G517" s="31" t="s">
        <v>2783</v>
      </c>
      <c r="H517" s="134" t="s">
        <v>3404</v>
      </c>
      <c r="I517" s="134" t="s">
        <v>3397</v>
      </c>
      <c r="J517" s="305">
        <v>230</v>
      </c>
      <c r="K517" s="305">
        <v>13.8</v>
      </c>
      <c r="L517" s="134"/>
      <c r="M517" s="134"/>
      <c r="N517" s="134"/>
      <c r="O517" s="305">
        <v>113</v>
      </c>
      <c r="P517" s="309"/>
      <c r="Q517" s="16" t="s">
        <v>5025</v>
      </c>
      <c r="R517" s="16" t="s">
        <v>4970</v>
      </c>
      <c r="S517" s="151"/>
    </row>
    <row r="518" spans="2:19" ht="18.75">
      <c r="B518" s="301" t="s">
        <v>2390</v>
      </c>
      <c r="C518" s="134" t="s">
        <v>4080</v>
      </c>
      <c r="D518" s="31" t="s">
        <v>2808</v>
      </c>
      <c r="E518" s="134"/>
      <c r="F518" s="134"/>
      <c r="G518" s="31" t="s">
        <v>2783</v>
      </c>
      <c r="H518" s="134" t="s">
        <v>229</v>
      </c>
      <c r="I518" s="134"/>
      <c r="J518" s="305">
        <v>115</v>
      </c>
      <c r="K518" s="305">
        <v>27.6</v>
      </c>
      <c r="L518" s="134"/>
      <c r="M518" s="134"/>
      <c r="N518" s="134"/>
      <c r="O518" s="309"/>
      <c r="P518" s="309"/>
      <c r="Q518" s="16" t="s">
        <v>5025</v>
      </c>
      <c r="R518" s="16" t="s">
        <v>4963</v>
      </c>
      <c r="S518" s="151"/>
    </row>
    <row r="519" spans="2:19" ht="18.75">
      <c r="B519" s="301" t="s">
        <v>2389</v>
      </c>
      <c r="C519" s="147" t="s">
        <v>2998</v>
      </c>
      <c r="D519" s="31" t="s">
        <v>2808</v>
      </c>
      <c r="E519" s="147"/>
      <c r="F519" s="147"/>
      <c r="G519" s="31" t="s">
        <v>2783</v>
      </c>
      <c r="H519" s="147"/>
      <c r="I519" s="315"/>
      <c r="J519" s="115"/>
      <c r="K519" s="115"/>
      <c r="L519" s="147"/>
      <c r="M519" s="147"/>
      <c r="N519" s="147"/>
      <c r="O519" s="115"/>
      <c r="P519" s="115"/>
      <c r="Q519" s="314"/>
      <c r="R519" s="314"/>
      <c r="S519" s="314"/>
    </row>
    <row r="520" spans="2:19" ht="18.75">
      <c r="B520" s="301" t="s">
        <v>2391</v>
      </c>
      <c r="C520" s="147" t="s">
        <v>3343</v>
      </c>
      <c r="D520" s="31" t="s">
        <v>2808</v>
      </c>
      <c r="E520" s="147"/>
      <c r="F520" s="147"/>
      <c r="G520" s="31" t="s">
        <v>2783</v>
      </c>
      <c r="H520" s="147"/>
      <c r="I520" s="315"/>
      <c r="J520" s="115"/>
      <c r="K520" s="115"/>
      <c r="L520" s="147"/>
      <c r="M520" s="147"/>
      <c r="N520" s="147"/>
      <c r="O520" s="115"/>
      <c r="P520" s="115"/>
      <c r="Q520" s="314"/>
      <c r="R520" s="314"/>
      <c r="S520" s="314"/>
    </row>
    <row r="521" spans="2:19" ht="18.75">
      <c r="B521" s="301" t="s">
        <v>2006</v>
      </c>
      <c r="C521" s="147" t="s">
        <v>2927</v>
      </c>
      <c r="D521" s="31" t="s">
        <v>2808</v>
      </c>
      <c r="E521" s="147"/>
      <c r="F521" s="147"/>
      <c r="G521" s="31" t="s">
        <v>2783</v>
      </c>
      <c r="H521" s="147"/>
      <c r="I521" s="315"/>
      <c r="J521" s="115"/>
      <c r="K521" s="115"/>
      <c r="L521" s="147"/>
      <c r="M521" s="147"/>
      <c r="N521" s="147"/>
      <c r="O521" s="115"/>
      <c r="P521" s="115"/>
      <c r="Q521" s="314"/>
      <c r="R521" s="314"/>
      <c r="S521" s="314"/>
    </row>
    <row r="522" spans="2:19" ht="18.75">
      <c r="B522" s="301" t="s">
        <v>1755</v>
      </c>
      <c r="C522" s="147" t="s">
        <v>2927</v>
      </c>
      <c r="D522" s="31" t="s">
        <v>2808</v>
      </c>
      <c r="E522" s="147"/>
      <c r="F522" s="147"/>
      <c r="G522" s="31" t="s">
        <v>2783</v>
      </c>
      <c r="H522" s="147"/>
      <c r="I522" s="315"/>
      <c r="J522" s="115"/>
      <c r="K522" s="115"/>
      <c r="L522" s="147"/>
      <c r="M522" s="147"/>
      <c r="N522" s="147"/>
      <c r="O522" s="115"/>
      <c r="P522" s="115"/>
      <c r="Q522" s="314"/>
      <c r="R522" s="314"/>
      <c r="S522" s="314"/>
    </row>
    <row r="523" spans="2:19" ht="18.75">
      <c r="B523" s="301" t="s">
        <v>4404</v>
      </c>
      <c r="C523" s="134" t="s">
        <v>4505</v>
      </c>
      <c r="D523" s="31" t="s">
        <v>2808</v>
      </c>
      <c r="E523" s="134"/>
      <c r="F523" s="134"/>
      <c r="G523" s="31" t="s">
        <v>2783</v>
      </c>
      <c r="H523" s="134" t="s">
        <v>229</v>
      </c>
      <c r="I523" s="134"/>
      <c r="J523" s="305">
        <v>115</v>
      </c>
      <c r="K523" s="115"/>
      <c r="L523" s="134"/>
      <c r="M523" s="134"/>
      <c r="N523" s="134"/>
      <c r="O523" s="309"/>
      <c r="P523" s="309"/>
      <c r="Q523" s="151"/>
      <c r="R523" s="16" t="s">
        <v>4963</v>
      </c>
      <c r="S523" s="151"/>
    </row>
    <row r="524" spans="2:19" ht="18.75">
      <c r="B524" s="301" t="s">
        <v>4405</v>
      </c>
      <c r="C524" s="134" t="s">
        <v>4506</v>
      </c>
      <c r="D524" s="31" t="s">
        <v>2808</v>
      </c>
      <c r="E524" s="134"/>
      <c r="F524" s="134"/>
      <c r="G524" s="31" t="s">
        <v>2783</v>
      </c>
      <c r="H524" s="134" t="s">
        <v>3409</v>
      </c>
      <c r="I524" s="134"/>
      <c r="J524" s="305">
        <v>230</v>
      </c>
      <c r="K524" s="115"/>
      <c r="L524" s="134"/>
      <c r="M524" s="134"/>
      <c r="N524" s="134"/>
      <c r="O524" s="309"/>
      <c r="P524" s="309"/>
      <c r="Q524" s="151"/>
      <c r="R524" s="151" t="s">
        <v>4963</v>
      </c>
      <c r="S524" s="151"/>
    </row>
    <row r="525" spans="2:19" ht="18.75">
      <c r="B525" s="301" t="s">
        <v>1445</v>
      </c>
      <c r="C525" s="147" t="s">
        <v>3076</v>
      </c>
      <c r="D525" s="31" t="s">
        <v>2808</v>
      </c>
      <c r="E525" s="147"/>
      <c r="F525" s="147"/>
      <c r="G525" s="31" t="s">
        <v>2783</v>
      </c>
      <c r="H525" s="147"/>
      <c r="I525" s="315"/>
      <c r="J525" s="115"/>
      <c r="K525" s="115"/>
      <c r="L525" s="147"/>
      <c r="M525" s="147"/>
      <c r="N525" s="147"/>
      <c r="O525" s="115"/>
      <c r="P525" s="115"/>
      <c r="Q525" s="314"/>
      <c r="R525" s="314"/>
      <c r="S525" s="314"/>
    </row>
    <row r="526" spans="2:19" ht="18.75">
      <c r="B526" s="301" t="s">
        <v>1896</v>
      </c>
      <c r="C526" s="147" t="s">
        <v>3378</v>
      </c>
      <c r="D526" s="31" t="s">
        <v>2808</v>
      </c>
      <c r="E526" s="147"/>
      <c r="F526" s="147"/>
      <c r="G526" s="31" t="s">
        <v>2783</v>
      </c>
      <c r="H526" s="147"/>
      <c r="I526" s="315"/>
      <c r="J526" s="115"/>
      <c r="K526" s="115"/>
      <c r="L526" s="147"/>
      <c r="M526" s="147"/>
      <c r="N526" s="147"/>
      <c r="O526" s="115"/>
      <c r="P526" s="115"/>
      <c r="Q526" s="314"/>
      <c r="R526" s="314"/>
      <c r="S526" s="314"/>
    </row>
    <row r="527" spans="2:19" ht="18.75">
      <c r="B527" s="301" t="s">
        <v>1757</v>
      </c>
      <c r="C527" s="147" t="s">
        <v>3115</v>
      </c>
      <c r="D527" s="31" t="s">
        <v>2808</v>
      </c>
      <c r="E527" s="147"/>
      <c r="F527" s="147"/>
      <c r="G527" s="31" t="s">
        <v>2783</v>
      </c>
      <c r="H527" s="147"/>
      <c r="I527" s="315"/>
      <c r="J527" s="115"/>
      <c r="K527" s="115"/>
      <c r="L527" s="147"/>
      <c r="M527" s="147"/>
      <c r="N527" s="147"/>
      <c r="O527" s="115"/>
      <c r="P527" s="115"/>
      <c r="Q527" s="314"/>
      <c r="R527" s="314"/>
      <c r="S527" s="314"/>
    </row>
    <row r="528" spans="2:19" ht="18.75">
      <c r="B528" s="301" t="s">
        <v>2356</v>
      </c>
      <c r="C528" s="147" t="s">
        <v>2992</v>
      </c>
      <c r="D528" s="31" t="s">
        <v>2808</v>
      </c>
      <c r="E528" s="147"/>
      <c r="F528" s="147"/>
      <c r="G528" s="31" t="s">
        <v>2783</v>
      </c>
      <c r="H528" s="147"/>
      <c r="I528" s="315"/>
      <c r="J528" s="115"/>
      <c r="K528" s="115"/>
      <c r="L528" s="147"/>
      <c r="M528" s="147"/>
      <c r="N528" s="147"/>
      <c r="O528" s="115"/>
      <c r="P528" s="115"/>
      <c r="Q528" s="314"/>
      <c r="R528" s="314"/>
      <c r="S528" s="314"/>
    </row>
    <row r="529" spans="2:19" ht="18.75">
      <c r="B529" s="301" t="s">
        <v>4696</v>
      </c>
      <c r="C529" s="134" t="s">
        <v>4507</v>
      </c>
      <c r="D529" s="31" t="s">
        <v>2808</v>
      </c>
      <c r="E529" s="134"/>
      <c r="F529" s="134"/>
      <c r="G529" s="31" t="s">
        <v>2783</v>
      </c>
      <c r="H529" s="134" t="s">
        <v>3408</v>
      </c>
      <c r="I529" s="134"/>
      <c r="J529" s="305">
        <v>230</v>
      </c>
      <c r="K529" s="115"/>
      <c r="L529" s="134"/>
      <c r="M529" s="134"/>
      <c r="N529" s="134"/>
      <c r="O529" s="309"/>
      <c r="P529" s="309"/>
      <c r="Q529" s="151"/>
      <c r="R529" s="16" t="s">
        <v>4880</v>
      </c>
      <c r="S529" s="151"/>
    </row>
    <row r="530" spans="2:19" ht="18.75">
      <c r="B530" s="301" t="s">
        <v>1361</v>
      </c>
      <c r="C530" s="147" t="s">
        <v>2978</v>
      </c>
      <c r="D530" s="31" t="s">
        <v>2808</v>
      </c>
      <c r="E530" s="147"/>
      <c r="F530" s="147"/>
      <c r="G530" s="31" t="s">
        <v>2783</v>
      </c>
      <c r="H530" s="147"/>
      <c r="I530" s="315"/>
      <c r="J530" s="115"/>
      <c r="K530" s="115"/>
      <c r="L530" s="147"/>
      <c r="M530" s="147"/>
      <c r="N530" s="147"/>
      <c r="O530" s="115"/>
      <c r="P530" s="115"/>
      <c r="Q530" s="314"/>
      <c r="R530" s="314"/>
      <c r="S530" s="314"/>
    </row>
    <row r="531" spans="2:19" ht="18.75">
      <c r="B531" s="301" t="s">
        <v>1284</v>
      </c>
      <c r="C531" s="147" t="s">
        <v>2978</v>
      </c>
      <c r="D531" s="31" t="s">
        <v>2808</v>
      </c>
      <c r="E531" s="147"/>
      <c r="F531" s="147"/>
      <c r="G531" s="31" t="s">
        <v>2783</v>
      </c>
      <c r="H531" s="147"/>
      <c r="I531" s="315"/>
      <c r="J531" s="115"/>
      <c r="K531" s="115"/>
      <c r="L531" s="147"/>
      <c r="M531" s="147"/>
      <c r="N531" s="147"/>
      <c r="O531" s="115"/>
      <c r="P531" s="115"/>
      <c r="Q531" s="314"/>
      <c r="R531" s="314"/>
      <c r="S531" s="314"/>
    </row>
    <row r="532" spans="2:19" ht="18.75">
      <c r="B532" s="301" t="s">
        <v>4475</v>
      </c>
      <c r="C532" s="147" t="s">
        <v>2986</v>
      </c>
      <c r="D532" s="31" t="s">
        <v>2808</v>
      </c>
      <c r="E532" s="147"/>
      <c r="F532" s="147"/>
      <c r="G532" s="31" t="s">
        <v>2783</v>
      </c>
      <c r="H532" s="147"/>
      <c r="I532" s="315"/>
      <c r="J532" s="115"/>
      <c r="K532" s="115"/>
      <c r="L532" s="147"/>
      <c r="M532" s="147"/>
      <c r="N532" s="147"/>
      <c r="O532" s="115"/>
      <c r="P532" s="115"/>
      <c r="Q532" s="314"/>
      <c r="R532" s="314"/>
      <c r="S532" s="314"/>
    </row>
    <row r="533" spans="2:19" ht="18.75">
      <c r="B533" s="301" t="s">
        <v>4697</v>
      </c>
      <c r="C533" s="134" t="s">
        <v>4508</v>
      </c>
      <c r="D533" s="31" t="s">
        <v>2808</v>
      </c>
      <c r="E533" s="134"/>
      <c r="F533" s="134"/>
      <c r="G533" s="31" t="s">
        <v>2783</v>
      </c>
      <c r="H533" s="134" t="s">
        <v>3404</v>
      </c>
      <c r="I533" s="134"/>
      <c r="J533" s="305">
        <v>230</v>
      </c>
      <c r="K533" s="115"/>
      <c r="L533" s="134"/>
      <c r="M533" s="134"/>
      <c r="N533" s="134"/>
      <c r="O533" s="309"/>
      <c r="P533" s="309"/>
      <c r="Q533" s="151"/>
      <c r="R533" s="16" t="s">
        <v>5565</v>
      </c>
      <c r="S533" s="151"/>
    </row>
    <row r="534" spans="2:19" ht="18.75">
      <c r="B534" s="301" t="s">
        <v>1908</v>
      </c>
      <c r="C534" s="147" t="s">
        <v>3379</v>
      </c>
      <c r="D534" s="31" t="s">
        <v>2808</v>
      </c>
      <c r="E534" s="147"/>
      <c r="F534" s="147"/>
      <c r="G534" s="31" t="s">
        <v>2783</v>
      </c>
      <c r="H534" s="147"/>
      <c r="I534" s="315"/>
      <c r="J534" s="115"/>
      <c r="K534" s="115"/>
      <c r="L534" s="147"/>
      <c r="M534" s="147"/>
      <c r="N534" s="147"/>
      <c r="O534" s="115"/>
      <c r="P534" s="115"/>
      <c r="Q534" s="314"/>
      <c r="R534" s="314"/>
      <c r="S534" s="314"/>
    </row>
    <row r="535" spans="2:19" ht="18.75">
      <c r="B535" s="301" t="s">
        <v>2253</v>
      </c>
      <c r="C535" s="147" t="s">
        <v>2981</v>
      </c>
      <c r="D535" s="31" t="s">
        <v>2808</v>
      </c>
      <c r="E535" s="147"/>
      <c r="F535" s="147"/>
      <c r="G535" s="31" t="s">
        <v>2783</v>
      </c>
      <c r="H535" s="147"/>
      <c r="I535" s="315"/>
      <c r="J535" s="115"/>
      <c r="K535" s="115"/>
      <c r="L535" s="147"/>
      <c r="M535" s="147"/>
      <c r="N535" s="147"/>
      <c r="O535" s="115"/>
      <c r="P535" s="115"/>
      <c r="Q535" s="314"/>
      <c r="R535" s="314"/>
      <c r="S535" s="314"/>
    </row>
    <row r="536" spans="2:19" ht="18.75">
      <c r="B536" s="301" t="s">
        <v>2254</v>
      </c>
      <c r="C536" s="134" t="s">
        <v>4081</v>
      </c>
      <c r="D536" s="31" t="s">
        <v>2808</v>
      </c>
      <c r="E536" s="134"/>
      <c r="F536" s="134"/>
      <c r="G536" s="31" t="s">
        <v>2783</v>
      </c>
      <c r="H536" s="134" t="s">
        <v>236</v>
      </c>
      <c r="I536" s="134" t="s">
        <v>3399</v>
      </c>
      <c r="J536" s="305">
        <v>230</v>
      </c>
      <c r="K536" s="115">
        <v>27.6</v>
      </c>
      <c r="L536" s="134"/>
      <c r="M536" s="134"/>
      <c r="N536" s="134"/>
      <c r="O536" s="305">
        <v>167</v>
      </c>
      <c r="P536" s="309"/>
      <c r="Q536" s="151"/>
      <c r="R536" s="16" t="s">
        <v>4916</v>
      </c>
      <c r="S536" s="151"/>
    </row>
    <row r="537" spans="2:19" ht="18.75">
      <c r="B537" s="301" t="s">
        <v>5034</v>
      </c>
      <c r="C537" s="147" t="s">
        <v>4991</v>
      </c>
      <c r="D537" s="31" t="s">
        <v>5000</v>
      </c>
      <c r="E537" s="298">
        <v>42.9099306628164</v>
      </c>
      <c r="F537" s="298">
        <v>-78.906011850381304</v>
      </c>
      <c r="G537" s="31" t="s">
        <v>2783</v>
      </c>
      <c r="H537" s="147"/>
      <c r="I537" s="315"/>
      <c r="J537" s="115"/>
      <c r="K537" s="115"/>
      <c r="L537" s="147"/>
      <c r="M537" s="147"/>
      <c r="N537" s="147"/>
      <c r="O537" s="115"/>
      <c r="P537" s="115"/>
      <c r="Q537" s="314"/>
      <c r="R537" s="314"/>
      <c r="S537" s="314"/>
    </row>
    <row r="538" spans="2:19" ht="18.75">
      <c r="B538" s="301" t="s">
        <v>4976</v>
      </c>
      <c r="C538" s="147" t="s">
        <v>4992</v>
      </c>
      <c r="D538" s="31" t="s">
        <v>5000</v>
      </c>
      <c r="E538" s="298">
        <v>42.923440450867297</v>
      </c>
      <c r="F538" s="298">
        <v>-82.456399536544794</v>
      </c>
      <c r="G538" s="31" t="s">
        <v>2783</v>
      </c>
      <c r="H538" s="147"/>
      <c r="I538" s="315"/>
      <c r="J538" s="115"/>
      <c r="K538" s="115"/>
      <c r="L538" s="147"/>
      <c r="M538" s="147"/>
      <c r="N538" s="147"/>
      <c r="O538" s="115"/>
      <c r="P538" s="115"/>
      <c r="Q538" s="314"/>
      <c r="R538" s="314"/>
      <c r="S538" s="314"/>
    </row>
    <row r="539" spans="2:19" ht="18.75">
      <c r="B539" s="301" t="s">
        <v>4977</v>
      </c>
      <c r="C539" s="147" t="s">
        <v>4993</v>
      </c>
      <c r="D539" s="31" t="s">
        <v>5000</v>
      </c>
      <c r="E539" s="298">
        <v>45.004714760347603</v>
      </c>
      <c r="F539" s="298">
        <v>-74.785848714051397</v>
      </c>
      <c r="G539" s="31" t="s">
        <v>2783</v>
      </c>
      <c r="H539" s="147"/>
      <c r="I539" s="315"/>
      <c r="J539" s="115"/>
      <c r="K539" s="115"/>
      <c r="L539" s="147"/>
      <c r="M539" s="147"/>
      <c r="N539" s="147"/>
      <c r="O539" s="115"/>
      <c r="P539" s="115"/>
      <c r="Q539" s="314"/>
      <c r="R539" s="314"/>
      <c r="S539" s="314"/>
    </row>
    <row r="540" spans="2:19" ht="18.75">
      <c r="B540" s="301" t="s">
        <v>4978</v>
      </c>
      <c r="C540" s="147" t="s">
        <v>4994</v>
      </c>
      <c r="D540" s="31" t="s">
        <v>5000</v>
      </c>
      <c r="E540" s="298">
        <v>48.608586317345001</v>
      </c>
      <c r="F540" s="298">
        <v>-93.403165713888995</v>
      </c>
      <c r="G540" s="31" t="s">
        <v>2783</v>
      </c>
      <c r="H540" s="147"/>
      <c r="I540" s="315"/>
      <c r="J540" s="115"/>
      <c r="K540" s="115"/>
      <c r="L540" s="147"/>
      <c r="M540" s="147"/>
      <c r="N540" s="147"/>
      <c r="O540" s="115"/>
      <c r="P540" s="115"/>
      <c r="Q540" s="314"/>
      <c r="R540" s="314"/>
      <c r="S540" s="314"/>
    </row>
    <row r="541" spans="2:19" ht="18.75">
      <c r="B541" s="301" t="s">
        <v>4979</v>
      </c>
      <c r="C541" s="147" t="s">
        <v>4995</v>
      </c>
      <c r="D541" s="31" t="s">
        <v>5000</v>
      </c>
      <c r="E541" s="298">
        <v>43.137212128644897</v>
      </c>
      <c r="F541" s="298">
        <v>-79.045849770145395</v>
      </c>
      <c r="G541" s="31" t="s">
        <v>2783</v>
      </c>
      <c r="H541" s="147"/>
      <c r="I541" s="315"/>
      <c r="J541" s="115"/>
      <c r="K541" s="115"/>
      <c r="L541" s="147"/>
      <c r="M541" s="147"/>
      <c r="N541" s="147"/>
      <c r="O541" s="115"/>
      <c r="P541" s="115"/>
      <c r="Q541" s="314"/>
      <c r="R541" s="314"/>
      <c r="S541" s="314"/>
    </row>
    <row r="542" spans="2:19" ht="18.75">
      <c r="B542" s="301" t="s">
        <v>4980</v>
      </c>
      <c r="C542" s="147" t="s">
        <v>4996</v>
      </c>
      <c r="D542" s="31" t="s">
        <v>5000</v>
      </c>
      <c r="E542" s="298">
        <v>42.790049588678599</v>
      </c>
      <c r="F542" s="298">
        <v>-82.474081364179398</v>
      </c>
      <c r="G542" s="31" t="s">
        <v>2783</v>
      </c>
      <c r="H542" s="147"/>
      <c r="I542" s="315"/>
      <c r="J542" s="115"/>
      <c r="K542" s="115"/>
      <c r="L542" s="147"/>
      <c r="M542" s="147"/>
      <c r="N542" s="147"/>
      <c r="O542" s="115"/>
      <c r="P542" s="115"/>
      <c r="Q542" s="314"/>
      <c r="R542" s="314"/>
      <c r="S542" s="314"/>
    </row>
    <row r="543" spans="2:19" ht="18.75">
      <c r="B543" s="301" t="s">
        <v>4981</v>
      </c>
      <c r="C543" s="147" t="s">
        <v>4997</v>
      </c>
      <c r="D543" s="31" t="s">
        <v>5000</v>
      </c>
      <c r="E543" s="298">
        <v>42.292308200000001</v>
      </c>
      <c r="F543" s="298">
        <v>-83.094626099999999</v>
      </c>
      <c r="G543" s="31" t="s">
        <v>2783</v>
      </c>
      <c r="H543" s="147"/>
      <c r="I543" s="315"/>
      <c r="J543" s="115"/>
      <c r="K543" s="115"/>
      <c r="L543" s="147"/>
      <c r="M543" s="147"/>
      <c r="N543" s="147"/>
      <c r="O543" s="115"/>
      <c r="P543" s="115"/>
      <c r="Q543" s="314"/>
      <c r="R543" s="314"/>
      <c r="S543" s="314"/>
    </row>
    <row r="544" spans="2:19" ht="18.75">
      <c r="B544" s="301" t="s">
        <v>2458</v>
      </c>
      <c r="C544" s="147" t="s">
        <v>3350</v>
      </c>
      <c r="D544" s="31" t="s">
        <v>2808</v>
      </c>
      <c r="E544" s="147"/>
      <c r="F544" s="147"/>
      <c r="G544" s="31" t="s">
        <v>2783</v>
      </c>
      <c r="H544" s="147"/>
      <c r="I544" s="315"/>
      <c r="J544" s="115"/>
      <c r="K544" s="115"/>
      <c r="L544" s="147"/>
      <c r="M544" s="147"/>
      <c r="N544" s="147"/>
      <c r="O544" s="115"/>
      <c r="P544" s="115"/>
      <c r="Q544" s="314"/>
      <c r="R544" s="314"/>
      <c r="S544" s="314"/>
    </row>
    <row r="545" spans="2:19" ht="18.75">
      <c r="B545" s="301" t="s">
        <v>4733</v>
      </c>
      <c r="C545" s="134" t="s">
        <v>4509</v>
      </c>
      <c r="D545" s="31" t="s">
        <v>2808</v>
      </c>
      <c r="E545" s="134"/>
      <c r="F545" s="134"/>
      <c r="G545" s="31" t="s">
        <v>2783</v>
      </c>
      <c r="H545" s="134" t="s">
        <v>244</v>
      </c>
      <c r="I545" s="134"/>
      <c r="J545" s="305">
        <v>115</v>
      </c>
      <c r="K545" s="115"/>
      <c r="L545" s="134"/>
      <c r="M545" s="134"/>
      <c r="N545" s="134"/>
      <c r="O545" s="309"/>
      <c r="P545" s="309"/>
      <c r="Q545" s="151"/>
      <c r="R545" s="16" t="s">
        <v>5565</v>
      </c>
      <c r="S545" s="151"/>
    </row>
    <row r="546" spans="2:19" ht="18.75">
      <c r="B546" s="301" t="s">
        <v>5001</v>
      </c>
      <c r="C546" s="147" t="s">
        <v>3561</v>
      </c>
      <c r="D546" s="31" t="s">
        <v>4999</v>
      </c>
      <c r="E546" s="298">
        <v>45.2142108693183</v>
      </c>
      <c r="F546" s="298">
        <v>-74.355799325554301</v>
      </c>
      <c r="G546" s="31" t="s">
        <v>2783</v>
      </c>
      <c r="H546" s="147"/>
      <c r="I546" s="315"/>
      <c r="J546" s="115"/>
      <c r="K546" s="115"/>
      <c r="L546" s="147"/>
      <c r="M546" s="147"/>
      <c r="N546" s="147"/>
      <c r="O546" s="115"/>
      <c r="P546" s="115"/>
      <c r="Q546" s="314"/>
      <c r="R546" s="314"/>
      <c r="S546" s="314"/>
    </row>
    <row r="547" spans="2:19" ht="18.75">
      <c r="B547" s="301" t="s">
        <v>5002</v>
      </c>
      <c r="C547" s="147" t="s">
        <v>3564</v>
      </c>
      <c r="D547" s="31" t="s">
        <v>4999</v>
      </c>
      <c r="E547" s="298">
        <v>45.516919885824699</v>
      </c>
      <c r="F547" s="298">
        <v>-76.210368288427006</v>
      </c>
      <c r="G547" s="31" t="s">
        <v>2783</v>
      </c>
      <c r="H547" s="147"/>
      <c r="I547" s="315"/>
      <c r="J547" s="115"/>
      <c r="K547" s="115"/>
      <c r="L547" s="147"/>
      <c r="M547" s="147"/>
      <c r="N547" s="147"/>
      <c r="O547" s="115"/>
      <c r="P547" s="115"/>
      <c r="Q547" s="314"/>
      <c r="R547" s="314"/>
      <c r="S547" s="314"/>
    </row>
    <row r="548" spans="2:19" ht="18.75">
      <c r="B548" s="301" t="s">
        <v>5003</v>
      </c>
      <c r="C548" s="147" t="s">
        <v>3565</v>
      </c>
      <c r="D548" s="31" t="s">
        <v>4999</v>
      </c>
      <c r="E548" s="298">
        <v>45.631371493373798</v>
      </c>
      <c r="F548" s="298">
        <v>-76.681971358254103</v>
      </c>
      <c r="G548" s="31" t="s">
        <v>2783</v>
      </c>
      <c r="H548" s="147"/>
      <c r="I548" s="315"/>
      <c r="J548" s="115"/>
      <c r="K548" s="115"/>
      <c r="L548" s="147"/>
      <c r="M548" s="147"/>
      <c r="N548" s="147"/>
      <c r="O548" s="115"/>
      <c r="P548" s="115"/>
      <c r="Q548" s="314"/>
      <c r="R548" s="314"/>
      <c r="S548" s="314"/>
    </row>
    <row r="549" spans="2:19" ht="18.75">
      <c r="B549" s="301" t="s">
        <v>5004</v>
      </c>
      <c r="C549" s="147" t="s">
        <v>3567</v>
      </c>
      <c r="D549" s="31" t="s">
        <v>4999</v>
      </c>
      <c r="E549" s="298">
        <v>47.630426650805603</v>
      </c>
      <c r="F549" s="298">
        <v>-79.517572986692301</v>
      </c>
      <c r="G549" s="31" t="s">
        <v>2783</v>
      </c>
      <c r="H549" s="147"/>
      <c r="I549" s="315"/>
      <c r="J549" s="115"/>
      <c r="K549" s="115"/>
      <c r="L549" s="147"/>
      <c r="M549" s="147"/>
      <c r="N549" s="147"/>
      <c r="O549" s="115"/>
      <c r="P549" s="115"/>
      <c r="Q549" s="314"/>
      <c r="R549" s="314"/>
      <c r="S549" s="314"/>
    </row>
    <row r="550" spans="2:19" ht="18.75">
      <c r="B550" s="301" t="s">
        <v>5005</v>
      </c>
      <c r="C550" s="147" t="s">
        <v>3566</v>
      </c>
      <c r="D550" s="31" t="s">
        <v>4999</v>
      </c>
      <c r="E550" s="298">
        <v>46.382364593269699</v>
      </c>
      <c r="F550" s="298">
        <v>-78.727302939585798</v>
      </c>
      <c r="G550" s="31" t="s">
        <v>2783</v>
      </c>
      <c r="H550" s="147"/>
      <c r="I550" s="315"/>
      <c r="J550" s="115"/>
      <c r="K550" s="115"/>
      <c r="L550" s="147"/>
      <c r="M550" s="147"/>
      <c r="N550" s="147"/>
      <c r="O550" s="115"/>
      <c r="P550" s="115"/>
      <c r="Q550" s="314"/>
      <c r="R550" s="314"/>
      <c r="S550" s="314"/>
    </row>
    <row r="551" spans="2:19" ht="18.75">
      <c r="B551" s="301" t="s">
        <v>5006</v>
      </c>
      <c r="C551" s="147" t="s">
        <v>3563</v>
      </c>
      <c r="D551" s="31" t="s">
        <v>4999</v>
      </c>
      <c r="E551" s="298">
        <v>45.520620939740397</v>
      </c>
      <c r="F551" s="298">
        <v>-75.422860855277094</v>
      </c>
      <c r="G551" s="31" t="s">
        <v>2783</v>
      </c>
      <c r="H551" s="147"/>
      <c r="I551" s="315"/>
      <c r="J551" s="115"/>
      <c r="K551" s="115"/>
      <c r="L551" s="147"/>
      <c r="M551" s="147"/>
      <c r="N551" s="147"/>
      <c r="O551" s="115"/>
      <c r="P551" s="115"/>
      <c r="Q551" s="314"/>
      <c r="R551" s="314"/>
      <c r="S551" s="314"/>
    </row>
    <row r="552" spans="2:19" ht="18.75">
      <c r="B552" s="301" t="s">
        <v>5007</v>
      </c>
      <c r="C552" s="147" t="s">
        <v>3562</v>
      </c>
      <c r="D552" s="31" t="s">
        <v>4999</v>
      </c>
      <c r="E552" s="298">
        <v>45.520620939740397</v>
      </c>
      <c r="F552" s="298">
        <v>-75.422860855277094</v>
      </c>
      <c r="G552" s="31" t="s">
        <v>2783</v>
      </c>
      <c r="H552" s="147"/>
      <c r="I552" s="315"/>
      <c r="J552" s="115"/>
      <c r="K552" s="115"/>
      <c r="L552" s="147"/>
      <c r="M552" s="147"/>
      <c r="N552" s="147"/>
      <c r="O552" s="115"/>
      <c r="P552" s="115"/>
      <c r="Q552" s="314"/>
      <c r="R552" s="314"/>
      <c r="S552" s="314"/>
    </row>
    <row r="553" spans="2:19" ht="18.75">
      <c r="B553" s="301" t="s">
        <v>5008</v>
      </c>
      <c r="C553" s="147" t="s">
        <v>3559</v>
      </c>
      <c r="D553" s="31" t="s">
        <v>4998</v>
      </c>
      <c r="E553" s="298">
        <v>49.908006999999998</v>
      </c>
      <c r="F553" s="298">
        <v>-95.152884999999998</v>
      </c>
      <c r="G553" s="31" t="s">
        <v>2783</v>
      </c>
      <c r="H553" s="147"/>
      <c r="I553" s="315"/>
      <c r="J553" s="115"/>
      <c r="K553" s="115"/>
      <c r="L553" s="147"/>
      <c r="M553" s="147"/>
      <c r="N553" s="147"/>
      <c r="O553" s="115"/>
      <c r="P553" s="115"/>
      <c r="Q553" s="314"/>
      <c r="R553" s="314"/>
      <c r="S553" s="314"/>
    </row>
    <row r="554" spans="2:19" ht="18.75">
      <c r="B554" s="301" t="s">
        <v>5009</v>
      </c>
      <c r="C554" s="147" t="s">
        <v>3560</v>
      </c>
      <c r="D554" s="31" t="s">
        <v>4998</v>
      </c>
      <c r="E554" s="298">
        <v>49.788600000000002</v>
      </c>
      <c r="F554" s="298">
        <v>-95.152021000000005</v>
      </c>
      <c r="G554" s="31" t="s">
        <v>2783</v>
      </c>
      <c r="H554" s="147"/>
      <c r="I554" s="315"/>
      <c r="J554" s="115"/>
      <c r="K554" s="115"/>
      <c r="L554" s="147"/>
      <c r="M554" s="147"/>
      <c r="N554" s="147"/>
      <c r="O554" s="115"/>
      <c r="P554" s="115"/>
      <c r="Q554" s="314"/>
      <c r="R554" s="314"/>
      <c r="S554" s="314"/>
    </row>
    <row r="555" spans="2:19" ht="18.75">
      <c r="B555" s="301" t="s">
        <v>1439</v>
      </c>
      <c r="C555" s="147" t="s">
        <v>2816</v>
      </c>
      <c r="D555" s="31" t="s">
        <v>2808</v>
      </c>
      <c r="E555" s="147"/>
      <c r="F555" s="147"/>
      <c r="G555" s="31" t="s">
        <v>2783</v>
      </c>
      <c r="H555" s="147"/>
      <c r="I555" s="315"/>
      <c r="J555" s="115"/>
      <c r="K555" s="115"/>
      <c r="L555" s="147"/>
      <c r="M555" s="147"/>
      <c r="N555" s="147"/>
      <c r="O555" s="115"/>
      <c r="P555" s="115"/>
      <c r="Q555" s="314"/>
      <c r="R555" s="314"/>
      <c r="S555" s="314"/>
    </row>
    <row r="556" spans="2:19" ht="18.75">
      <c r="B556" s="301" t="s">
        <v>1440</v>
      </c>
      <c r="C556" s="134" t="s">
        <v>4082</v>
      </c>
      <c r="D556" s="31" t="s">
        <v>2808</v>
      </c>
      <c r="E556" s="134"/>
      <c r="F556" s="134"/>
      <c r="G556" s="31" t="s">
        <v>2783</v>
      </c>
      <c r="H556" s="134" t="s">
        <v>229</v>
      </c>
      <c r="I556" s="134"/>
      <c r="J556" s="305">
        <v>115</v>
      </c>
      <c r="K556" s="305">
        <v>12.5</v>
      </c>
      <c r="L556" s="134"/>
      <c r="M556" s="134"/>
      <c r="N556" s="134"/>
      <c r="O556" s="309"/>
      <c r="P556" s="309"/>
      <c r="Q556" s="16" t="s">
        <v>5025</v>
      </c>
      <c r="R556" s="16" t="s">
        <v>5565</v>
      </c>
      <c r="S556" s="151"/>
    </row>
    <row r="557" spans="2:19" ht="18.75">
      <c r="B557" s="301" t="s">
        <v>1438</v>
      </c>
      <c r="C557" s="147" t="s">
        <v>2818</v>
      </c>
      <c r="D557" s="31" t="s">
        <v>2808</v>
      </c>
      <c r="E557" s="147"/>
      <c r="F557" s="147"/>
      <c r="G557" s="31" t="s">
        <v>2783</v>
      </c>
      <c r="H557" s="147"/>
      <c r="I557" s="315"/>
      <c r="J557" s="115"/>
      <c r="K557" s="115"/>
      <c r="L557" s="147"/>
      <c r="M557" s="147"/>
      <c r="N557" s="147"/>
      <c r="O557" s="115"/>
      <c r="P557" s="115"/>
      <c r="Q557" s="314"/>
      <c r="R557" s="314"/>
      <c r="S557" s="314"/>
    </row>
    <row r="558" spans="2:19" ht="18.75">
      <c r="B558" s="301" t="s">
        <v>3476</v>
      </c>
      <c r="C558" s="134" t="s">
        <v>3895</v>
      </c>
      <c r="D558" s="31" t="s">
        <v>2808</v>
      </c>
      <c r="E558" s="134"/>
      <c r="F558" s="134"/>
      <c r="G558" s="31" t="s">
        <v>2783</v>
      </c>
      <c r="H558" s="134" t="s">
        <v>229</v>
      </c>
      <c r="I558" s="134"/>
      <c r="J558" s="305">
        <v>115</v>
      </c>
      <c r="K558" s="115"/>
      <c r="L558" s="134"/>
      <c r="M558" s="134"/>
      <c r="N558" s="134"/>
      <c r="O558" s="309"/>
      <c r="P558" s="309"/>
      <c r="Q558" s="151"/>
      <c r="R558" s="16" t="s">
        <v>4963</v>
      </c>
      <c r="S558" s="151"/>
    </row>
    <row r="559" spans="2:19" ht="18.75">
      <c r="B559" s="301" t="s">
        <v>1758</v>
      </c>
      <c r="C559" s="147" t="s">
        <v>3112</v>
      </c>
      <c r="D559" s="31" t="s">
        <v>2808</v>
      </c>
      <c r="E559" s="147"/>
      <c r="F559" s="147"/>
      <c r="G559" s="31" t="s">
        <v>2783</v>
      </c>
      <c r="H559" s="147"/>
      <c r="I559" s="315"/>
      <c r="J559" s="115"/>
      <c r="K559" s="115"/>
      <c r="L559" s="147"/>
      <c r="M559" s="147"/>
      <c r="N559" s="147"/>
      <c r="O559" s="115"/>
      <c r="P559" s="115"/>
      <c r="Q559" s="314"/>
      <c r="R559" s="314"/>
      <c r="S559" s="314"/>
    </row>
    <row r="560" spans="2:19" ht="18.75">
      <c r="B560" s="301" t="s">
        <v>4698</v>
      </c>
      <c r="C560" s="134" t="s">
        <v>4510</v>
      </c>
      <c r="D560" s="31" t="s">
        <v>2808</v>
      </c>
      <c r="E560" s="134"/>
      <c r="F560" s="134"/>
      <c r="G560" s="31" t="s">
        <v>2783</v>
      </c>
      <c r="H560" s="134" t="s">
        <v>263</v>
      </c>
      <c r="I560" s="219"/>
      <c r="J560" s="305">
        <v>230</v>
      </c>
      <c r="K560" s="115"/>
      <c r="L560" s="219"/>
      <c r="M560" s="219"/>
      <c r="N560" s="219"/>
      <c r="O560" s="305">
        <v>100</v>
      </c>
      <c r="P560" s="309"/>
      <c r="Q560" s="151"/>
      <c r="R560" s="16" t="s">
        <v>4920</v>
      </c>
      <c r="S560" s="151"/>
    </row>
    <row r="561" spans="2:19" ht="18.75">
      <c r="B561" s="301" t="s">
        <v>1297</v>
      </c>
      <c r="C561" s="147" t="s">
        <v>3244</v>
      </c>
      <c r="D561" s="31" t="s">
        <v>2808</v>
      </c>
      <c r="E561" s="147"/>
      <c r="F561" s="147"/>
      <c r="G561" s="31" t="s">
        <v>2783</v>
      </c>
      <c r="H561" s="147"/>
      <c r="I561" s="315"/>
      <c r="J561" s="115"/>
      <c r="K561" s="115"/>
      <c r="L561" s="147"/>
      <c r="M561" s="147"/>
      <c r="N561" s="147"/>
      <c r="O561" s="115"/>
      <c r="P561" s="115"/>
      <c r="Q561" s="314"/>
      <c r="R561" s="314"/>
      <c r="S561" s="314"/>
    </row>
    <row r="562" spans="2:19" ht="18.75">
      <c r="B562" s="301" t="s">
        <v>2301</v>
      </c>
      <c r="C562" s="134" t="s">
        <v>4083</v>
      </c>
      <c r="D562" s="31" t="s">
        <v>2808</v>
      </c>
      <c r="E562" s="134"/>
      <c r="F562" s="134"/>
      <c r="G562" s="31" t="s">
        <v>2783</v>
      </c>
      <c r="H562" s="134" t="s">
        <v>3404</v>
      </c>
      <c r="I562" s="134" t="s">
        <v>3397</v>
      </c>
      <c r="J562" s="305">
        <v>230</v>
      </c>
      <c r="K562" s="305">
        <v>27.6</v>
      </c>
      <c r="L562" s="134"/>
      <c r="M562" s="134"/>
      <c r="N562" s="134"/>
      <c r="O562" s="305">
        <v>100</v>
      </c>
      <c r="P562" s="309"/>
      <c r="Q562" s="16" t="s">
        <v>5025</v>
      </c>
      <c r="R562" s="16" t="s">
        <v>4970</v>
      </c>
      <c r="S562" s="151"/>
    </row>
    <row r="563" spans="2:19" ht="18.75">
      <c r="B563" s="301" t="s">
        <v>2341</v>
      </c>
      <c r="C563" s="134" t="s">
        <v>4084</v>
      </c>
      <c r="D563" s="31" t="s">
        <v>2808</v>
      </c>
      <c r="E563" s="134"/>
      <c r="F563" s="134"/>
      <c r="G563" s="31" t="s">
        <v>2783</v>
      </c>
      <c r="H563" s="134" t="s">
        <v>3419</v>
      </c>
      <c r="I563" s="134"/>
      <c r="J563" s="305">
        <v>115</v>
      </c>
      <c r="K563" s="115"/>
      <c r="L563" s="134"/>
      <c r="M563" s="134"/>
      <c r="N563" s="134"/>
      <c r="O563" s="309"/>
      <c r="P563" s="309"/>
      <c r="Q563" s="151"/>
      <c r="R563" s="16" t="s">
        <v>5565</v>
      </c>
      <c r="S563" s="151"/>
    </row>
    <row r="564" spans="2:19" ht="18.75">
      <c r="B564" s="301" t="s">
        <v>1684</v>
      </c>
      <c r="C564" s="147" t="s">
        <v>3095</v>
      </c>
      <c r="D564" s="31" t="s">
        <v>2808</v>
      </c>
      <c r="E564" s="147"/>
      <c r="F564" s="147"/>
      <c r="G564" s="31" t="s">
        <v>2783</v>
      </c>
      <c r="H564" s="147"/>
      <c r="I564" s="315"/>
      <c r="J564" s="115"/>
      <c r="K564" s="115"/>
      <c r="L564" s="147"/>
      <c r="M564" s="147"/>
      <c r="N564" s="147"/>
      <c r="O564" s="115"/>
      <c r="P564" s="115"/>
      <c r="Q564" s="314"/>
      <c r="R564" s="314"/>
      <c r="S564" s="314"/>
    </row>
    <row r="565" spans="2:19" ht="18.75">
      <c r="B565" s="301" t="s">
        <v>4361</v>
      </c>
      <c r="C565" s="134" t="s">
        <v>4511</v>
      </c>
      <c r="D565" s="31" t="s">
        <v>2808</v>
      </c>
      <c r="E565" s="134"/>
      <c r="F565" s="134"/>
      <c r="G565" s="31" t="s">
        <v>2783</v>
      </c>
      <c r="H565" s="134" t="s">
        <v>244</v>
      </c>
      <c r="I565" s="134"/>
      <c r="J565" s="305">
        <v>115</v>
      </c>
      <c r="K565" s="115"/>
      <c r="L565" s="134"/>
      <c r="M565" s="134"/>
      <c r="N565" s="134"/>
      <c r="O565" s="309"/>
      <c r="P565" s="309"/>
      <c r="Q565" s="151"/>
      <c r="R565" s="16" t="s">
        <v>5565</v>
      </c>
      <c r="S565" s="151"/>
    </row>
    <row r="566" spans="2:19" ht="18.75">
      <c r="B566" s="301" t="s">
        <v>2745</v>
      </c>
      <c r="C566" s="147" t="s">
        <v>3046</v>
      </c>
      <c r="D566" s="31" t="s">
        <v>2808</v>
      </c>
      <c r="E566" s="147"/>
      <c r="F566" s="147"/>
      <c r="G566" s="31" t="s">
        <v>2783</v>
      </c>
      <c r="H566" s="147"/>
      <c r="I566" s="315"/>
      <c r="J566" s="115"/>
      <c r="K566" s="115"/>
      <c r="L566" s="147"/>
      <c r="M566" s="147"/>
      <c r="N566" s="147"/>
      <c r="O566" s="115"/>
      <c r="P566" s="115"/>
      <c r="Q566" s="314"/>
      <c r="R566" s="314"/>
      <c r="S566" s="314"/>
    </row>
    <row r="567" spans="2:19" ht="18.75">
      <c r="B567" s="301" t="s">
        <v>1238</v>
      </c>
      <c r="C567" s="134" t="s">
        <v>4085</v>
      </c>
      <c r="D567" s="31" t="s">
        <v>2808</v>
      </c>
      <c r="E567" s="134"/>
      <c r="F567" s="134"/>
      <c r="G567" s="31" t="s">
        <v>2783</v>
      </c>
      <c r="H567" s="134" t="s">
        <v>261</v>
      </c>
      <c r="I567" s="134"/>
      <c r="J567" s="305">
        <v>115</v>
      </c>
      <c r="K567" s="115">
        <v>12.5</v>
      </c>
      <c r="L567" s="134"/>
      <c r="M567" s="134"/>
      <c r="N567" s="134"/>
      <c r="O567" s="309"/>
      <c r="P567" s="309"/>
      <c r="Q567" s="151"/>
      <c r="R567" s="16" t="s">
        <v>4914</v>
      </c>
      <c r="S567" s="222"/>
    </row>
    <row r="568" spans="2:19" ht="18.75">
      <c r="B568" s="301" t="s">
        <v>1237</v>
      </c>
      <c r="C568" s="147" t="s">
        <v>3073</v>
      </c>
      <c r="D568" s="31" t="s">
        <v>2808</v>
      </c>
      <c r="E568" s="147"/>
      <c r="F568" s="147"/>
      <c r="G568" s="31" t="s">
        <v>2783</v>
      </c>
      <c r="H568" s="147"/>
      <c r="I568" s="315"/>
      <c r="J568" s="115"/>
      <c r="K568" s="115"/>
      <c r="L568" s="147"/>
      <c r="M568" s="147"/>
      <c r="N568" s="147"/>
      <c r="O568" s="115"/>
      <c r="P568" s="115"/>
      <c r="Q568" s="314"/>
      <c r="R568" s="314"/>
      <c r="S568" s="314"/>
    </row>
    <row r="569" spans="2:19" ht="18.75">
      <c r="B569" s="301" t="s">
        <v>2474</v>
      </c>
      <c r="C569" s="134" t="s">
        <v>4086</v>
      </c>
      <c r="D569" s="31" t="s">
        <v>2808</v>
      </c>
      <c r="E569" s="134"/>
      <c r="F569" s="134"/>
      <c r="G569" s="31" t="s">
        <v>2783</v>
      </c>
      <c r="H569" s="134" t="s">
        <v>3409</v>
      </c>
      <c r="I569" s="134"/>
      <c r="J569" s="305">
        <v>230</v>
      </c>
      <c r="K569" s="115">
        <v>27.6</v>
      </c>
      <c r="L569" s="134"/>
      <c r="M569" s="134"/>
      <c r="N569" s="134"/>
      <c r="O569" s="305">
        <v>157</v>
      </c>
      <c r="P569" s="309"/>
      <c r="Q569" s="151"/>
      <c r="R569" s="16" t="s">
        <v>4884</v>
      </c>
      <c r="S569" s="151"/>
    </row>
    <row r="570" spans="2:19" ht="18.75">
      <c r="B570" s="301" t="s">
        <v>1915</v>
      </c>
      <c r="C570" s="134" t="s">
        <v>4087</v>
      </c>
      <c r="D570" s="31" t="s">
        <v>2808</v>
      </c>
      <c r="E570" s="134"/>
      <c r="F570" s="134"/>
      <c r="G570" s="31" t="s">
        <v>2783</v>
      </c>
      <c r="H570" s="134" t="s">
        <v>3408</v>
      </c>
      <c r="I570" s="134"/>
      <c r="J570" s="305">
        <v>115</v>
      </c>
      <c r="K570" s="115">
        <v>13.8</v>
      </c>
      <c r="L570" s="134"/>
      <c r="M570" s="134"/>
      <c r="N570" s="134"/>
      <c r="O570" s="305">
        <v>314</v>
      </c>
      <c r="P570" s="309"/>
      <c r="Q570" s="151"/>
      <c r="R570" s="16" t="s">
        <v>4880</v>
      </c>
      <c r="S570" s="151"/>
    </row>
    <row r="571" spans="2:19" ht="18.75">
      <c r="B571" s="301" t="s">
        <v>4605</v>
      </c>
      <c r="C571" s="147" t="s">
        <v>3896</v>
      </c>
      <c r="D571" s="31" t="s">
        <v>2808</v>
      </c>
      <c r="E571" s="147"/>
      <c r="F571" s="147"/>
      <c r="G571" s="31" t="s">
        <v>2783</v>
      </c>
      <c r="H571" s="147"/>
      <c r="I571" s="315"/>
      <c r="J571" s="115"/>
      <c r="K571" s="115"/>
      <c r="L571" s="147"/>
      <c r="M571" s="147"/>
      <c r="N571" s="147"/>
      <c r="O571" s="115"/>
      <c r="P571" s="115"/>
      <c r="Q571" s="314"/>
      <c r="R571" s="314"/>
      <c r="S571" s="314"/>
    </row>
    <row r="572" spans="2:19" ht="18.75">
      <c r="B572" s="301" t="s">
        <v>2074</v>
      </c>
      <c r="C572" s="147" t="s">
        <v>2936</v>
      </c>
      <c r="D572" s="31" t="s">
        <v>2808</v>
      </c>
      <c r="E572" s="147"/>
      <c r="F572" s="147"/>
      <c r="G572" s="31" t="s">
        <v>2783</v>
      </c>
      <c r="H572" s="147"/>
      <c r="I572" s="315"/>
      <c r="J572" s="115"/>
      <c r="K572" s="115"/>
      <c r="L572" s="147"/>
      <c r="M572" s="147"/>
      <c r="N572" s="147"/>
      <c r="O572" s="115"/>
      <c r="P572" s="115"/>
      <c r="Q572" s="314"/>
      <c r="R572" s="314"/>
      <c r="S572" s="314"/>
    </row>
    <row r="573" spans="2:19" ht="18.75">
      <c r="B573" s="301" t="s">
        <v>2096</v>
      </c>
      <c r="C573" s="147" t="s">
        <v>2943</v>
      </c>
      <c r="D573" s="31" t="s">
        <v>2808</v>
      </c>
      <c r="E573" s="147"/>
      <c r="F573" s="147"/>
      <c r="G573" s="31" t="s">
        <v>2783</v>
      </c>
      <c r="H573" s="147"/>
      <c r="I573" s="315"/>
      <c r="J573" s="115"/>
      <c r="K573" s="115"/>
      <c r="L573" s="147"/>
      <c r="M573" s="147"/>
      <c r="N573" s="147"/>
      <c r="O573" s="115"/>
      <c r="P573" s="115"/>
      <c r="Q573" s="314"/>
      <c r="R573" s="314"/>
      <c r="S573" s="314"/>
    </row>
    <row r="574" spans="2:19" ht="18.75">
      <c r="B574" s="301" t="s">
        <v>1408</v>
      </c>
      <c r="C574" s="147" t="s">
        <v>3066</v>
      </c>
      <c r="D574" s="31" t="s">
        <v>2808</v>
      </c>
      <c r="E574" s="147"/>
      <c r="F574" s="147"/>
      <c r="G574" s="31" t="s">
        <v>2783</v>
      </c>
      <c r="H574" s="147"/>
      <c r="I574" s="315"/>
      <c r="J574" s="115"/>
      <c r="K574" s="115"/>
      <c r="L574" s="147"/>
      <c r="M574" s="147"/>
      <c r="N574" s="147"/>
      <c r="O574" s="115"/>
      <c r="P574" s="115"/>
      <c r="Q574" s="314"/>
      <c r="R574" s="314"/>
      <c r="S574" s="314"/>
    </row>
    <row r="575" spans="2:19" ht="18.75">
      <c r="B575" s="301" t="s">
        <v>1409</v>
      </c>
      <c r="C575" s="134" t="s">
        <v>4088</v>
      </c>
      <c r="D575" s="31" t="s">
        <v>2808</v>
      </c>
      <c r="E575" s="134"/>
      <c r="F575" s="134"/>
      <c r="G575" s="31" t="s">
        <v>2783</v>
      </c>
      <c r="H575" s="134" t="s">
        <v>244</v>
      </c>
      <c r="I575" s="134"/>
      <c r="J575" s="305">
        <v>115</v>
      </c>
      <c r="K575" s="115"/>
      <c r="L575" s="134"/>
      <c r="M575" s="134"/>
      <c r="N575" s="134"/>
      <c r="O575" s="309"/>
      <c r="P575" s="309"/>
      <c r="Q575" s="151"/>
      <c r="R575" s="16" t="s">
        <v>4917</v>
      </c>
      <c r="S575" s="151"/>
    </row>
    <row r="576" spans="2:19" ht="18.75">
      <c r="B576" s="301" t="s">
        <v>2602</v>
      </c>
      <c r="C576" s="134" t="s">
        <v>4512</v>
      </c>
      <c r="D576" s="31" t="s">
        <v>2808</v>
      </c>
      <c r="E576" s="134"/>
      <c r="F576" s="134"/>
      <c r="G576" s="31" t="s">
        <v>2783</v>
      </c>
      <c r="H576" s="134" t="s">
        <v>229</v>
      </c>
      <c r="I576" s="134"/>
      <c r="J576" s="305">
        <v>115</v>
      </c>
      <c r="K576" s="115"/>
      <c r="L576" s="134"/>
      <c r="M576" s="134"/>
      <c r="N576" s="134"/>
      <c r="O576" s="309"/>
      <c r="P576" s="309"/>
      <c r="Q576" s="151"/>
      <c r="R576" s="16" t="s">
        <v>5565</v>
      </c>
      <c r="S576" s="151"/>
    </row>
    <row r="577" spans="1:29" ht="18.75">
      <c r="B577" s="301" t="s">
        <v>1694</v>
      </c>
      <c r="C577" s="134" t="s">
        <v>4089</v>
      </c>
      <c r="D577" s="31" t="s">
        <v>2808</v>
      </c>
      <c r="E577" s="134"/>
      <c r="F577" s="134"/>
      <c r="G577" s="31" t="s">
        <v>2783</v>
      </c>
      <c r="H577" s="134" t="s">
        <v>263</v>
      </c>
      <c r="I577" s="219"/>
      <c r="J577" s="305">
        <v>230</v>
      </c>
      <c r="K577" s="115"/>
      <c r="L577" s="219"/>
      <c r="M577" s="219"/>
      <c r="N577" s="219"/>
      <c r="O577" s="305">
        <v>55</v>
      </c>
      <c r="P577" s="309"/>
      <c r="Q577" s="151"/>
      <c r="R577" s="16" t="s">
        <v>4920</v>
      </c>
      <c r="S577" s="151"/>
    </row>
    <row r="578" spans="1:29" ht="18.75">
      <c r="B578" s="301" t="s">
        <v>2759</v>
      </c>
      <c r="C578" s="147" t="s">
        <v>3352</v>
      </c>
      <c r="D578" s="31" t="s">
        <v>2808</v>
      </c>
      <c r="E578" s="147"/>
      <c r="F578" s="147"/>
      <c r="G578" s="31" t="s">
        <v>2783</v>
      </c>
      <c r="H578" s="147"/>
      <c r="I578" s="315"/>
      <c r="J578" s="115"/>
      <c r="K578" s="115"/>
      <c r="L578" s="147"/>
      <c r="M578" s="147"/>
      <c r="N578" s="147"/>
      <c r="O578" s="115"/>
      <c r="P578" s="115"/>
      <c r="Q578" s="314"/>
      <c r="R578" s="314"/>
      <c r="S578" s="314"/>
    </row>
    <row r="579" spans="1:29" ht="18.75">
      <c r="B579" s="301" t="s">
        <v>1900</v>
      </c>
      <c r="C579" s="134" t="s">
        <v>4090</v>
      </c>
      <c r="D579" s="31" t="s">
        <v>2808</v>
      </c>
      <c r="E579" s="134"/>
      <c r="F579" s="134"/>
      <c r="G579" s="31" t="s">
        <v>2783</v>
      </c>
      <c r="H579" s="134" t="s">
        <v>229</v>
      </c>
      <c r="I579" s="134"/>
      <c r="J579" s="305">
        <v>115</v>
      </c>
      <c r="K579" s="305">
        <v>24.9</v>
      </c>
      <c r="L579" s="134"/>
      <c r="M579" s="134"/>
      <c r="N579" s="134"/>
      <c r="O579" s="309"/>
      <c r="P579" s="309"/>
      <c r="Q579" s="16" t="s">
        <v>5025</v>
      </c>
      <c r="R579" s="16" t="s">
        <v>4963</v>
      </c>
      <c r="S579" s="151"/>
    </row>
    <row r="580" spans="1:29" ht="18.75">
      <c r="B580" s="301" t="s">
        <v>2037</v>
      </c>
      <c r="C580" s="134" t="s">
        <v>4636</v>
      </c>
      <c r="D580" s="31" t="s">
        <v>2808</v>
      </c>
      <c r="E580" s="134"/>
      <c r="F580" s="134"/>
      <c r="G580" s="31" t="s">
        <v>2783</v>
      </c>
      <c r="H580" s="134" t="s">
        <v>236</v>
      </c>
      <c r="I580" s="134"/>
      <c r="J580" s="305">
        <v>230</v>
      </c>
      <c r="K580" s="115">
        <v>115</v>
      </c>
      <c r="L580" s="134"/>
      <c r="M580" s="134"/>
      <c r="N580" s="134"/>
      <c r="O580" s="309"/>
      <c r="P580" s="309"/>
      <c r="Q580" s="151"/>
      <c r="R580" s="151" t="s">
        <v>4972</v>
      </c>
      <c r="S580" s="151"/>
    </row>
    <row r="581" spans="1:29" ht="18.75">
      <c r="B581" s="301" t="s">
        <v>1252</v>
      </c>
      <c r="C581" s="147" t="s">
        <v>2852</v>
      </c>
      <c r="D581" s="31" t="s">
        <v>2808</v>
      </c>
      <c r="E581" s="147"/>
      <c r="F581" s="147"/>
      <c r="G581" s="31" t="s">
        <v>2783</v>
      </c>
      <c r="H581" s="147"/>
      <c r="I581" s="315"/>
      <c r="J581" s="115"/>
      <c r="K581" s="115"/>
      <c r="L581" s="147"/>
      <c r="M581" s="147"/>
      <c r="N581" s="147"/>
      <c r="O581" s="115"/>
      <c r="P581" s="115"/>
      <c r="Q581" s="314"/>
      <c r="R581" s="314"/>
      <c r="S581" s="314"/>
    </row>
    <row r="582" spans="1:29" ht="18.75">
      <c r="B582" s="301" t="s">
        <v>2560</v>
      </c>
      <c r="C582" s="134" t="s">
        <v>4091</v>
      </c>
      <c r="D582" s="31" t="s">
        <v>2808</v>
      </c>
      <c r="E582" s="134"/>
      <c r="F582" s="134"/>
      <c r="G582" s="31" t="s">
        <v>2783</v>
      </c>
      <c r="H582" s="134" t="s">
        <v>261</v>
      </c>
      <c r="I582" s="134"/>
      <c r="J582" s="305">
        <v>115</v>
      </c>
      <c r="K582" s="115">
        <v>12.5</v>
      </c>
      <c r="L582" s="134"/>
      <c r="M582" s="134"/>
      <c r="N582" s="134"/>
      <c r="O582" s="309"/>
      <c r="P582" s="309"/>
      <c r="Q582" s="151"/>
      <c r="R582" s="16" t="s">
        <v>4914</v>
      </c>
      <c r="S582" s="222"/>
    </row>
    <row r="583" spans="1:29" ht="18.75">
      <c r="B583" s="301" t="s">
        <v>2559</v>
      </c>
      <c r="C583" s="147" t="s">
        <v>3284</v>
      </c>
      <c r="D583" s="31" t="s">
        <v>2808</v>
      </c>
      <c r="E583" s="147"/>
      <c r="F583" s="147"/>
      <c r="G583" s="31" t="s">
        <v>2783</v>
      </c>
      <c r="H583" s="147"/>
      <c r="I583" s="315"/>
      <c r="J583" s="115"/>
      <c r="K583" s="115"/>
      <c r="L583" s="147"/>
      <c r="M583" s="147"/>
      <c r="N583" s="147"/>
      <c r="O583" s="115"/>
      <c r="P583" s="115"/>
      <c r="Q583" s="314"/>
      <c r="R583" s="314"/>
      <c r="S583" s="314"/>
    </row>
    <row r="584" spans="1:29" ht="18.75">
      <c r="B584" s="301" t="s">
        <v>1663</v>
      </c>
      <c r="C584" s="134" t="s">
        <v>4092</v>
      </c>
      <c r="D584" s="31" t="s">
        <v>2808</v>
      </c>
      <c r="E584" s="134"/>
      <c r="F584" s="134"/>
      <c r="G584" s="31" t="s">
        <v>2783</v>
      </c>
      <c r="H584" s="134" t="s">
        <v>3428</v>
      </c>
      <c r="I584" s="134"/>
      <c r="J584" s="305">
        <v>230</v>
      </c>
      <c r="K584" s="306" t="s">
        <v>4618</v>
      </c>
      <c r="L584" s="134"/>
      <c r="M584" s="134"/>
      <c r="N584" s="134"/>
      <c r="O584" s="305">
        <v>142</v>
      </c>
      <c r="P584" s="309"/>
      <c r="Q584" s="151"/>
      <c r="R584" s="16" t="s">
        <v>4924</v>
      </c>
      <c r="S584" s="151"/>
    </row>
    <row r="585" spans="1:29" ht="18.75">
      <c r="B585" s="301" t="s">
        <v>1973</v>
      </c>
      <c r="C585" s="134" t="s">
        <v>4093</v>
      </c>
      <c r="D585" s="31" t="s">
        <v>2808</v>
      </c>
      <c r="E585" s="134"/>
      <c r="F585" s="134"/>
      <c r="G585" s="31" t="s">
        <v>2783</v>
      </c>
      <c r="H585" s="134" t="s">
        <v>3404</v>
      </c>
      <c r="I585" s="134" t="s">
        <v>3395</v>
      </c>
      <c r="J585" s="305">
        <v>115</v>
      </c>
      <c r="K585" s="305">
        <v>14.2</v>
      </c>
      <c r="L585" s="134"/>
      <c r="M585" s="134"/>
      <c r="N585" s="134"/>
      <c r="O585" s="305">
        <v>127</v>
      </c>
      <c r="P585" s="309"/>
      <c r="Q585" s="16" t="s">
        <v>5025</v>
      </c>
      <c r="R585" s="16" t="s">
        <v>4970</v>
      </c>
      <c r="S585" s="151"/>
    </row>
    <row r="586" spans="1:29" ht="18.75">
      <c r="B586" s="301" t="s">
        <v>2011</v>
      </c>
      <c r="C586" s="134" t="s">
        <v>4094</v>
      </c>
      <c r="D586" s="31" t="s">
        <v>2808</v>
      </c>
      <c r="E586" s="134"/>
      <c r="F586" s="134"/>
      <c r="G586" s="31" t="s">
        <v>2783</v>
      </c>
      <c r="H586" s="134" t="s">
        <v>261</v>
      </c>
      <c r="I586" s="134"/>
      <c r="J586" s="305">
        <v>115</v>
      </c>
      <c r="K586" s="305">
        <v>12.5</v>
      </c>
      <c r="L586" s="134"/>
      <c r="M586" s="134"/>
      <c r="N586" s="134"/>
      <c r="O586" s="309"/>
      <c r="P586" s="309"/>
      <c r="Q586" s="16" t="s">
        <v>5025</v>
      </c>
      <c r="R586" s="16" t="s">
        <v>4914</v>
      </c>
      <c r="S586" s="151"/>
    </row>
    <row r="587" spans="1:29" ht="18.75">
      <c r="B587" s="301" t="s">
        <v>1355</v>
      </c>
      <c r="C587" s="134" t="s">
        <v>4095</v>
      </c>
      <c r="D587" s="31" t="s">
        <v>2808</v>
      </c>
      <c r="E587" s="134"/>
      <c r="F587" s="134"/>
      <c r="G587" s="31" t="s">
        <v>2783</v>
      </c>
      <c r="H587" s="134" t="s">
        <v>261</v>
      </c>
      <c r="I587" s="134"/>
      <c r="J587" s="305">
        <v>115</v>
      </c>
      <c r="K587" s="115">
        <v>12.5</v>
      </c>
      <c r="L587" s="134"/>
      <c r="M587" s="134"/>
      <c r="N587" s="134"/>
      <c r="O587" s="309"/>
      <c r="P587" s="309"/>
      <c r="Q587" s="151"/>
      <c r="R587" s="16" t="s">
        <v>4914</v>
      </c>
      <c r="S587" s="222"/>
    </row>
    <row r="588" spans="1:29" ht="18.75">
      <c r="B588" s="301" t="s">
        <v>1354</v>
      </c>
      <c r="C588" s="147" t="s">
        <v>3050</v>
      </c>
      <c r="D588" s="31" t="s">
        <v>2808</v>
      </c>
      <c r="E588" s="147"/>
      <c r="F588" s="147"/>
      <c r="G588" s="31" t="s">
        <v>2783</v>
      </c>
      <c r="H588" s="147"/>
      <c r="I588" s="315"/>
      <c r="J588" s="115"/>
      <c r="K588" s="115"/>
      <c r="L588" s="147"/>
      <c r="M588" s="147"/>
      <c r="N588" s="147"/>
      <c r="O588" s="115"/>
      <c r="P588" s="115"/>
      <c r="Q588" s="314"/>
      <c r="R588" s="314"/>
      <c r="S588" s="314"/>
    </row>
    <row r="589" spans="1:29" ht="18.75">
      <c r="B589" s="301" t="s">
        <v>1272</v>
      </c>
      <c r="C589" s="134" t="s">
        <v>4513</v>
      </c>
      <c r="D589" s="31" t="s">
        <v>2808</v>
      </c>
      <c r="E589" s="134"/>
      <c r="F589" s="134"/>
      <c r="G589" s="31" t="s">
        <v>2783</v>
      </c>
      <c r="H589" s="134" t="s">
        <v>261</v>
      </c>
      <c r="I589" s="134"/>
      <c r="J589" s="305">
        <v>230</v>
      </c>
      <c r="K589" s="115">
        <v>115</v>
      </c>
      <c r="L589" s="134"/>
      <c r="M589" s="134"/>
      <c r="N589" s="134"/>
      <c r="O589" s="309"/>
      <c r="P589" s="309"/>
      <c r="Q589" s="151"/>
      <c r="R589" s="16" t="s">
        <v>4914</v>
      </c>
      <c r="S589" s="222"/>
    </row>
    <row r="590" spans="1:29" ht="18.75">
      <c r="B590" s="301" t="s">
        <v>2020</v>
      </c>
      <c r="C590" s="147" t="s">
        <v>3337</v>
      </c>
      <c r="D590" s="31" t="s">
        <v>2808</v>
      </c>
      <c r="E590" s="147"/>
      <c r="F590" s="147"/>
      <c r="G590" s="31" t="s">
        <v>2783</v>
      </c>
      <c r="H590" s="147"/>
      <c r="I590" s="315"/>
      <c r="J590" s="115"/>
      <c r="K590" s="115"/>
      <c r="L590" s="147"/>
      <c r="M590" s="147"/>
      <c r="N590" s="147"/>
      <c r="O590" s="115"/>
      <c r="P590" s="115"/>
      <c r="Q590" s="314"/>
      <c r="R590" s="314"/>
      <c r="S590" s="314"/>
    </row>
    <row r="591" spans="1:29" s="5" customFormat="1" ht="18.75">
      <c r="A591" s="270"/>
      <c r="B591" s="301" t="s">
        <v>2021</v>
      </c>
      <c r="C591" s="134" t="s">
        <v>4096</v>
      </c>
      <c r="D591" s="31" t="s">
        <v>2808</v>
      </c>
      <c r="E591" s="134"/>
      <c r="F591" s="134"/>
      <c r="G591" s="31" t="s">
        <v>2783</v>
      </c>
      <c r="H591" s="134" t="s">
        <v>3412</v>
      </c>
      <c r="I591" s="134"/>
      <c r="J591" s="305">
        <v>115</v>
      </c>
      <c r="K591" s="305">
        <v>27.6</v>
      </c>
      <c r="L591" s="134"/>
      <c r="M591" s="134"/>
      <c r="N591" s="134"/>
      <c r="O591" s="309"/>
      <c r="P591" s="309"/>
      <c r="Q591" s="16" t="s">
        <v>5025</v>
      </c>
      <c r="R591" s="16" t="s">
        <v>4915</v>
      </c>
      <c r="S591" s="222"/>
      <c r="T591" s="270"/>
      <c r="U591" s="270"/>
      <c r="V591" s="270"/>
      <c r="W591" s="270"/>
      <c r="X591" s="270"/>
      <c r="Y591" s="270"/>
      <c r="Z591" s="270"/>
      <c r="AA591" s="270"/>
      <c r="AB591" s="270"/>
      <c r="AC591" s="270"/>
    </row>
    <row r="592" spans="1:29" ht="18.75">
      <c r="B592" s="301" t="s">
        <v>1669</v>
      </c>
      <c r="C592" s="147" t="s">
        <v>2870</v>
      </c>
      <c r="D592" s="31" t="s">
        <v>2808</v>
      </c>
      <c r="E592" s="147"/>
      <c r="F592" s="147"/>
      <c r="G592" s="31" t="s">
        <v>2783</v>
      </c>
      <c r="H592" s="147"/>
      <c r="I592" s="315"/>
      <c r="J592" s="115"/>
      <c r="K592" s="115"/>
      <c r="L592" s="147"/>
      <c r="M592" s="147"/>
      <c r="N592" s="147"/>
      <c r="O592" s="115"/>
      <c r="P592" s="115"/>
      <c r="Q592" s="314"/>
      <c r="R592" s="314"/>
      <c r="S592" s="314"/>
    </row>
    <row r="593" spans="2:19" ht="18.75">
      <c r="B593" s="301" t="s">
        <v>2514</v>
      </c>
      <c r="C593" s="147" t="s">
        <v>3274</v>
      </c>
      <c r="D593" s="31" t="s">
        <v>2808</v>
      </c>
      <c r="E593" s="147"/>
      <c r="F593" s="147"/>
      <c r="G593" s="31" t="s">
        <v>2783</v>
      </c>
      <c r="H593" s="147"/>
      <c r="I593" s="315"/>
      <c r="J593" s="115"/>
      <c r="K593" s="115"/>
      <c r="L593" s="147"/>
      <c r="M593" s="147"/>
      <c r="N593" s="147"/>
      <c r="O593" s="115"/>
      <c r="P593" s="115"/>
      <c r="Q593" s="314"/>
      <c r="R593" s="314"/>
      <c r="S593" s="314"/>
    </row>
    <row r="594" spans="2:19" ht="18.75">
      <c r="B594" s="301" t="s">
        <v>2669</v>
      </c>
      <c r="C594" s="147" t="s">
        <v>3356</v>
      </c>
      <c r="D594" s="31" t="s">
        <v>2808</v>
      </c>
      <c r="E594" s="147"/>
      <c r="F594" s="147"/>
      <c r="G594" s="31" t="s">
        <v>2783</v>
      </c>
      <c r="H594" s="147"/>
      <c r="I594" s="315"/>
      <c r="J594" s="115"/>
      <c r="K594" s="115"/>
      <c r="L594" s="147"/>
      <c r="M594" s="147"/>
      <c r="N594" s="147"/>
      <c r="O594" s="115"/>
      <c r="P594" s="115"/>
      <c r="Q594" s="314"/>
      <c r="R594" s="314"/>
      <c r="S594" s="314"/>
    </row>
    <row r="595" spans="2:19" ht="18.75">
      <c r="B595" s="301" t="s">
        <v>4699</v>
      </c>
      <c r="C595" s="134" t="s">
        <v>4514</v>
      </c>
      <c r="D595" s="31" t="s">
        <v>2808</v>
      </c>
      <c r="E595" s="134"/>
      <c r="F595" s="134"/>
      <c r="G595" s="31" t="s">
        <v>2783</v>
      </c>
      <c r="H595" s="134" t="s">
        <v>229</v>
      </c>
      <c r="I595" s="134"/>
      <c r="J595" s="305">
        <v>115</v>
      </c>
      <c r="K595" s="115"/>
      <c r="L595" s="134"/>
      <c r="M595" s="134"/>
      <c r="N595" s="134"/>
      <c r="O595" s="309"/>
      <c r="P595" s="309"/>
      <c r="Q595" s="151"/>
      <c r="R595" s="16" t="s">
        <v>5565</v>
      </c>
      <c r="S595" s="222"/>
    </row>
    <row r="596" spans="2:19" ht="18.75">
      <c r="B596" s="301" t="s">
        <v>2388</v>
      </c>
      <c r="C596" s="147" t="s">
        <v>3345</v>
      </c>
      <c r="D596" s="31" t="s">
        <v>2808</v>
      </c>
      <c r="E596" s="147"/>
      <c r="F596" s="147"/>
      <c r="G596" s="31" t="s">
        <v>2783</v>
      </c>
      <c r="H596" s="147"/>
      <c r="I596" s="315"/>
      <c r="J596" s="115"/>
      <c r="K596" s="115"/>
      <c r="L596" s="147"/>
      <c r="M596" s="147"/>
      <c r="N596" s="147"/>
      <c r="O596" s="115"/>
      <c r="P596" s="115"/>
      <c r="Q596" s="314"/>
      <c r="R596" s="314"/>
      <c r="S596" s="314"/>
    </row>
    <row r="597" spans="2:19" ht="18.75">
      <c r="B597" s="301" t="s">
        <v>4702</v>
      </c>
      <c r="C597" s="134" t="s">
        <v>4515</v>
      </c>
      <c r="D597" s="31" t="s">
        <v>2808</v>
      </c>
      <c r="E597" s="134"/>
      <c r="F597" s="134"/>
      <c r="G597" s="31" t="s">
        <v>2783</v>
      </c>
      <c r="H597" s="134" t="s">
        <v>229</v>
      </c>
      <c r="I597" s="134"/>
      <c r="J597" s="305">
        <v>230</v>
      </c>
      <c r="K597" s="115"/>
      <c r="L597" s="134"/>
      <c r="M597" s="134"/>
      <c r="N597" s="134"/>
      <c r="O597" s="309"/>
      <c r="P597" s="309"/>
      <c r="Q597" s="151"/>
      <c r="R597" s="16" t="s">
        <v>4963</v>
      </c>
      <c r="S597" s="222"/>
    </row>
    <row r="598" spans="2:19" ht="18.75">
      <c r="B598" s="301" t="s">
        <v>4701</v>
      </c>
      <c r="C598" s="134" t="s">
        <v>4645</v>
      </c>
      <c r="D598" s="31" t="s">
        <v>2808</v>
      </c>
      <c r="E598" s="134"/>
      <c r="F598" s="134"/>
      <c r="G598" s="31" t="s">
        <v>2783</v>
      </c>
      <c r="H598" s="134" t="s">
        <v>229</v>
      </c>
      <c r="I598" s="134"/>
      <c r="J598" s="305">
        <v>115</v>
      </c>
      <c r="K598" s="115"/>
      <c r="L598" s="134"/>
      <c r="M598" s="134"/>
      <c r="N598" s="134"/>
      <c r="O598" s="309"/>
      <c r="P598" s="309"/>
      <c r="Q598" s="151"/>
      <c r="R598" s="16" t="s">
        <v>4963</v>
      </c>
      <c r="S598" s="222"/>
    </row>
    <row r="599" spans="2:19" ht="18.75">
      <c r="B599" s="301" t="s">
        <v>4700</v>
      </c>
      <c r="C599" s="134" t="s">
        <v>4516</v>
      </c>
      <c r="D599" s="31" t="s">
        <v>2808</v>
      </c>
      <c r="E599" s="134"/>
      <c r="F599" s="134"/>
      <c r="G599" s="31" t="s">
        <v>2783</v>
      </c>
      <c r="H599" s="134" t="s">
        <v>229</v>
      </c>
      <c r="I599" s="134"/>
      <c r="J599" s="305">
        <v>115</v>
      </c>
      <c r="K599" s="115"/>
      <c r="L599" s="134"/>
      <c r="M599" s="134"/>
      <c r="N599" s="134"/>
      <c r="O599" s="309"/>
      <c r="P599" s="309"/>
      <c r="Q599" s="151"/>
      <c r="R599" s="16" t="s">
        <v>5565</v>
      </c>
      <c r="S599" s="222"/>
    </row>
    <row r="600" spans="2:19" ht="18.75">
      <c r="B600" s="301" t="s">
        <v>2318</v>
      </c>
      <c r="C600" s="147" t="s">
        <v>3218</v>
      </c>
      <c r="D600" s="31" t="s">
        <v>2808</v>
      </c>
      <c r="E600" s="147"/>
      <c r="F600" s="147"/>
      <c r="G600" s="31" t="s">
        <v>2783</v>
      </c>
      <c r="H600" s="147"/>
      <c r="I600" s="315"/>
      <c r="J600" s="115"/>
      <c r="K600" s="115"/>
      <c r="L600" s="147"/>
      <c r="M600" s="147"/>
      <c r="N600" s="147"/>
      <c r="O600" s="115"/>
      <c r="P600" s="115"/>
      <c r="Q600" s="314"/>
      <c r="R600" s="314"/>
      <c r="S600" s="314"/>
    </row>
    <row r="601" spans="2:19" ht="18.75">
      <c r="B601" s="301" t="s">
        <v>1432</v>
      </c>
      <c r="C601" s="134" t="s">
        <v>4097</v>
      </c>
      <c r="D601" s="31" t="s">
        <v>2808</v>
      </c>
      <c r="E601" s="134"/>
      <c r="F601" s="134"/>
      <c r="G601" s="31" t="s">
        <v>2783</v>
      </c>
      <c r="H601" s="134" t="s">
        <v>263</v>
      </c>
      <c r="I601" s="219"/>
      <c r="J601" s="305">
        <v>115</v>
      </c>
      <c r="K601" s="305">
        <v>12.5</v>
      </c>
      <c r="L601" s="219"/>
      <c r="M601" s="219"/>
      <c r="N601" s="219"/>
      <c r="O601" s="305">
        <v>71</v>
      </c>
      <c r="P601" s="309"/>
      <c r="Q601" s="16" t="s">
        <v>5025</v>
      </c>
      <c r="R601" s="16" t="s">
        <v>4920</v>
      </c>
      <c r="S601" s="151"/>
    </row>
    <row r="602" spans="2:19" ht="18.75">
      <c r="B602" s="301" t="s">
        <v>4340</v>
      </c>
      <c r="C602" s="147" t="s">
        <v>3897</v>
      </c>
      <c r="D602" s="31" t="s">
        <v>2808</v>
      </c>
      <c r="E602" s="147"/>
      <c r="F602" s="147"/>
      <c r="G602" s="31" t="s">
        <v>2783</v>
      </c>
      <c r="H602" s="147"/>
      <c r="I602" s="315"/>
      <c r="J602" s="115"/>
      <c r="K602" s="115"/>
      <c r="L602" s="147"/>
      <c r="M602" s="147"/>
      <c r="N602" s="147"/>
      <c r="O602" s="115"/>
      <c r="P602" s="115"/>
      <c r="Q602" s="314"/>
      <c r="R602" s="314"/>
      <c r="S602" s="314"/>
    </row>
    <row r="603" spans="2:19" ht="18.75">
      <c r="B603" s="301" t="s">
        <v>2729</v>
      </c>
      <c r="C603" s="147" t="s">
        <v>3044</v>
      </c>
      <c r="D603" s="31" t="s">
        <v>2808</v>
      </c>
      <c r="E603" s="147"/>
      <c r="F603" s="147"/>
      <c r="G603" s="31" t="s">
        <v>2783</v>
      </c>
      <c r="H603" s="147"/>
      <c r="I603" s="315"/>
      <c r="J603" s="115"/>
      <c r="K603" s="115"/>
      <c r="L603" s="147"/>
      <c r="M603" s="147"/>
      <c r="N603" s="147"/>
      <c r="O603" s="115"/>
      <c r="P603" s="115"/>
      <c r="Q603" s="314"/>
      <c r="R603" s="314"/>
      <c r="S603" s="314"/>
    </row>
    <row r="604" spans="2:19" ht="18.75">
      <c r="B604" s="301" t="s">
        <v>2058</v>
      </c>
      <c r="C604" s="134" t="s">
        <v>4098</v>
      </c>
      <c r="D604" s="31" t="s">
        <v>2808</v>
      </c>
      <c r="E604" s="134"/>
      <c r="F604" s="134"/>
      <c r="G604" s="31" t="s">
        <v>2783</v>
      </c>
      <c r="H604" s="134" t="s">
        <v>3428</v>
      </c>
      <c r="I604" s="134"/>
      <c r="J604" s="305">
        <v>115</v>
      </c>
      <c r="K604" s="115">
        <v>27.6</v>
      </c>
      <c r="L604" s="134"/>
      <c r="M604" s="134"/>
      <c r="N604" s="134"/>
      <c r="O604" s="305">
        <v>104</v>
      </c>
      <c r="P604" s="305">
        <v>116</v>
      </c>
      <c r="Q604" s="151"/>
      <c r="R604" s="16" t="s">
        <v>4924</v>
      </c>
      <c r="S604" s="151"/>
    </row>
    <row r="605" spans="2:19" ht="18.75">
      <c r="B605" s="301" t="s">
        <v>2141</v>
      </c>
      <c r="C605" s="147" t="s">
        <v>4609</v>
      </c>
      <c r="D605" s="31" t="s">
        <v>2808</v>
      </c>
      <c r="E605" s="147"/>
      <c r="F605" s="147"/>
      <c r="G605" s="31" t="s">
        <v>2783</v>
      </c>
      <c r="H605" s="147"/>
      <c r="I605" s="315"/>
      <c r="J605" s="115"/>
      <c r="K605" s="115"/>
      <c r="L605" s="147"/>
      <c r="M605" s="147"/>
      <c r="N605" s="147"/>
      <c r="O605" s="115"/>
      <c r="P605" s="115"/>
      <c r="Q605" s="314"/>
      <c r="R605" s="314"/>
      <c r="S605" s="314"/>
    </row>
    <row r="606" spans="2:19" ht="18.75">
      <c r="B606" s="301" t="s">
        <v>1092</v>
      </c>
      <c r="C606" s="147" t="s">
        <v>3898</v>
      </c>
      <c r="D606" s="31" t="s">
        <v>2808</v>
      </c>
      <c r="E606" s="147"/>
      <c r="F606" s="147"/>
      <c r="G606" s="31" t="s">
        <v>2783</v>
      </c>
      <c r="H606" s="147"/>
      <c r="I606" s="315"/>
      <c r="J606" s="115"/>
      <c r="K606" s="115"/>
      <c r="L606" s="147"/>
      <c r="M606" s="147"/>
      <c r="N606" s="147"/>
      <c r="O606" s="115"/>
      <c r="P606" s="115"/>
      <c r="Q606" s="314"/>
      <c r="R606" s="314"/>
      <c r="S606" s="314"/>
    </row>
    <row r="607" spans="2:19" ht="18.75">
      <c r="B607" s="301" t="s">
        <v>1939</v>
      </c>
      <c r="C607" s="147" t="s">
        <v>3145</v>
      </c>
      <c r="D607" s="31" t="s">
        <v>2808</v>
      </c>
      <c r="E607" s="147"/>
      <c r="F607" s="147"/>
      <c r="G607" s="31" t="s">
        <v>2783</v>
      </c>
      <c r="H607" s="147"/>
      <c r="I607" s="315"/>
      <c r="J607" s="115"/>
      <c r="K607" s="115"/>
      <c r="L607" s="147"/>
      <c r="M607" s="147"/>
      <c r="N607" s="147"/>
      <c r="O607" s="115"/>
      <c r="P607" s="115"/>
      <c r="Q607" s="314"/>
      <c r="R607" s="314"/>
      <c r="S607" s="314"/>
    </row>
    <row r="608" spans="2:19" ht="18.75">
      <c r="B608" s="301" t="s">
        <v>1460</v>
      </c>
      <c r="C608" s="134" t="s">
        <v>4099</v>
      </c>
      <c r="D608" s="31" t="s">
        <v>2808</v>
      </c>
      <c r="E608" s="134"/>
      <c r="F608" s="134"/>
      <c r="G608" s="31" t="s">
        <v>2783</v>
      </c>
      <c r="H608" s="134" t="s">
        <v>229</v>
      </c>
      <c r="I608" s="134"/>
      <c r="J608" s="305">
        <v>115</v>
      </c>
      <c r="K608" s="305">
        <v>44</v>
      </c>
      <c r="L608" s="134"/>
      <c r="M608" s="134"/>
      <c r="N608" s="134"/>
      <c r="O608" s="309"/>
      <c r="P608" s="309"/>
      <c r="Q608" s="16" t="s">
        <v>5025</v>
      </c>
      <c r="R608" s="16" t="s">
        <v>4963</v>
      </c>
      <c r="S608" s="151"/>
    </row>
    <row r="609" spans="2:27" ht="18.75">
      <c r="B609" s="301" t="s">
        <v>2208</v>
      </c>
      <c r="C609" s="147" t="s">
        <v>3191</v>
      </c>
      <c r="D609" s="31" t="s">
        <v>2808</v>
      </c>
      <c r="E609" s="147"/>
      <c r="F609" s="147"/>
      <c r="G609" s="31" t="s">
        <v>2783</v>
      </c>
      <c r="H609" s="147"/>
      <c r="I609" s="315"/>
      <c r="J609" s="115"/>
      <c r="K609" s="115"/>
      <c r="L609" s="147"/>
      <c r="M609" s="147"/>
      <c r="N609" s="147"/>
      <c r="O609" s="115"/>
      <c r="P609" s="115"/>
      <c r="Q609" s="314"/>
      <c r="R609" s="314"/>
      <c r="S609" s="314"/>
    </row>
    <row r="610" spans="2:27" ht="18.75">
      <c r="B610" s="301" t="s">
        <v>1737</v>
      </c>
      <c r="C610" s="147" t="s">
        <v>3105</v>
      </c>
      <c r="D610" s="31" t="s">
        <v>2808</v>
      </c>
      <c r="E610" s="147"/>
      <c r="F610" s="147"/>
      <c r="G610" s="31" t="s">
        <v>2783</v>
      </c>
      <c r="H610" s="147"/>
      <c r="I610" s="315"/>
      <c r="J610" s="115"/>
      <c r="K610" s="115"/>
      <c r="L610" s="147"/>
      <c r="M610" s="147"/>
      <c r="N610" s="147"/>
      <c r="O610" s="115"/>
      <c r="P610" s="115"/>
      <c r="Q610" s="314"/>
      <c r="R610" s="314"/>
      <c r="S610" s="314"/>
    </row>
    <row r="611" spans="2:27" ht="18.75">
      <c r="B611" s="301" t="s">
        <v>1832</v>
      </c>
      <c r="C611" s="147" t="s">
        <v>3127</v>
      </c>
      <c r="D611" s="31" t="s">
        <v>2808</v>
      </c>
      <c r="E611" s="147"/>
      <c r="F611" s="147"/>
      <c r="G611" s="31" t="s">
        <v>2783</v>
      </c>
      <c r="H611" s="147"/>
      <c r="I611" s="315"/>
      <c r="J611" s="115"/>
      <c r="K611" s="115"/>
      <c r="L611" s="147"/>
      <c r="M611" s="147"/>
      <c r="N611" s="147"/>
      <c r="O611" s="115"/>
      <c r="P611" s="115"/>
      <c r="Q611" s="314"/>
      <c r="R611" s="314"/>
      <c r="S611" s="314"/>
      <c r="T611" s="23"/>
      <c r="U611" s="23"/>
      <c r="V611" s="23"/>
      <c r="W611" s="27"/>
      <c r="X611" s="23"/>
      <c r="Y611" s="27"/>
      <c r="Z611" s="27"/>
      <c r="AA611" s="5"/>
    </row>
    <row r="612" spans="2:27" ht="18.75">
      <c r="B612" s="301" t="s">
        <v>1831</v>
      </c>
      <c r="C612" s="147" t="s">
        <v>2900</v>
      </c>
      <c r="D612" s="31" t="s">
        <v>2808</v>
      </c>
      <c r="E612" s="147"/>
      <c r="F612" s="147"/>
      <c r="G612" s="31" t="s">
        <v>2783</v>
      </c>
      <c r="H612" s="147"/>
      <c r="I612" s="315"/>
      <c r="J612" s="115"/>
      <c r="K612" s="115"/>
      <c r="L612" s="147"/>
      <c r="M612" s="147"/>
      <c r="N612" s="147"/>
      <c r="O612" s="115"/>
      <c r="P612" s="115"/>
      <c r="Q612" s="314"/>
      <c r="R612" s="314"/>
      <c r="S612" s="314"/>
      <c r="T612" s="23"/>
      <c r="U612" s="23"/>
      <c r="V612" s="23"/>
      <c r="W612" s="27"/>
      <c r="X612" s="23"/>
      <c r="Y612" s="27"/>
      <c r="Z612" s="27"/>
      <c r="AA612" s="5"/>
    </row>
    <row r="613" spans="2:27" ht="18.75">
      <c r="B613" s="301" t="s">
        <v>2226</v>
      </c>
      <c r="C613" s="147" t="s">
        <v>2969</v>
      </c>
      <c r="D613" s="31" t="s">
        <v>2808</v>
      </c>
      <c r="E613" s="147"/>
      <c r="F613" s="147"/>
      <c r="G613" s="31" t="s">
        <v>2783</v>
      </c>
      <c r="H613" s="147"/>
      <c r="I613" s="315"/>
      <c r="J613" s="115"/>
      <c r="K613" s="115"/>
      <c r="L613" s="147"/>
      <c r="M613" s="147"/>
      <c r="N613" s="147"/>
      <c r="O613" s="115"/>
      <c r="P613" s="115"/>
      <c r="Q613" s="314"/>
      <c r="R613" s="314"/>
      <c r="S613" s="314"/>
    </row>
    <row r="614" spans="2:27" ht="18.75">
      <c r="B614" s="301" t="s">
        <v>1787</v>
      </c>
      <c r="C614" s="147" t="s">
        <v>2892</v>
      </c>
      <c r="D614" s="31" t="s">
        <v>2808</v>
      </c>
      <c r="E614" s="147"/>
      <c r="F614" s="147"/>
      <c r="G614" s="31" t="s">
        <v>2783</v>
      </c>
      <c r="H614" s="147"/>
      <c r="I614" s="315"/>
      <c r="J614" s="115"/>
      <c r="K614" s="115"/>
      <c r="L614" s="147"/>
      <c r="M614" s="147"/>
      <c r="N614" s="147"/>
      <c r="O614" s="115"/>
      <c r="P614" s="115"/>
      <c r="Q614" s="314"/>
      <c r="R614" s="314"/>
      <c r="S614" s="314"/>
    </row>
    <row r="615" spans="2:27" ht="18.75">
      <c r="B615" s="301" t="s">
        <v>1888</v>
      </c>
      <c r="C615" s="147" t="s">
        <v>3135</v>
      </c>
      <c r="D615" s="31" t="s">
        <v>2808</v>
      </c>
      <c r="E615" s="147"/>
      <c r="F615" s="147"/>
      <c r="G615" s="31" t="s">
        <v>2783</v>
      </c>
      <c r="H615" s="147"/>
      <c r="I615" s="315"/>
      <c r="J615" s="115"/>
      <c r="K615" s="115"/>
      <c r="L615" s="147"/>
      <c r="M615" s="147"/>
      <c r="N615" s="147"/>
      <c r="O615" s="115"/>
      <c r="P615" s="115"/>
      <c r="Q615" s="314"/>
      <c r="R615" s="314"/>
      <c r="S615" s="314"/>
    </row>
    <row r="616" spans="2:27" ht="18.75">
      <c r="B616" s="301" t="s">
        <v>3517</v>
      </c>
      <c r="C616" s="134" t="s">
        <v>4100</v>
      </c>
      <c r="D616" s="31" t="s">
        <v>2808</v>
      </c>
      <c r="E616" s="134"/>
      <c r="F616" s="134"/>
      <c r="G616" s="31" t="s">
        <v>2783</v>
      </c>
      <c r="H616" s="134" t="s">
        <v>3410</v>
      </c>
      <c r="I616" s="134"/>
      <c r="J616" s="305">
        <v>115</v>
      </c>
      <c r="K616" s="115"/>
      <c r="L616" s="134"/>
      <c r="M616" s="134"/>
      <c r="N616" s="134"/>
      <c r="O616" s="305">
        <v>54</v>
      </c>
      <c r="P616" s="309"/>
      <c r="Q616" s="151"/>
      <c r="R616" s="16" t="s">
        <v>4968</v>
      </c>
      <c r="S616" s="151"/>
    </row>
    <row r="617" spans="2:27" ht="18.75">
      <c r="B617" s="301" t="s">
        <v>3520</v>
      </c>
      <c r="C617" s="134" t="s">
        <v>4101</v>
      </c>
      <c r="D617" s="31" t="s">
        <v>2808</v>
      </c>
      <c r="E617" s="134"/>
      <c r="F617" s="134"/>
      <c r="G617" s="31" t="s">
        <v>2783</v>
      </c>
      <c r="H617" s="134" t="s">
        <v>3410</v>
      </c>
      <c r="I617" s="134"/>
      <c r="J617" s="305">
        <v>115</v>
      </c>
      <c r="K617" s="115"/>
      <c r="L617" s="134"/>
      <c r="M617" s="134"/>
      <c r="N617" s="134"/>
      <c r="O617" s="305">
        <v>108</v>
      </c>
      <c r="P617" s="309"/>
      <c r="Q617" s="151"/>
      <c r="R617" s="16" t="s">
        <v>4968</v>
      </c>
      <c r="S617" s="151"/>
    </row>
    <row r="618" spans="2:27" ht="18.75">
      <c r="B618" s="301" t="s">
        <v>3518</v>
      </c>
      <c r="C618" s="134" t="s">
        <v>4102</v>
      </c>
      <c r="D618" s="31" t="s">
        <v>2808</v>
      </c>
      <c r="E618" s="134"/>
      <c r="F618" s="134"/>
      <c r="G618" s="31" t="s">
        <v>2783</v>
      </c>
      <c r="H618" s="134" t="s">
        <v>3410</v>
      </c>
      <c r="I618" s="134"/>
      <c r="J618" s="305">
        <v>115</v>
      </c>
      <c r="K618" s="115"/>
      <c r="L618" s="134"/>
      <c r="M618" s="134"/>
      <c r="N618" s="134"/>
      <c r="O618" s="305">
        <v>90</v>
      </c>
      <c r="P618" s="309"/>
      <c r="Q618" s="151"/>
      <c r="R618" s="16" t="s">
        <v>4968</v>
      </c>
      <c r="S618" s="151"/>
    </row>
    <row r="619" spans="2:27" ht="18.75">
      <c r="B619" s="301" t="s">
        <v>3521</v>
      </c>
      <c r="C619" s="134" t="s">
        <v>4103</v>
      </c>
      <c r="D619" s="31" t="s">
        <v>2808</v>
      </c>
      <c r="E619" s="134"/>
      <c r="F619" s="134"/>
      <c r="G619" s="31" t="s">
        <v>2783</v>
      </c>
      <c r="H619" s="134" t="s">
        <v>3410</v>
      </c>
      <c r="I619" s="134"/>
      <c r="J619" s="305">
        <v>115</v>
      </c>
      <c r="K619" s="115"/>
      <c r="L619" s="134"/>
      <c r="M619" s="134"/>
      <c r="N619" s="134"/>
      <c r="O619" s="305">
        <v>80</v>
      </c>
      <c r="P619" s="309"/>
      <c r="Q619" s="151"/>
      <c r="R619" s="16" t="s">
        <v>4968</v>
      </c>
      <c r="S619" s="151"/>
    </row>
    <row r="620" spans="2:27" ht="18.75">
      <c r="B620" s="301" t="s">
        <v>3394</v>
      </c>
      <c r="C620" s="134" t="s">
        <v>4104</v>
      </c>
      <c r="D620" s="31" t="s">
        <v>2808</v>
      </c>
      <c r="E620" s="134"/>
      <c r="F620" s="134"/>
      <c r="G620" s="31" t="s">
        <v>2783</v>
      </c>
      <c r="H620" s="134" t="s">
        <v>3410</v>
      </c>
      <c r="I620" s="134"/>
      <c r="J620" s="305">
        <v>230</v>
      </c>
      <c r="K620" s="115"/>
      <c r="L620" s="134"/>
      <c r="M620" s="134"/>
      <c r="N620" s="134"/>
      <c r="O620" s="305">
        <v>90</v>
      </c>
      <c r="P620" s="309"/>
      <c r="Q620" s="151"/>
      <c r="R620" s="16" t="s">
        <v>4968</v>
      </c>
      <c r="S620" s="151"/>
    </row>
    <row r="621" spans="2:27" ht="18.75">
      <c r="B621" s="301" t="s">
        <v>3519</v>
      </c>
      <c r="C621" s="134" t="s">
        <v>4105</v>
      </c>
      <c r="D621" s="31" t="s">
        <v>2808</v>
      </c>
      <c r="E621" s="134"/>
      <c r="F621" s="134"/>
      <c r="G621" s="31" t="s">
        <v>2783</v>
      </c>
      <c r="H621" s="134" t="s">
        <v>3410</v>
      </c>
      <c r="I621" s="134"/>
      <c r="J621" s="305">
        <v>115</v>
      </c>
      <c r="K621" s="115"/>
      <c r="L621" s="134"/>
      <c r="M621" s="134"/>
      <c r="N621" s="134"/>
      <c r="O621" s="305">
        <v>54</v>
      </c>
      <c r="P621" s="309"/>
      <c r="Q621" s="151"/>
      <c r="R621" s="16" t="s">
        <v>4968</v>
      </c>
      <c r="S621" s="151"/>
    </row>
    <row r="622" spans="2:27" ht="18.75">
      <c r="B622" s="301" t="s">
        <v>3515</v>
      </c>
      <c r="C622" s="134" t="s">
        <v>4106</v>
      </c>
      <c r="D622" s="31" t="s">
        <v>2808</v>
      </c>
      <c r="E622" s="134"/>
      <c r="F622" s="134"/>
      <c r="G622" s="31" t="s">
        <v>2783</v>
      </c>
      <c r="H622" s="134" t="s">
        <v>3410</v>
      </c>
      <c r="I622" s="134"/>
      <c r="J622" s="305">
        <v>230</v>
      </c>
      <c r="K622" s="115"/>
      <c r="L622" s="134"/>
      <c r="M622" s="134"/>
      <c r="N622" s="134"/>
      <c r="O622" s="305">
        <v>54</v>
      </c>
      <c r="P622" s="309"/>
      <c r="Q622" s="151"/>
      <c r="R622" s="16" t="s">
        <v>4968</v>
      </c>
      <c r="S622" s="151"/>
    </row>
    <row r="623" spans="2:27" ht="18.75">
      <c r="B623" s="301" t="s">
        <v>3514</v>
      </c>
      <c r="C623" s="134" t="s">
        <v>4107</v>
      </c>
      <c r="D623" s="31" t="s">
        <v>2808</v>
      </c>
      <c r="E623" s="134"/>
      <c r="F623" s="134"/>
      <c r="G623" s="31" t="s">
        <v>2783</v>
      </c>
      <c r="H623" s="134" t="s">
        <v>3410</v>
      </c>
      <c r="I623" s="134"/>
      <c r="J623" s="305">
        <v>230</v>
      </c>
      <c r="K623" s="115"/>
      <c r="L623" s="134"/>
      <c r="M623" s="134"/>
      <c r="N623" s="134"/>
      <c r="O623" s="305">
        <v>90</v>
      </c>
      <c r="P623" s="309"/>
      <c r="Q623" s="151"/>
      <c r="R623" s="16" t="s">
        <v>4968</v>
      </c>
      <c r="S623" s="151"/>
    </row>
    <row r="624" spans="2:27" ht="18.75">
      <c r="B624" s="301" t="s">
        <v>2624</v>
      </c>
      <c r="C624" s="134" t="s">
        <v>4108</v>
      </c>
      <c r="D624" s="31" t="s">
        <v>2808</v>
      </c>
      <c r="E624" s="134"/>
      <c r="F624" s="134"/>
      <c r="G624" s="31" t="s">
        <v>2783</v>
      </c>
      <c r="H624" s="134" t="s">
        <v>3407</v>
      </c>
      <c r="I624" s="134" t="s">
        <v>3398</v>
      </c>
      <c r="J624" s="305">
        <v>230</v>
      </c>
      <c r="K624" s="306" t="s">
        <v>4621</v>
      </c>
      <c r="L624" s="134"/>
      <c r="M624" s="134"/>
      <c r="N624" s="134"/>
      <c r="O624" s="305">
        <v>196</v>
      </c>
      <c r="P624" s="309"/>
      <c r="Q624" s="151"/>
      <c r="R624" s="151" t="s">
        <v>4975</v>
      </c>
      <c r="S624" s="151"/>
    </row>
    <row r="625" spans="2:19" ht="18.75">
      <c r="B625" s="301" t="s">
        <v>2152</v>
      </c>
      <c r="C625" s="147" t="s">
        <v>3326</v>
      </c>
      <c r="D625" s="31" t="s">
        <v>2808</v>
      </c>
      <c r="E625" s="147"/>
      <c r="F625" s="147"/>
      <c r="G625" s="31" t="s">
        <v>2783</v>
      </c>
      <c r="H625" s="147"/>
      <c r="I625" s="315"/>
      <c r="J625" s="115"/>
      <c r="K625" s="115"/>
      <c r="L625" s="147"/>
      <c r="M625" s="147"/>
      <c r="N625" s="147"/>
      <c r="O625" s="115"/>
      <c r="P625" s="115"/>
      <c r="Q625" s="314"/>
      <c r="R625" s="314"/>
      <c r="S625" s="314"/>
    </row>
    <row r="626" spans="2:19" ht="18.75">
      <c r="B626" s="301" t="s">
        <v>1310</v>
      </c>
      <c r="C626" s="147" t="s">
        <v>3250</v>
      </c>
      <c r="D626" s="31" t="s">
        <v>2808</v>
      </c>
      <c r="E626" s="147"/>
      <c r="F626" s="147"/>
      <c r="G626" s="31" t="s">
        <v>2783</v>
      </c>
      <c r="H626" s="147"/>
      <c r="I626" s="315"/>
      <c r="J626" s="115"/>
      <c r="K626" s="115"/>
      <c r="L626" s="147"/>
      <c r="M626" s="147"/>
      <c r="N626" s="147"/>
      <c r="O626" s="115"/>
      <c r="P626" s="115"/>
      <c r="Q626" s="314"/>
      <c r="R626" s="314"/>
      <c r="S626" s="314"/>
    </row>
    <row r="627" spans="2:19" ht="18.75">
      <c r="B627" s="301" t="s">
        <v>4362</v>
      </c>
      <c r="C627" s="134" t="s">
        <v>4517</v>
      </c>
      <c r="D627" s="31" t="s">
        <v>2808</v>
      </c>
      <c r="E627" s="134"/>
      <c r="F627" s="134"/>
      <c r="G627" s="31" t="s">
        <v>2783</v>
      </c>
      <c r="H627" s="134" t="s">
        <v>261</v>
      </c>
      <c r="I627" s="134"/>
      <c r="J627" s="305">
        <v>115</v>
      </c>
      <c r="K627" s="115"/>
      <c r="L627" s="134"/>
      <c r="M627" s="134"/>
      <c r="N627" s="134"/>
      <c r="O627" s="309"/>
      <c r="P627" s="309"/>
      <c r="Q627" s="151"/>
      <c r="R627" s="16" t="s">
        <v>4914</v>
      </c>
      <c r="S627" s="151"/>
    </row>
    <row r="628" spans="2:19" ht="18.75">
      <c r="B628" s="301" t="s">
        <v>4705</v>
      </c>
      <c r="C628" s="134" t="s">
        <v>4518</v>
      </c>
      <c r="D628" s="31" t="s">
        <v>2808</v>
      </c>
      <c r="E628" s="134"/>
      <c r="F628" s="134"/>
      <c r="G628" s="31" t="s">
        <v>2783</v>
      </c>
      <c r="H628" s="134" t="s">
        <v>3411</v>
      </c>
      <c r="I628" s="134"/>
      <c r="J628" s="305">
        <v>230</v>
      </c>
      <c r="K628" s="115">
        <v>13.8</v>
      </c>
      <c r="L628" s="134"/>
      <c r="M628" s="134"/>
      <c r="N628" s="134"/>
      <c r="O628" s="309"/>
      <c r="P628" s="309"/>
      <c r="Q628" s="151"/>
      <c r="R628" s="16" t="s">
        <v>4881</v>
      </c>
      <c r="S628" s="151"/>
    </row>
    <row r="629" spans="2:19" ht="18.75">
      <c r="B629" s="301" t="s">
        <v>2702</v>
      </c>
      <c r="C629" s="147" t="s">
        <v>3043</v>
      </c>
      <c r="D629" s="31" t="s">
        <v>2808</v>
      </c>
      <c r="E629" s="147"/>
      <c r="F629" s="147"/>
      <c r="G629" s="31" t="s">
        <v>2783</v>
      </c>
      <c r="H629" s="147"/>
      <c r="I629" s="315"/>
      <c r="J629" s="115"/>
      <c r="K629" s="115"/>
      <c r="L629" s="147"/>
      <c r="M629" s="147"/>
      <c r="N629" s="147"/>
      <c r="O629" s="115"/>
      <c r="P629" s="115"/>
      <c r="Q629" s="314"/>
      <c r="R629" s="314"/>
      <c r="S629" s="314"/>
    </row>
    <row r="630" spans="2:19" ht="18.75">
      <c r="B630" s="301" t="s">
        <v>4706</v>
      </c>
      <c r="C630" s="134" t="s">
        <v>4519</v>
      </c>
      <c r="D630" s="31" t="s">
        <v>2808</v>
      </c>
      <c r="E630" s="134"/>
      <c r="F630" s="134"/>
      <c r="G630" s="31" t="s">
        <v>2783</v>
      </c>
      <c r="H630" s="134" t="s">
        <v>236</v>
      </c>
      <c r="I630" s="134"/>
      <c r="J630" s="305">
        <v>115</v>
      </c>
      <c r="K630" s="115"/>
      <c r="L630" s="134"/>
      <c r="M630" s="134"/>
      <c r="N630" s="134"/>
      <c r="O630" s="309"/>
      <c r="P630" s="309"/>
      <c r="Q630" s="151"/>
      <c r="R630" s="151" t="s">
        <v>4972</v>
      </c>
      <c r="S630" s="151"/>
    </row>
    <row r="631" spans="2:19" ht="18.75">
      <c r="B631" s="301" t="s">
        <v>1979</v>
      </c>
      <c r="C631" s="134" t="s">
        <v>4109</v>
      </c>
      <c r="D631" s="31" t="s">
        <v>2808</v>
      </c>
      <c r="E631" s="134"/>
      <c r="F631" s="134"/>
      <c r="G631" s="31" t="s">
        <v>2783</v>
      </c>
      <c r="H631" s="134" t="s">
        <v>229</v>
      </c>
      <c r="I631" s="134"/>
      <c r="J631" s="305">
        <v>115</v>
      </c>
      <c r="K631" s="305">
        <v>27.6</v>
      </c>
      <c r="L631" s="134"/>
      <c r="M631" s="134"/>
      <c r="N631" s="134"/>
      <c r="O631" s="309"/>
      <c r="P631" s="309"/>
      <c r="Q631" s="16" t="s">
        <v>5025</v>
      </c>
      <c r="R631" s="16" t="s">
        <v>4963</v>
      </c>
      <c r="S631" s="151"/>
    </row>
    <row r="632" spans="2:19" ht="18.75">
      <c r="B632" s="301" t="s">
        <v>1978</v>
      </c>
      <c r="C632" s="147" t="s">
        <v>2920</v>
      </c>
      <c r="D632" s="31" t="s">
        <v>2808</v>
      </c>
      <c r="E632" s="147"/>
      <c r="F632" s="147"/>
      <c r="G632" s="31" t="s">
        <v>2783</v>
      </c>
      <c r="H632" s="147"/>
      <c r="I632" s="315"/>
      <c r="J632" s="115"/>
      <c r="K632" s="115"/>
      <c r="L632" s="147"/>
      <c r="M632" s="147"/>
      <c r="N632" s="147"/>
      <c r="O632" s="115"/>
      <c r="P632" s="115"/>
      <c r="Q632" s="314"/>
      <c r="R632" s="314"/>
      <c r="S632" s="314"/>
    </row>
    <row r="633" spans="2:19" ht="18.75">
      <c r="B633" s="301" t="s">
        <v>4703</v>
      </c>
      <c r="C633" s="134" t="s">
        <v>4520</v>
      </c>
      <c r="D633" s="31" t="s">
        <v>2808</v>
      </c>
      <c r="E633" s="134"/>
      <c r="F633" s="134"/>
      <c r="G633" s="31" t="s">
        <v>2783</v>
      </c>
      <c r="H633" s="134" t="s">
        <v>3457</v>
      </c>
      <c r="I633" s="134"/>
      <c r="J633" s="305">
        <v>115</v>
      </c>
      <c r="K633" s="115"/>
      <c r="L633" s="134"/>
      <c r="M633" s="134"/>
      <c r="N633" s="134"/>
      <c r="O633" s="309"/>
      <c r="P633" s="309"/>
      <c r="Q633" s="151"/>
      <c r="R633" s="16" t="s">
        <v>4967</v>
      </c>
      <c r="S633" s="151"/>
    </row>
    <row r="634" spans="2:19" ht="18.75">
      <c r="B634" s="301" t="s">
        <v>1493</v>
      </c>
      <c r="C634" s="134" t="s">
        <v>4110</v>
      </c>
      <c r="D634" s="31" t="s">
        <v>2808</v>
      </c>
      <c r="E634" s="134"/>
      <c r="F634" s="134"/>
      <c r="G634" s="31" t="s">
        <v>2783</v>
      </c>
      <c r="H634" s="134" t="s">
        <v>3404</v>
      </c>
      <c r="I634" s="134" t="s">
        <v>3401</v>
      </c>
      <c r="J634" s="305">
        <v>230</v>
      </c>
      <c r="K634" s="328" t="s">
        <v>4622</v>
      </c>
      <c r="L634" s="134"/>
      <c r="M634" s="134"/>
      <c r="N634" s="134"/>
      <c r="O634" s="305">
        <v>207</v>
      </c>
      <c r="P634" s="309"/>
      <c r="Q634" s="16" t="s">
        <v>5025</v>
      </c>
      <c r="R634" s="16" t="s">
        <v>4970</v>
      </c>
      <c r="S634" s="151"/>
    </row>
    <row r="635" spans="2:19" ht="18.75">
      <c r="B635" s="301" t="s">
        <v>1229</v>
      </c>
      <c r="C635" s="134" t="s">
        <v>4611</v>
      </c>
      <c r="D635" s="31" t="s">
        <v>2808</v>
      </c>
      <c r="E635" s="134"/>
      <c r="F635" s="134"/>
      <c r="G635" s="31" t="s">
        <v>2783</v>
      </c>
      <c r="H635" s="134" t="s">
        <v>261</v>
      </c>
      <c r="I635" s="134"/>
      <c r="J635" s="305">
        <v>230</v>
      </c>
      <c r="K635" s="115">
        <v>115</v>
      </c>
      <c r="L635" s="134"/>
      <c r="M635" s="134"/>
      <c r="N635" s="134"/>
      <c r="O635" s="309"/>
      <c r="P635" s="309"/>
      <c r="Q635" s="151"/>
      <c r="R635" s="16" t="s">
        <v>4914</v>
      </c>
      <c r="S635" s="222"/>
    </row>
    <row r="636" spans="2:19" ht="18.75">
      <c r="B636" s="301" t="s">
        <v>4406</v>
      </c>
      <c r="C636" s="134" t="s">
        <v>4521</v>
      </c>
      <c r="D636" s="31" t="s">
        <v>2808</v>
      </c>
      <c r="E636" s="134"/>
      <c r="F636" s="134"/>
      <c r="G636" s="31" t="s">
        <v>2783</v>
      </c>
      <c r="H636" s="134" t="s">
        <v>3409</v>
      </c>
      <c r="I636" s="134"/>
      <c r="J636" s="305">
        <v>230</v>
      </c>
      <c r="K636" s="115"/>
      <c r="L636" s="134"/>
      <c r="M636" s="134"/>
      <c r="N636" s="134"/>
      <c r="O636" s="309"/>
      <c r="P636" s="309"/>
      <c r="Q636" s="151"/>
      <c r="R636" s="16" t="s">
        <v>5565</v>
      </c>
      <c r="S636" s="222"/>
    </row>
    <row r="637" spans="2:19" ht="18.75">
      <c r="B637" s="301" t="s">
        <v>2158</v>
      </c>
      <c r="C637" s="134" t="s">
        <v>4111</v>
      </c>
      <c r="D637" s="31" t="s">
        <v>2808</v>
      </c>
      <c r="E637" s="134"/>
      <c r="F637" s="134"/>
      <c r="G637" s="31" t="s">
        <v>2783</v>
      </c>
      <c r="H637" s="134" t="s">
        <v>3412</v>
      </c>
      <c r="I637" s="134"/>
      <c r="J637" s="305">
        <v>345</v>
      </c>
      <c r="K637" s="328" t="s">
        <v>4625</v>
      </c>
      <c r="L637" s="134"/>
      <c r="M637" s="134"/>
      <c r="N637" s="134"/>
      <c r="O637" s="309"/>
      <c r="P637" s="309"/>
      <c r="Q637" s="16" t="s">
        <v>5025</v>
      </c>
      <c r="R637" s="16" t="s">
        <v>4915</v>
      </c>
      <c r="S637" s="222"/>
    </row>
    <row r="638" spans="2:19" ht="18.75">
      <c r="B638" s="301" t="s">
        <v>4341</v>
      </c>
      <c r="C638" s="147" t="s">
        <v>3899</v>
      </c>
      <c r="D638" s="31" t="s">
        <v>2808</v>
      </c>
      <c r="E638" s="147"/>
      <c r="F638" s="147"/>
      <c r="G638" s="31" t="s">
        <v>2783</v>
      </c>
      <c r="H638" s="147"/>
      <c r="I638" s="315"/>
      <c r="J638" s="115"/>
      <c r="K638" s="115"/>
      <c r="L638" s="147"/>
      <c r="M638" s="147"/>
      <c r="N638" s="147"/>
      <c r="O638" s="115"/>
      <c r="P638" s="115"/>
      <c r="Q638" s="314"/>
      <c r="R638" s="314"/>
      <c r="S638" s="314"/>
    </row>
    <row r="639" spans="2:19" ht="18.75">
      <c r="B639" s="301" t="s">
        <v>2515</v>
      </c>
      <c r="C639" s="147" t="s">
        <v>3270</v>
      </c>
      <c r="D639" s="31" t="s">
        <v>2808</v>
      </c>
      <c r="E639" s="147"/>
      <c r="F639" s="147"/>
      <c r="G639" s="31" t="s">
        <v>2783</v>
      </c>
      <c r="H639" s="147"/>
      <c r="I639" s="315"/>
      <c r="J639" s="115"/>
      <c r="K639" s="115"/>
      <c r="L639" s="147"/>
      <c r="M639" s="147"/>
      <c r="N639" s="147"/>
      <c r="O639" s="115"/>
      <c r="P639" s="115"/>
      <c r="Q639" s="314"/>
      <c r="R639" s="314"/>
      <c r="S639" s="314"/>
    </row>
    <row r="640" spans="2:19" ht="18.75">
      <c r="B640" s="301" t="s">
        <v>2588</v>
      </c>
      <c r="C640" s="147" t="s">
        <v>3028</v>
      </c>
      <c r="D640" s="31" t="s">
        <v>2808</v>
      </c>
      <c r="E640" s="147"/>
      <c r="F640" s="147"/>
      <c r="G640" s="31" t="s">
        <v>2783</v>
      </c>
      <c r="H640" s="147"/>
      <c r="I640" s="315"/>
      <c r="J640" s="115"/>
      <c r="K640" s="115"/>
      <c r="L640" s="147"/>
      <c r="M640" s="147"/>
      <c r="N640" s="147"/>
      <c r="O640" s="115"/>
      <c r="P640" s="115"/>
      <c r="Q640" s="314"/>
      <c r="R640" s="314"/>
      <c r="S640" s="314"/>
    </row>
    <row r="641" spans="2:19" ht="18.75">
      <c r="B641" s="301" t="s">
        <v>2536</v>
      </c>
      <c r="C641" s="134" t="s">
        <v>4112</v>
      </c>
      <c r="D641" s="31" t="s">
        <v>2808</v>
      </c>
      <c r="E641" s="134"/>
      <c r="F641" s="134"/>
      <c r="G641" s="31" t="s">
        <v>2783</v>
      </c>
      <c r="H641" s="134" t="s">
        <v>3421</v>
      </c>
      <c r="I641" s="134" t="s">
        <v>3416</v>
      </c>
      <c r="J641" s="305">
        <v>115</v>
      </c>
      <c r="K641" s="115">
        <v>44</v>
      </c>
      <c r="L641" s="134"/>
      <c r="M641" s="134"/>
      <c r="N641" s="134"/>
      <c r="O641" s="309"/>
      <c r="P641" s="305">
        <v>37.53</v>
      </c>
      <c r="Q641" s="151"/>
      <c r="R641" s="16" t="s">
        <v>4973</v>
      </c>
      <c r="S641" s="151"/>
    </row>
    <row r="642" spans="2:19" ht="18.75">
      <c r="B642" s="301" t="s">
        <v>1946</v>
      </c>
      <c r="C642" s="147" t="s">
        <v>3147</v>
      </c>
      <c r="D642" s="31" t="s">
        <v>2808</v>
      </c>
      <c r="E642" s="147"/>
      <c r="F642" s="147"/>
      <c r="G642" s="31" t="s">
        <v>2783</v>
      </c>
      <c r="H642" s="147"/>
      <c r="I642" s="315"/>
      <c r="J642" s="115"/>
      <c r="K642" s="115"/>
      <c r="L642" s="147"/>
      <c r="M642" s="147"/>
      <c r="N642" s="147"/>
      <c r="O642" s="115"/>
      <c r="P642" s="115"/>
      <c r="Q642" s="314"/>
      <c r="R642" s="314"/>
      <c r="S642" s="314"/>
    </row>
    <row r="643" spans="2:19" ht="18.75">
      <c r="B643" s="301" t="s">
        <v>2060</v>
      </c>
      <c r="C643" s="147" t="s">
        <v>3049</v>
      </c>
      <c r="D643" s="31" t="s">
        <v>2808</v>
      </c>
      <c r="E643" s="147"/>
      <c r="F643" s="147"/>
      <c r="G643" s="31" t="s">
        <v>2783</v>
      </c>
      <c r="H643" s="147"/>
      <c r="I643" s="315"/>
      <c r="J643" s="115"/>
      <c r="K643" s="115"/>
      <c r="L643" s="147"/>
      <c r="M643" s="147"/>
      <c r="N643" s="147"/>
      <c r="O643" s="115"/>
      <c r="P643" s="115"/>
      <c r="Q643" s="314"/>
      <c r="R643" s="314"/>
      <c r="S643" s="314"/>
    </row>
    <row r="644" spans="2:19" ht="18.75">
      <c r="B644" s="301" t="s">
        <v>1670</v>
      </c>
      <c r="C644" s="134" t="s">
        <v>4113</v>
      </c>
      <c r="D644" s="31" t="s">
        <v>2808</v>
      </c>
      <c r="E644" s="134"/>
      <c r="F644" s="134"/>
      <c r="G644" s="31" t="s">
        <v>2783</v>
      </c>
      <c r="H644" s="134" t="s">
        <v>3428</v>
      </c>
      <c r="I644" s="134" t="s">
        <v>3443</v>
      </c>
      <c r="J644" s="305">
        <v>230</v>
      </c>
      <c r="K644" s="306" t="s">
        <v>4618</v>
      </c>
      <c r="L644" s="134"/>
      <c r="M644" s="134"/>
      <c r="N644" s="134"/>
      <c r="O644" s="305">
        <v>204</v>
      </c>
      <c r="P644" s="309"/>
      <c r="Q644" s="151"/>
      <c r="R644" s="16" t="s">
        <v>4924</v>
      </c>
      <c r="S644" s="151"/>
    </row>
    <row r="645" spans="2:19" ht="18.75">
      <c r="B645" s="301" t="s">
        <v>1659</v>
      </c>
      <c r="C645" s="147" t="s">
        <v>2868</v>
      </c>
      <c r="D645" s="31" t="s">
        <v>2808</v>
      </c>
      <c r="E645" s="147"/>
      <c r="F645" s="147"/>
      <c r="G645" s="31" t="s">
        <v>2783</v>
      </c>
      <c r="H645" s="147"/>
      <c r="I645" s="315"/>
      <c r="J645" s="115"/>
      <c r="K645" s="115"/>
      <c r="L645" s="147"/>
      <c r="M645" s="147"/>
      <c r="N645" s="147"/>
      <c r="O645" s="115"/>
      <c r="P645" s="115"/>
      <c r="Q645" s="314"/>
      <c r="R645" s="314"/>
      <c r="S645" s="314"/>
    </row>
    <row r="646" spans="2:19" ht="18.75">
      <c r="B646" s="301" t="s">
        <v>1660</v>
      </c>
      <c r="C646" s="134" t="s">
        <v>4114</v>
      </c>
      <c r="D646" s="31" t="s">
        <v>2808</v>
      </c>
      <c r="E646" s="134"/>
      <c r="F646" s="134"/>
      <c r="G646" s="31" t="s">
        <v>2783</v>
      </c>
      <c r="H646" s="134" t="s">
        <v>3428</v>
      </c>
      <c r="I646" s="134" t="s">
        <v>3401</v>
      </c>
      <c r="J646" s="305">
        <v>230</v>
      </c>
      <c r="K646" s="115">
        <v>27.6</v>
      </c>
      <c r="L646" s="134"/>
      <c r="M646" s="134"/>
      <c r="N646" s="134"/>
      <c r="O646" s="305">
        <v>366</v>
      </c>
      <c r="P646" s="305">
        <v>390</v>
      </c>
      <c r="Q646" s="151"/>
      <c r="R646" s="16" t="s">
        <v>4924</v>
      </c>
      <c r="S646" s="151"/>
    </row>
    <row r="647" spans="2:19" ht="18.75">
      <c r="B647" s="301" t="s">
        <v>1623</v>
      </c>
      <c r="C647" s="147" t="s">
        <v>3375</v>
      </c>
      <c r="D647" s="31" t="s">
        <v>2808</v>
      </c>
      <c r="E647" s="147"/>
      <c r="F647" s="147"/>
      <c r="G647" s="31" t="s">
        <v>2783</v>
      </c>
      <c r="H647" s="147"/>
      <c r="I647" s="315"/>
      <c r="J647" s="115"/>
      <c r="K647" s="115"/>
      <c r="L647" s="147"/>
      <c r="M647" s="147"/>
      <c r="N647" s="147"/>
      <c r="O647" s="115"/>
      <c r="P647" s="115"/>
      <c r="Q647" s="314"/>
      <c r="R647" s="314"/>
      <c r="S647" s="314"/>
    </row>
    <row r="648" spans="2:19" ht="18.75">
      <c r="B648" s="301" t="s">
        <v>1635</v>
      </c>
      <c r="C648" s="134" t="s">
        <v>4115</v>
      </c>
      <c r="D648" s="31" t="s">
        <v>2808</v>
      </c>
      <c r="E648" s="134"/>
      <c r="F648" s="134"/>
      <c r="G648" s="31" t="s">
        <v>2783</v>
      </c>
      <c r="H648" s="134" t="s">
        <v>3408</v>
      </c>
      <c r="I648" s="134"/>
      <c r="J648" s="305">
        <v>230</v>
      </c>
      <c r="K648" s="306" t="s">
        <v>4626</v>
      </c>
      <c r="L648" s="134"/>
      <c r="M648" s="134"/>
      <c r="N648" s="134"/>
      <c r="O648" s="305">
        <v>202</v>
      </c>
      <c r="P648" s="309"/>
      <c r="Q648" s="151"/>
      <c r="R648" s="16" t="s">
        <v>4880</v>
      </c>
      <c r="S648" s="151"/>
    </row>
    <row r="649" spans="2:19" ht="37.5">
      <c r="B649" s="301" t="s">
        <v>2704</v>
      </c>
      <c r="C649" s="134" t="s">
        <v>4628</v>
      </c>
      <c r="D649" s="31" t="s">
        <v>2808</v>
      </c>
      <c r="E649" s="134"/>
      <c r="F649" s="134"/>
      <c r="G649" s="31" t="s">
        <v>2783</v>
      </c>
      <c r="H649" s="134" t="s">
        <v>3411</v>
      </c>
      <c r="I649" s="134"/>
      <c r="J649" s="305">
        <v>500</v>
      </c>
      <c r="K649" s="305">
        <v>230</v>
      </c>
      <c r="L649" s="134"/>
      <c r="M649" s="134"/>
      <c r="N649" s="134"/>
      <c r="O649" s="309"/>
      <c r="P649" s="309"/>
      <c r="Q649" s="16" t="s">
        <v>5024</v>
      </c>
      <c r="R649" s="16" t="s">
        <v>4881</v>
      </c>
      <c r="S649" s="151"/>
    </row>
    <row r="650" spans="2:19" ht="18.75">
      <c r="B650" s="301" t="s">
        <v>1724</v>
      </c>
      <c r="C650" s="147" t="s">
        <v>3101</v>
      </c>
      <c r="D650" s="31" t="s">
        <v>2808</v>
      </c>
      <c r="E650" s="147"/>
      <c r="F650" s="147"/>
      <c r="G650" s="31" t="s">
        <v>2783</v>
      </c>
      <c r="H650" s="147"/>
      <c r="I650" s="315"/>
      <c r="J650" s="115"/>
      <c r="K650" s="115"/>
      <c r="L650" s="147"/>
      <c r="M650" s="147"/>
      <c r="N650" s="147"/>
      <c r="O650" s="115"/>
      <c r="P650" s="115"/>
      <c r="Q650" s="314"/>
      <c r="R650" s="314"/>
      <c r="S650" s="314"/>
    </row>
    <row r="651" spans="2:19" ht="18.75">
      <c r="B651" s="301" t="s">
        <v>2357</v>
      </c>
      <c r="C651" s="147" t="s">
        <v>2993</v>
      </c>
      <c r="D651" s="31" t="s">
        <v>2808</v>
      </c>
      <c r="E651" s="147"/>
      <c r="F651" s="147"/>
      <c r="G651" s="31" t="s">
        <v>2783</v>
      </c>
      <c r="H651" s="147"/>
      <c r="I651" s="315"/>
      <c r="J651" s="115"/>
      <c r="K651" s="115"/>
      <c r="L651" s="147"/>
      <c r="M651" s="147"/>
      <c r="N651" s="147"/>
      <c r="O651" s="115"/>
      <c r="P651" s="115"/>
      <c r="Q651" s="314"/>
      <c r="R651" s="314"/>
      <c r="S651" s="314"/>
    </row>
    <row r="652" spans="2:19" ht="18.75">
      <c r="B652" s="301" t="s">
        <v>1655</v>
      </c>
      <c r="C652" s="147" t="s">
        <v>2864</v>
      </c>
      <c r="D652" s="31" t="s">
        <v>2808</v>
      </c>
      <c r="E652" s="147"/>
      <c r="F652" s="147"/>
      <c r="G652" s="31" t="s">
        <v>2783</v>
      </c>
      <c r="H652" s="147"/>
      <c r="I652" s="315"/>
      <c r="J652" s="115"/>
      <c r="K652" s="115"/>
      <c r="L652" s="147"/>
      <c r="M652" s="147"/>
      <c r="N652" s="147"/>
      <c r="O652" s="115"/>
      <c r="P652" s="115"/>
      <c r="Q652" s="314"/>
      <c r="R652" s="314"/>
      <c r="S652" s="314"/>
    </row>
    <row r="653" spans="2:19" ht="18.75">
      <c r="B653" s="301" t="s">
        <v>1696</v>
      </c>
      <c r="C653" s="134" t="s">
        <v>4116</v>
      </c>
      <c r="D653" s="31" t="s">
        <v>2808</v>
      </c>
      <c r="E653" s="134"/>
      <c r="F653" s="134"/>
      <c r="G653" s="31" t="s">
        <v>2783</v>
      </c>
      <c r="H653" s="134" t="s">
        <v>3408</v>
      </c>
      <c r="I653" s="134"/>
      <c r="J653" s="305">
        <v>230</v>
      </c>
      <c r="K653" s="115">
        <v>13.8</v>
      </c>
      <c r="L653" s="134"/>
      <c r="M653" s="134"/>
      <c r="N653" s="134"/>
      <c r="O653" s="305">
        <v>325</v>
      </c>
      <c r="P653" s="309"/>
      <c r="Q653" s="151"/>
      <c r="R653" s="16" t="s">
        <v>4880</v>
      </c>
      <c r="S653" s="151"/>
    </row>
    <row r="654" spans="2:19" ht="18.75">
      <c r="B654" s="301" t="s">
        <v>2358</v>
      </c>
      <c r="C654" s="147" t="s">
        <v>2990</v>
      </c>
      <c r="D654" s="31" t="s">
        <v>2808</v>
      </c>
      <c r="E654" s="147"/>
      <c r="F654" s="147"/>
      <c r="G654" s="31" t="s">
        <v>2783</v>
      </c>
      <c r="H654" s="147"/>
      <c r="I654" s="315"/>
      <c r="J654" s="115"/>
      <c r="K654" s="115"/>
      <c r="L654" s="147"/>
      <c r="M654" s="147"/>
      <c r="N654" s="147"/>
      <c r="O654" s="115"/>
      <c r="P654" s="115"/>
      <c r="Q654" s="314"/>
      <c r="R654" s="314"/>
      <c r="S654" s="314"/>
    </row>
    <row r="655" spans="2:19" ht="18.75">
      <c r="B655" s="301" t="s">
        <v>2177</v>
      </c>
      <c r="C655" s="147" t="s">
        <v>3190</v>
      </c>
      <c r="D655" s="31" t="s">
        <v>2808</v>
      </c>
      <c r="E655" s="147"/>
      <c r="F655" s="147"/>
      <c r="G655" s="31" t="s">
        <v>2783</v>
      </c>
      <c r="H655" s="147"/>
      <c r="I655" s="315"/>
      <c r="J655" s="115"/>
      <c r="K655" s="115"/>
      <c r="L655" s="147"/>
      <c r="M655" s="147"/>
      <c r="N655" s="147"/>
      <c r="O655" s="115"/>
      <c r="P655" s="115"/>
      <c r="Q655" s="314"/>
      <c r="R655" s="314"/>
      <c r="S655" s="314"/>
    </row>
    <row r="656" spans="2:19" ht="18.75">
      <c r="B656" s="301" t="s">
        <v>2178</v>
      </c>
      <c r="C656" s="134" t="s">
        <v>4117</v>
      </c>
      <c r="D656" s="31" t="s">
        <v>2808</v>
      </c>
      <c r="E656" s="134"/>
      <c r="F656" s="134"/>
      <c r="G656" s="31" t="s">
        <v>2783</v>
      </c>
      <c r="H656" s="134" t="s">
        <v>263</v>
      </c>
      <c r="I656" s="219"/>
      <c r="J656" s="305">
        <v>115</v>
      </c>
      <c r="K656" s="115"/>
      <c r="L656" s="219"/>
      <c r="M656" s="219"/>
      <c r="N656" s="219"/>
      <c r="O656" s="305">
        <v>68</v>
      </c>
      <c r="P656" s="309"/>
      <c r="Q656" s="151"/>
      <c r="R656" s="16" t="s">
        <v>4920</v>
      </c>
      <c r="S656" s="151"/>
    </row>
    <row r="657" spans="2:19" ht="18.75">
      <c r="B657" s="301" t="s">
        <v>1719</v>
      </c>
      <c r="C657" s="134" t="s">
        <v>4118</v>
      </c>
      <c r="D657" s="31" t="s">
        <v>2808</v>
      </c>
      <c r="E657" s="134"/>
      <c r="F657" s="134"/>
      <c r="G657" s="31" t="s">
        <v>2783</v>
      </c>
      <c r="H657" s="134" t="s">
        <v>263</v>
      </c>
      <c r="I657" s="219"/>
      <c r="J657" s="305">
        <v>115</v>
      </c>
      <c r="K657" s="305">
        <v>12.5</v>
      </c>
      <c r="L657" s="219"/>
      <c r="M657" s="219"/>
      <c r="N657" s="219"/>
      <c r="O657" s="305">
        <v>71</v>
      </c>
      <c r="P657" s="309"/>
      <c r="Q657" s="16" t="s">
        <v>5025</v>
      </c>
      <c r="R657" s="16" t="s">
        <v>4920</v>
      </c>
      <c r="S657" s="151"/>
    </row>
    <row r="658" spans="2:19" ht="18.75">
      <c r="B658" s="301" t="s">
        <v>2291</v>
      </c>
      <c r="C658" s="134" t="s">
        <v>4119</v>
      </c>
      <c r="D658" s="31" t="s">
        <v>2808</v>
      </c>
      <c r="E658" s="134"/>
      <c r="F658" s="134"/>
      <c r="G658" s="31" t="s">
        <v>2783</v>
      </c>
      <c r="H658" s="134" t="s">
        <v>3405</v>
      </c>
      <c r="I658" s="134" t="s">
        <v>3398</v>
      </c>
      <c r="J658" s="305">
        <v>230</v>
      </c>
      <c r="K658" s="115">
        <v>44</v>
      </c>
      <c r="L658" s="134"/>
      <c r="M658" s="134"/>
      <c r="N658" s="134"/>
      <c r="O658" s="305">
        <v>161</v>
      </c>
      <c r="P658" s="305">
        <v>182</v>
      </c>
      <c r="Q658" s="151"/>
      <c r="R658" s="16" t="s">
        <v>4971</v>
      </c>
      <c r="S658" s="151"/>
    </row>
    <row r="659" spans="2:19" ht="18.75">
      <c r="B659" s="301" t="s">
        <v>2268</v>
      </c>
      <c r="C659" s="134" t="s">
        <v>4120</v>
      </c>
      <c r="D659" s="31" t="s">
        <v>2808</v>
      </c>
      <c r="E659" s="134"/>
      <c r="F659" s="134"/>
      <c r="G659" s="31" t="s">
        <v>2783</v>
      </c>
      <c r="H659" s="134" t="s">
        <v>263</v>
      </c>
      <c r="I659" s="219"/>
      <c r="J659" s="305">
        <v>115</v>
      </c>
      <c r="K659" s="305">
        <v>12.5</v>
      </c>
      <c r="L659" s="219"/>
      <c r="M659" s="219"/>
      <c r="N659" s="219"/>
      <c r="O659" s="305">
        <v>75</v>
      </c>
      <c r="P659" s="309"/>
      <c r="Q659" s="16" t="s">
        <v>5025</v>
      </c>
      <c r="R659" s="16" t="s">
        <v>4920</v>
      </c>
      <c r="S659" s="151"/>
    </row>
    <row r="660" spans="2:19" ht="18.75">
      <c r="B660" s="301" t="s">
        <v>1936</v>
      </c>
      <c r="C660" s="147" t="s">
        <v>4608</v>
      </c>
      <c r="D660" s="31" t="s">
        <v>2808</v>
      </c>
      <c r="E660" s="147"/>
      <c r="F660" s="147"/>
      <c r="G660" s="31" t="s">
        <v>2783</v>
      </c>
      <c r="H660" s="147"/>
      <c r="I660" s="315"/>
      <c r="J660" s="115"/>
      <c r="K660" s="115"/>
      <c r="L660" s="147"/>
      <c r="M660" s="147"/>
      <c r="N660" s="147"/>
      <c r="O660" s="115"/>
      <c r="P660" s="115"/>
      <c r="Q660" s="314"/>
      <c r="R660" s="314"/>
      <c r="S660" s="314"/>
    </row>
    <row r="661" spans="2:19" ht="18.75">
      <c r="B661" s="301" t="s">
        <v>1934</v>
      </c>
      <c r="C661" s="147" t="s">
        <v>2954</v>
      </c>
      <c r="D661" s="31" t="s">
        <v>2808</v>
      </c>
      <c r="E661" s="147"/>
      <c r="F661" s="147"/>
      <c r="G661" s="31" t="s">
        <v>2783</v>
      </c>
      <c r="H661" s="147"/>
      <c r="I661" s="315"/>
      <c r="J661" s="115"/>
      <c r="K661" s="115"/>
      <c r="L661" s="147"/>
      <c r="M661" s="147"/>
      <c r="N661" s="147"/>
      <c r="O661" s="115"/>
      <c r="P661" s="115"/>
      <c r="Q661" s="314"/>
      <c r="R661" s="314"/>
      <c r="S661" s="314"/>
    </row>
    <row r="662" spans="2:19" ht="18.75">
      <c r="B662" s="301" t="s">
        <v>4407</v>
      </c>
      <c r="C662" s="134" t="s">
        <v>4522</v>
      </c>
      <c r="D662" s="31" t="s">
        <v>2808</v>
      </c>
      <c r="E662" s="134"/>
      <c r="F662" s="134"/>
      <c r="G662" s="31" t="s">
        <v>2783</v>
      </c>
      <c r="H662" s="134" t="s">
        <v>229</v>
      </c>
      <c r="I662" s="134"/>
      <c r="J662" s="305">
        <v>230</v>
      </c>
      <c r="K662" s="115"/>
      <c r="L662" s="134"/>
      <c r="M662" s="134"/>
      <c r="N662" s="134"/>
      <c r="O662" s="309"/>
      <c r="P662" s="309"/>
      <c r="Q662" s="151"/>
      <c r="R662" s="16" t="s">
        <v>4963</v>
      </c>
      <c r="S662" s="151"/>
    </row>
    <row r="663" spans="2:19" ht="18.75">
      <c r="B663" s="301" t="s">
        <v>4704</v>
      </c>
      <c r="C663" s="134" t="s">
        <v>4523</v>
      </c>
      <c r="D663" s="31" t="s">
        <v>2808</v>
      </c>
      <c r="E663" s="134"/>
      <c r="F663" s="134"/>
      <c r="G663" s="31" t="s">
        <v>2783</v>
      </c>
      <c r="H663" s="134" t="s">
        <v>3421</v>
      </c>
      <c r="I663" s="134"/>
      <c r="J663" s="305">
        <v>115</v>
      </c>
      <c r="K663" s="115"/>
      <c r="L663" s="134"/>
      <c r="M663" s="134"/>
      <c r="N663" s="134"/>
      <c r="O663" s="309"/>
      <c r="P663" s="309"/>
      <c r="Q663" s="151"/>
      <c r="R663" s="151" t="s">
        <v>4966</v>
      </c>
      <c r="S663" s="151"/>
    </row>
    <row r="664" spans="2:19" ht="18.75">
      <c r="B664" s="301" t="s">
        <v>1498</v>
      </c>
      <c r="C664" s="134" t="s">
        <v>4121</v>
      </c>
      <c r="D664" s="31" t="s">
        <v>2808</v>
      </c>
      <c r="E664" s="134"/>
      <c r="F664" s="134"/>
      <c r="G664" s="31" t="s">
        <v>2783</v>
      </c>
      <c r="H664" s="134" t="s">
        <v>3411</v>
      </c>
      <c r="I664" s="134" t="s">
        <v>3398</v>
      </c>
      <c r="J664" s="305">
        <v>115</v>
      </c>
      <c r="K664" s="115">
        <v>12.5</v>
      </c>
      <c r="L664" s="134"/>
      <c r="M664" s="134"/>
      <c r="N664" s="134"/>
      <c r="O664" s="305">
        <v>11</v>
      </c>
      <c r="P664" s="305">
        <v>11</v>
      </c>
      <c r="Q664" s="151"/>
      <c r="R664" s="16" t="s">
        <v>4881</v>
      </c>
      <c r="S664" s="151"/>
    </row>
    <row r="665" spans="2:19" ht="18.75">
      <c r="B665" s="301" t="s">
        <v>2713</v>
      </c>
      <c r="C665" s="147" t="s">
        <v>3313</v>
      </c>
      <c r="D665" s="31" t="s">
        <v>2808</v>
      </c>
      <c r="E665" s="147"/>
      <c r="F665" s="147"/>
      <c r="G665" s="31" t="s">
        <v>2783</v>
      </c>
      <c r="H665" s="147"/>
      <c r="I665" s="315"/>
      <c r="J665" s="115"/>
      <c r="K665" s="115"/>
      <c r="L665" s="147"/>
      <c r="M665" s="147"/>
      <c r="N665" s="147"/>
      <c r="O665" s="115"/>
      <c r="P665" s="115"/>
      <c r="Q665" s="314"/>
      <c r="R665" s="314"/>
      <c r="S665" s="314"/>
    </row>
    <row r="666" spans="2:19" ht="18.75">
      <c r="B666" s="301" t="s">
        <v>2714</v>
      </c>
      <c r="C666" s="147" t="s">
        <v>3314</v>
      </c>
      <c r="D666" s="31" t="s">
        <v>2808</v>
      </c>
      <c r="E666" s="147"/>
      <c r="F666" s="147"/>
      <c r="G666" s="31" t="s">
        <v>2783</v>
      </c>
      <c r="H666" s="147"/>
      <c r="I666" s="315"/>
      <c r="J666" s="115"/>
      <c r="K666" s="115"/>
      <c r="L666" s="147"/>
      <c r="M666" s="147"/>
      <c r="N666" s="147"/>
      <c r="O666" s="115"/>
      <c r="P666" s="115"/>
      <c r="Q666" s="314"/>
      <c r="R666" s="314"/>
      <c r="S666" s="314"/>
    </row>
    <row r="667" spans="2:19" ht="18.75">
      <c r="B667" s="301" t="s">
        <v>1240</v>
      </c>
      <c r="C667" s="134" t="s">
        <v>4122</v>
      </c>
      <c r="D667" s="31" t="s">
        <v>2808</v>
      </c>
      <c r="E667" s="134"/>
      <c r="F667" s="134"/>
      <c r="G667" s="31" t="s">
        <v>2783</v>
      </c>
      <c r="H667" s="134" t="s">
        <v>261</v>
      </c>
      <c r="I667" s="134"/>
      <c r="J667" s="305">
        <v>115</v>
      </c>
      <c r="K667" s="115">
        <v>44</v>
      </c>
      <c r="L667" s="134"/>
      <c r="M667" s="134"/>
      <c r="N667" s="134"/>
      <c r="O667" s="309"/>
      <c r="P667" s="309"/>
      <c r="Q667" s="151"/>
      <c r="R667" s="16" t="s">
        <v>4914</v>
      </c>
      <c r="S667" s="222"/>
    </row>
    <row r="668" spans="2:19" ht="18.75">
      <c r="B668" s="301" t="s">
        <v>1588</v>
      </c>
      <c r="C668" s="147" t="s">
        <v>3089</v>
      </c>
      <c r="D668" s="31" t="s">
        <v>2808</v>
      </c>
      <c r="E668" s="147"/>
      <c r="F668" s="147"/>
      <c r="G668" s="31" t="s">
        <v>2783</v>
      </c>
      <c r="H668" s="147"/>
      <c r="I668" s="315"/>
      <c r="J668" s="115"/>
      <c r="K668" s="115"/>
      <c r="L668" s="147"/>
      <c r="M668" s="147"/>
      <c r="N668" s="147"/>
      <c r="O668" s="115"/>
      <c r="P668" s="115"/>
      <c r="Q668" s="314"/>
      <c r="R668" s="314"/>
      <c r="S668" s="314"/>
    </row>
    <row r="669" spans="2:19" ht="18.75">
      <c r="B669" s="301" t="s">
        <v>1589</v>
      </c>
      <c r="C669" s="134" t="s">
        <v>4123</v>
      </c>
      <c r="D669" s="31" t="s">
        <v>2808</v>
      </c>
      <c r="E669" s="134"/>
      <c r="F669" s="134"/>
      <c r="G669" s="31" t="s">
        <v>2783</v>
      </c>
      <c r="H669" s="134" t="s">
        <v>263</v>
      </c>
      <c r="I669" s="219"/>
      <c r="J669" s="305">
        <v>230</v>
      </c>
      <c r="K669" s="305">
        <v>44</v>
      </c>
      <c r="L669" s="219"/>
      <c r="M669" s="219"/>
      <c r="N669" s="219"/>
      <c r="O669" s="305">
        <v>98</v>
      </c>
      <c r="P669" s="309"/>
      <c r="Q669" s="16" t="s">
        <v>5025</v>
      </c>
      <c r="R669" s="16" t="s">
        <v>4920</v>
      </c>
      <c r="S669" s="151"/>
    </row>
    <row r="670" spans="2:19" ht="37.5">
      <c r="B670" s="301" t="s">
        <v>1435</v>
      </c>
      <c r="C670" s="134" t="s">
        <v>4124</v>
      </c>
      <c r="D670" s="31" t="s">
        <v>2808</v>
      </c>
      <c r="E670" s="134"/>
      <c r="F670" s="134"/>
      <c r="G670" s="31" t="s">
        <v>2783</v>
      </c>
      <c r="H670" s="134" t="s">
        <v>236</v>
      </c>
      <c r="I670" s="134" t="s">
        <v>3396</v>
      </c>
      <c r="J670" s="305">
        <v>500</v>
      </c>
      <c r="K670" s="328" t="s">
        <v>4625</v>
      </c>
      <c r="L670" s="134"/>
      <c r="M670" s="134"/>
      <c r="N670" s="134"/>
      <c r="O670" s="305">
        <v>128</v>
      </c>
      <c r="P670" s="309"/>
      <c r="Q670" s="16" t="s">
        <v>5024</v>
      </c>
      <c r="R670" s="16" t="s">
        <v>4916</v>
      </c>
      <c r="S670" s="151"/>
    </row>
    <row r="671" spans="2:19" ht="18.75">
      <c r="B671" s="301" t="s">
        <v>1488</v>
      </c>
      <c r="C671" s="134" t="s">
        <v>4125</v>
      </c>
      <c r="D671" s="31" t="s">
        <v>2808</v>
      </c>
      <c r="E671" s="134"/>
      <c r="F671" s="134"/>
      <c r="G671" s="31" t="s">
        <v>2783</v>
      </c>
      <c r="H671" s="134" t="s">
        <v>3409</v>
      </c>
      <c r="I671" s="134" t="s">
        <v>3398</v>
      </c>
      <c r="J671" s="305">
        <v>230</v>
      </c>
      <c r="K671" s="115">
        <v>27.6</v>
      </c>
      <c r="L671" s="134"/>
      <c r="M671" s="134"/>
      <c r="N671" s="134"/>
      <c r="O671" s="305">
        <v>197</v>
      </c>
      <c r="P671" s="309"/>
      <c r="Q671" s="151"/>
      <c r="R671" s="16" t="s">
        <v>4884</v>
      </c>
      <c r="S671" s="151"/>
    </row>
    <row r="672" spans="2:19" ht="18.75">
      <c r="B672" s="301" t="s">
        <v>1733</v>
      </c>
      <c r="C672" s="147" t="s">
        <v>3103</v>
      </c>
      <c r="D672" s="31" t="s">
        <v>2808</v>
      </c>
      <c r="E672" s="147"/>
      <c r="F672" s="147"/>
      <c r="G672" s="31" t="s">
        <v>2783</v>
      </c>
      <c r="H672" s="147"/>
      <c r="I672" s="315"/>
      <c r="J672" s="115"/>
      <c r="K672" s="115"/>
      <c r="L672" s="147"/>
      <c r="M672" s="147"/>
      <c r="N672" s="147"/>
      <c r="O672" s="115"/>
      <c r="P672" s="115"/>
      <c r="Q672" s="314"/>
      <c r="R672" s="314"/>
      <c r="S672" s="314"/>
    </row>
    <row r="673" spans="2:19" ht="18.75">
      <c r="B673" s="301" t="s">
        <v>2689</v>
      </c>
      <c r="C673" s="147" t="s">
        <v>3900</v>
      </c>
      <c r="D673" s="31" t="s">
        <v>2808</v>
      </c>
      <c r="E673" s="147"/>
      <c r="F673" s="147"/>
      <c r="G673" s="31" t="s">
        <v>2783</v>
      </c>
      <c r="H673" s="147"/>
      <c r="I673" s="315"/>
      <c r="J673" s="115"/>
      <c r="K673" s="115"/>
      <c r="L673" s="147"/>
      <c r="M673" s="147"/>
      <c r="N673" s="147"/>
      <c r="O673" s="115"/>
      <c r="P673" s="115"/>
      <c r="Q673" s="314"/>
      <c r="R673" s="314"/>
      <c r="S673" s="314"/>
    </row>
    <row r="674" spans="2:19" ht="18.75">
      <c r="B674" s="301" t="s">
        <v>2688</v>
      </c>
      <c r="C674" s="147" t="s">
        <v>3042</v>
      </c>
      <c r="D674" s="31" t="s">
        <v>2808</v>
      </c>
      <c r="E674" s="147"/>
      <c r="F674" s="147"/>
      <c r="G674" s="31" t="s">
        <v>2783</v>
      </c>
      <c r="H674" s="147"/>
      <c r="I674" s="315"/>
      <c r="J674" s="115"/>
      <c r="K674" s="115"/>
      <c r="L674" s="147"/>
      <c r="M674" s="147"/>
      <c r="N674" s="147"/>
      <c r="O674" s="115"/>
      <c r="P674" s="115"/>
      <c r="Q674" s="314"/>
      <c r="R674" s="314"/>
      <c r="S674" s="314"/>
    </row>
    <row r="675" spans="2:19" ht="18.75">
      <c r="B675" s="301" t="s">
        <v>2308</v>
      </c>
      <c r="C675" s="147" t="s">
        <v>2988</v>
      </c>
      <c r="D675" s="31" t="s">
        <v>2808</v>
      </c>
      <c r="E675" s="147"/>
      <c r="F675" s="147"/>
      <c r="G675" s="31" t="s">
        <v>2783</v>
      </c>
      <c r="H675" s="147"/>
      <c r="I675" s="315"/>
      <c r="J675" s="115"/>
      <c r="K675" s="115"/>
      <c r="L675" s="147"/>
      <c r="M675" s="147"/>
      <c r="N675" s="147"/>
      <c r="O675" s="115"/>
      <c r="P675" s="115"/>
      <c r="Q675" s="314"/>
      <c r="R675" s="314"/>
      <c r="S675" s="314"/>
    </row>
    <row r="676" spans="2:19" ht="18.75">
      <c r="B676" s="301" t="s">
        <v>1920</v>
      </c>
      <c r="C676" s="147" t="s">
        <v>3141</v>
      </c>
      <c r="D676" s="31" t="s">
        <v>2808</v>
      </c>
      <c r="E676" s="147"/>
      <c r="F676" s="147"/>
      <c r="G676" s="31" t="s">
        <v>2783</v>
      </c>
      <c r="H676" s="147"/>
      <c r="I676" s="315"/>
      <c r="J676" s="115"/>
      <c r="K676" s="115"/>
      <c r="L676" s="147"/>
      <c r="M676" s="147"/>
      <c r="N676" s="147"/>
      <c r="O676" s="115"/>
      <c r="P676" s="115"/>
      <c r="Q676" s="314"/>
      <c r="R676" s="314"/>
      <c r="S676" s="314"/>
    </row>
    <row r="677" spans="2:19" ht="18.75">
      <c r="B677" s="301" t="s">
        <v>2130</v>
      </c>
      <c r="C677" s="147" t="s">
        <v>3183</v>
      </c>
      <c r="D677" s="31" t="s">
        <v>2808</v>
      </c>
      <c r="E677" s="147"/>
      <c r="F677" s="147"/>
      <c r="G677" s="31" t="s">
        <v>2783</v>
      </c>
      <c r="H677" s="147"/>
      <c r="I677" s="315"/>
      <c r="J677" s="115"/>
      <c r="K677" s="115"/>
      <c r="L677" s="147"/>
      <c r="M677" s="147"/>
      <c r="N677" s="147"/>
      <c r="O677" s="115"/>
      <c r="P677" s="115"/>
      <c r="Q677" s="314"/>
      <c r="R677" s="314"/>
      <c r="S677" s="314"/>
    </row>
    <row r="678" spans="2:19" ht="18.75">
      <c r="B678" s="301" t="s">
        <v>2169</v>
      </c>
      <c r="C678" s="147" t="s">
        <v>2962</v>
      </c>
      <c r="D678" s="31" t="s">
        <v>2808</v>
      </c>
      <c r="E678" s="147"/>
      <c r="F678" s="147"/>
      <c r="G678" s="31" t="s">
        <v>2783</v>
      </c>
      <c r="H678" s="147"/>
      <c r="I678" s="315"/>
      <c r="J678" s="115"/>
      <c r="K678" s="115"/>
      <c r="L678" s="147"/>
      <c r="M678" s="147"/>
      <c r="N678" s="147"/>
      <c r="O678" s="115"/>
      <c r="P678" s="115"/>
      <c r="Q678" s="314"/>
      <c r="R678" s="314"/>
      <c r="S678" s="314"/>
    </row>
    <row r="679" spans="2:19" ht="18.75">
      <c r="B679" s="301" t="s">
        <v>2562</v>
      </c>
      <c r="C679" s="147" t="s">
        <v>3305</v>
      </c>
      <c r="D679" s="31" t="s">
        <v>2808</v>
      </c>
      <c r="E679" s="147"/>
      <c r="F679" s="147"/>
      <c r="G679" s="31" t="s">
        <v>2783</v>
      </c>
      <c r="H679" s="147"/>
      <c r="I679" s="315"/>
      <c r="J679" s="115"/>
      <c r="K679" s="115"/>
      <c r="L679" s="147"/>
      <c r="M679" s="147"/>
      <c r="N679" s="147"/>
      <c r="O679" s="115"/>
      <c r="P679" s="115"/>
      <c r="Q679" s="314"/>
      <c r="R679" s="314"/>
      <c r="S679" s="314"/>
    </row>
    <row r="680" spans="2:19" ht="18.75">
      <c r="B680" s="301" t="s">
        <v>2083</v>
      </c>
      <c r="C680" s="147" t="s">
        <v>3170</v>
      </c>
      <c r="D680" s="31" t="s">
        <v>2808</v>
      </c>
      <c r="E680" s="147"/>
      <c r="F680" s="147"/>
      <c r="G680" s="31" t="s">
        <v>2783</v>
      </c>
      <c r="H680" s="147"/>
      <c r="I680" s="315"/>
      <c r="J680" s="115"/>
      <c r="K680" s="115"/>
      <c r="L680" s="147"/>
      <c r="M680" s="147"/>
      <c r="N680" s="147"/>
      <c r="O680" s="115"/>
      <c r="P680" s="115"/>
      <c r="Q680" s="314"/>
      <c r="R680" s="314"/>
      <c r="S680" s="314"/>
    </row>
    <row r="681" spans="2:19" ht="18.75">
      <c r="B681" s="301" t="s">
        <v>2082</v>
      </c>
      <c r="C681" s="147" t="s">
        <v>3171</v>
      </c>
      <c r="D681" s="31" t="s">
        <v>2808</v>
      </c>
      <c r="E681" s="147"/>
      <c r="F681" s="147"/>
      <c r="G681" s="31" t="s">
        <v>2783</v>
      </c>
      <c r="H681" s="147"/>
      <c r="I681" s="315"/>
      <c r="J681" s="115"/>
      <c r="K681" s="115"/>
      <c r="L681" s="147"/>
      <c r="M681" s="147"/>
      <c r="N681" s="147"/>
      <c r="O681" s="115"/>
      <c r="P681" s="115"/>
      <c r="Q681" s="314"/>
      <c r="R681" s="314"/>
      <c r="S681" s="314"/>
    </row>
    <row r="682" spans="2:19" ht="18.75">
      <c r="B682" s="301" t="s">
        <v>1318</v>
      </c>
      <c r="C682" s="147" t="s">
        <v>3372</v>
      </c>
      <c r="D682" s="31" t="s">
        <v>2808</v>
      </c>
      <c r="E682" s="147"/>
      <c r="F682" s="147"/>
      <c r="G682" s="31" t="s">
        <v>2783</v>
      </c>
      <c r="H682" s="147"/>
      <c r="I682" s="315"/>
      <c r="J682" s="115"/>
      <c r="K682" s="115"/>
      <c r="L682" s="147"/>
      <c r="M682" s="147"/>
      <c r="N682" s="147"/>
      <c r="O682" s="115"/>
      <c r="P682" s="115"/>
      <c r="Q682" s="314"/>
      <c r="R682" s="314"/>
      <c r="S682" s="314"/>
    </row>
    <row r="683" spans="2:19" ht="18.75">
      <c r="B683" s="301" t="s">
        <v>1274</v>
      </c>
      <c r="C683" s="134" t="s">
        <v>4126</v>
      </c>
      <c r="D683" s="31" t="s">
        <v>2808</v>
      </c>
      <c r="E683" s="134"/>
      <c r="F683" s="134"/>
      <c r="G683" s="31" t="s">
        <v>2783</v>
      </c>
      <c r="H683" s="134" t="s">
        <v>3413</v>
      </c>
      <c r="I683" s="134"/>
      <c r="J683" s="305">
        <v>230</v>
      </c>
      <c r="K683" s="306" t="s">
        <v>4619</v>
      </c>
      <c r="L683" s="134"/>
      <c r="M683" s="134"/>
      <c r="N683" s="134"/>
      <c r="O683" s="309"/>
      <c r="P683" s="309"/>
      <c r="Q683" s="151"/>
      <c r="R683" s="16" t="s">
        <v>5566</v>
      </c>
      <c r="S683" s="151"/>
    </row>
    <row r="684" spans="2:19" ht="18.75">
      <c r="B684" s="301" t="s">
        <v>1228</v>
      </c>
      <c r="C684" s="134" t="s">
        <v>4610</v>
      </c>
      <c r="D684" s="31" t="s">
        <v>2808</v>
      </c>
      <c r="E684" s="134"/>
      <c r="F684" s="134"/>
      <c r="G684" s="31" t="s">
        <v>2783</v>
      </c>
      <c r="H684" s="134" t="s">
        <v>261</v>
      </c>
      <c r="I684" s="134"/>
      <c r="J684" s="305">
        <v>230</v>
      </c>
      <c r="K684" s="115">
        <v>115</v>
      </c>
      <c r="L684" s="134"/>
      <c r="M684" s="134"/>
      <c r="N684" s="134"/>
      <c r="O684" s="309"/>
      <c r="P684" s="309"/>
      <c r="Q684" s="151"/>
      <c r="R684" s="16" t="s">
        <v>4914</v>
      </c>
      <c r="S684" s="222"/>
    </row>
    <row r="685" spans="2:19" ht="18.75">
      <c r="B685" s="301" t="s">
        <v>4476</v>
      </c>
      <c r="C685" s="147" t="s">
        <v>3316</v>
      </c>
      <c r="D685" s="31" t="s">
        <v>2808</v>
      </c>
      <c r="E685" s="147"/>
      <c r="F685" s="147"/>
      <c r="G685" s="31" t="s">
        <v>2783</v>
      </c>
      <c r="H685" s="147"/>
      <c r="I685" s="315"/>
      <c r="J685" s="115"/>
      <c r="K685" s="115"/>
      <c r="L685" s="147"/>
      <c r="M685" s="147"/>
      <c r="N685" s="147"/>
      <c r="O685" s="115"/>
      <c r="P685" s="115"/>
      <c r="Q685" s="314"/>
      <c r="R685" s="314"/>
      <c r="S685" s="314"/>
    </row>
    <row r="686" spans="2:19" ht="18.75">
      <c r="B686" s="301" t="s">
        <v>4710</v>
      </c>
      <c r="C686" s="134" t="s">
        <v>4524</v>
      </c>
      <c r="D686" s="31" t="s">
        <v>2808</v>
      </c>
      <c r="E686" s="134"/>
      <c r="F686" s="134"/>
      <c r="G686" s="31" t="s">
        <v>2783</v>
      </c>
      <c r="H686" s="134" t="s">
        <v>272</v>
      </c>
      <c r="I686" s="134"/>
      <c r="J686" s="305">
        <v>115</v>
      </c>
      <c r="K686" s="115"/>
      <c r="L686" s="134"/>
      <c r="M686" s="134"/>
      <c r="N686" s="134"/>
      <c r="O686" s="309"/>
      <c r="P686" s="309"/>
      <c r="Q686" s="151"/>
      <c r="R686" s="151" t="s">
        <v>4964</v>
      </c>
      <c r="S686" s="151"/>
    </row>
    <row r="687" spans="2:19" ht="18.75">
      <c r="B687" s="301" t="s">
        <v>4408</v>
      </c>
      <c r="C687" s="134" t="s">
        <v>4525</v>
      </c>
      <c r="D687" s="31" t="s">
        <v>2808</v>
      </c>
      <c r="E687" s="134"/>
      <c r="F687" s="134"/>
      <c r="G687" s="31" t="s">
        <v>2783</v>
      </c>
      <c r="H687" s="134" t="s">
        <v>3413</v>
      </c>
      <c r="I687" s="134"/>
      <c r="J687" s="305">
        <v>115</v>
      </c>
      <c r="K687" s="115"/>
      <c r="L687" s="134"/>
      <c r="M687" s="134"/>
      <c r="N687" s="134"/>
      <c r="O687" s="309"/>
      <c r="P687" s="309"/>
      <c r="Q687" s="151"/>
      <c r="R687" s="16" t="s">
        <v>4885</v>
      </c>
      <c r="S687" s="151"/>
    </row>
    <row r="688" spans="2:19" ht="18.75">
      <c r="B688" s="301" t="s">
        <v>1345</v>
      </c>
      <c r="C688" s="134" t="s">
        <v>4127</v>
      </c>
      <c r="D688" s="31" t="s">
        <v>2808</v>
      </c>
      <c r="E688" s="134"/>
      <c r="F688" s="134"/>
      <c r="G688" s="31" t="s">
        <v>2783</v>
      </c>
      <c r="H688" s="134" t="s">
        <v>3413</v>
      </c>
      <c r="I688" s="134"/>
      <c r="J688" s="305">
        <v>115</v>
      </c>
      <c r="K688" s="115">
        <v>12</v>
      </c>
      <c r="L688" s="134"/>
      <c r="M688" s="134"/>
      <c r="N688" s="134"/>
      <c r="O688" s="309"/>
      <c r="P688" s="309"/>
      <c r="Q688" s="151"/>
      <c r="R688" s="16" t="s">
        <v>5566</v>
      </c>
      <c r="S688" s="151"/>
    </row>
    <row r="689" spans="2:19" ht="18.75">
      <c r="B689" s="301" t="s">
        <v>1918</v>
      </c>
      <c r="C689" s="134" t="s">
        <v>4128</v>
      </c>
      <c r="D689" s="31" t="s">
        <v>2808</v>
      </c>
      <c r="E689" s="134"/>
      <c r="F689" s="134"/>
      <c r="G689" s="31" t="s">
        <v>2783</v>
      </c>
      <c r="H689" s="134" t="s">
        <v>3408</v>
      </c>
      <c r="I689" s="134"/>
      <c r="J689" s="305">
        <v>115</v>
      </c>
      <c r="K689" s="115">
        <v>13.8</v>
      </c>
      <c r="L689" s="134"/>
      <c r="M689" s="134"/>
      <c r="N689" s="134"/>
      <c r="O689" s="305">
        <v>77</v>
      </c>
      <c r="P689" s="309"/>
      <c r="Q689" s="151"/>
      <c r="R689" s="16" t="s">
        <v>4880</v>
      </c>
      <c r="S689" s="151"/>
    </row>
    <row r="690" spans="2:19" ht="18.75">
      <c r="B690" s="301" t="s">
        <v>1508</v>
      </c>
      <c r="C690" s="147" t="s">
        <v>2828</v>
      </c>
      <c r="D690" s="31" t="s">
        <v>2808</v>
      </c>
      <c r="E690" s="147"/>
      <c r="F690" s="147"/>
      <c r="G690" s="31" t="s">
        <v>2783</v>
      </c>
      <c r="H690" s="147"/>
      <c r="I690" s="315"/>
      <c r="J690" s="115"/>
      <c r="K690" s="115"/>
      <c r="L690" s="147"/>
      <c r="M690" s="147"/>
      <c r="N690" s="147"/>
      <c r="O690" s="115"/>
      <c r="P690" s="115"/>
      <c r="Q690" s="314"/>
      <c r="R690" s="314"/>
      <c r="S690" s="314"/>
    </row>
    <row r="691" spans="2:19" ht="18.75">
      <c r="B691" s="301" t="s">
        <v>4707</v>
      </c>
      <c r="C691" s="134" t="s">
        <v>4526</v>
      </c>
      <c r="D691" s="31" t="s">
        <v>2808</v>
      </c>
      <c r="E691" s="134"/>
      <c r="F691" s="134"/>
      <c r="G691" s="31" t="s">
        <v>2783</v>
      </c>
      <c r="H691" s="134" t="s">
        <v>3457</v>
      </c>
      <c r="I691" s="134"/>
      <c r="J691" s="305">
        <v>230</v>
      </c>
      <c r="K691" s="115"/>
      <c r="L691" s="134"/>
      <c r="M691" s="134"/>
      <c r="N691" s="134"/>
      <c r="O691" s="309"/>
      <c r="P691" s="309"/>
      <c r="Q691" s="151"/>
      <c r="R691" s="16" t="s">
        <v>5565</v>
      </c>
      <c r="S691" s="151"/>
    </row>
    <row r="692" spans="2:19" ht="18.75">
      <c r="B692" s="301" t="s">
        <v>1662</v>
      </c>
      <c r="C692" s="147" t="s">
        <v>2867</v>
      </c>
      <c r="D692" s="31" t="s">
        <v>2808</v>
      </c>
      <c r="E692" s="147"/>
      <c r="F692" s="147"/>
      <c r="G692" s="31" t="s">
        <v>2783</v>
      </c>
      <c r="H692" s="147"/>
      <c r="I692" s="315"/>
      <c r="J692" s="115"/>
      <c r="K692" s="115"/>
      <c r="L692" s="147"/>
      <c r="M692" s="147"/>
      <c r="N692" s="147"/>
      <c r="O692" s="115"/>
      <c r="P692" s="115"/>
      <c r="Q692" s="314"/>
      <c r="R692" s="314"/>
      <c r="S692" s="314"/>
    </row>
    <row r="693" spans="2:19" ht="18.75">
      <c r="B693" s="301" t="s">
        <v>1664</v>
      </c>
      <c r="C693" s="134" t="s">
        <v>4129</v>
      </c>
      <c r="D693" s="31" t="s">
        <v>2808</v>
      </c>
      <c r="E693" s="134"/>
      <c r="F693" s="134"/>
      <c r="G693" s="31" t="s">
        <v>2783</v>
      </c>
      <c r="H693" s="134" t="s">
        <v>3428</v>
      </c>
      <c r="I693" s="134"/>
      <c r="J693" s="305">
        <v>230</v>
      </c>
      <c r="K693" s="115">
        <v>27.6</v>
      </c>
      <c r="L693" s="134"/>
      <c r="M693" s="134"/>
      <c r="N693" s="134"/>
      <c r="O693" s="305">
        <v>183</v>
      </c>
      <c r="P693" s="309"/>
      <c r="Q693" s="151"/>
      <c r="R693" s="16" t="s">
        <v>4924</v>
      </c>
      <c r="S693" s="151"/>
    </row>
    <row r="694" spans="2:19" ht="18.75">
      <c r="B694" s="301" t="s">
        <v>1697</v>
      </c>
      <c r="C694" s="134" t="s">
        <v>4130</v>
      </c>
      <c r="D694" s="31" t="s">
        <v>2808</v>
      </c>
      <c r="E694" s="134"/>
      <c r="F694" s="134"/>
      <c r="G694" s="31" t="s">
        <v>2783</v>
      </c>
      <c r="H694" s="134" t="s">
        <v>3408</v>
      </c>
      <c r="I694" s="134"/>
      <c r="J694" s="305">
        <v>230</v>
      </c>
      <c r="K694" s="115">
        <v>27.6</v>
      </c>
      <c r="L694" s="134"/>
      <c r="M694" s="134"/>
      <c r="N694" s="134"/>
      <c r="O694" s="305">
        <v>176</v>
      </c>
      <c r="P694" s="309"/>
      <c r="Q694" s="151"/>
      <c r="R694" s="16" t="s">
        <v>4880</v>
      </c>
      <c r="S694" s="151"/>
    </row>
    <row r="695" spans="2:19" ht="18.75">
      <c r="B695" s="301" t="s">
        <v>1964</v>
      </c>
      <c r="C695" s="134" t="s">
        <v>4131</v>
      </c>
      <c r="D695" s="31" t="s">
        <v>2808</v>
      </c>
      <c r="E695" s="134"/>
      <c r="F695" s="134"/>
      <c r="G695" s="31" t="s">
        <v>2783</v>
      </c>
      <c r="H695" s="134" t="s">
        <v>3408</v>
      </c>
      <c r="I695" s="134"/>
      <c r="J695" s="305">
        <v>230</v>
      </c>
      <c r="K695" s="306" t="s">
        <v>4618</v>
      </c>
      <c r="L695" s="134"/>
      <c r="M695" s="134"/>
      <c r="N695" s="134"/>
      <c r="O695" s="305">
        <v>226</v>
      </c>
      <c r="P695" s="309"/>
      <c r="Q695" s="151"/>
      <c r="R695" s="16" t="s">
        <v>4880</v>
      </c>
      <c r="S695" s="151"/>
    </row>
    <row r="696" spans="2:19" ht="18.75">
      <c r="B696" s="301" t="s">
        <v>2265</v>
      </c>
      <c r="C696" s="147" t="s">
        <v>3868</v>
      </c>
      <c r="D696" s="31" t="s">
        <v>2808</v>
      </c>
      <c r="E696" s="147"/>
      <c r="F696" s="147"/>
      <c r="G696" s="31" t="s">
        <v>2783</v>
      </c>
      <c r="H696" s="147"/>
      <c r="I696" s="315"/>
      <c r="J696" s="115"/>
      <c r="K696" s="115"/>
      <c r="L696" s="147"/>
      <c r="M696" s="147"/>
      <c r="N696" s="147"/>
      <c r="O696" s="115"/>
      <c r="P696" s="115"/>
      <c r="Q696" s="314"/>
      <c r="R696" s="314"/>
      <c r="S696" s="314"/>
    </row>
    <row r="697" spans="2:19" ht="18.75">
      <c r="B697" s="301" t="s">
        <v>2510</v>
      </c>
      <c r="C697" s="134" t="s">
        <v>4132</v>
      </c>
      <c r="D697" s="31" t="s">
        <v>2808</v>
      </c>
      <c r="E697" s="134"/>
      <c r="F697" s="134"/>
      <c r="G697" s="31" t="s">
        <v>2783</v>
      </c>
      <c r="H697" s="134" t="s">
        <v>3421</v>
      </c>
      <c r="I697" s="134" t="s">
        <v>3397</v>
      </c>
      <c r="J697" s="305">
        <v>115</v>
      </c>
      <c r="K697" s="115">
        <v>44</v>
      </c>
      <c r="L697" s="134"/>
      <c r="M697" s="134"/>
      <c r="N697" s="134"/>
      <c r="O697" s="309"/>
      <c r="P697" s="305">
        <v>37.53</v>
      </c>
      <c r="Q697" s="151"/>
      <c r="R697" s="16" t="s">
        <v>4973</v>
      </c>
      <c r="S697" s="151"/>
    </row>
    <row r="698" spans="2:19" ht="18.75">
      <c r="B698" s="301" t="s">
        <v>4642</v>
      </c>
      <c r="C698" s="134" t="s">
        <v>4646</v>
      </c>
      <c r="D698" s="31" t="s">
        <v>2808</v>
      </c>
      <c r="E698" s="134"/>
      <c r="F698" s="134"/>
      <c r="G698" s="31" t="s">
        <v>2783</v>
      </c>
      <c r="H698" s="134" t="s">
        <v>261</v>
      </c>
      <c r="I698" s="134"/>
      <c r="J698" s="305">
        <v>115</v>
      </c>
      <c r="K698" s="115">
        <v>12.5</v>
      </c>
      <c r="L698" s="134"/>
      <c r="M698" s="134"/>
      <c r="N698" s="134"/>
      <c r="O698" s="309"/>
      <c r="P698" s="309"/>
      <c r="Q698" s="151"/>
      <c r="R698" s="16" t="s">
        <v>4914</v>
      </c>
      <c r="S698" s="222"/>
    </row>
    <row r="699" spans="2:19" ht="18.75">
      <c r="B699" s="301" t="s">
        <v>1323</v>
      </c>
      <c r="C699" s="147" t="s">
        <v>3205</v>
      </c>
      <c r="D699" s="31" t="s">
        <v>2808</v>
      </c>
      <c r="E699" s="147"/>
      <c r="F699" s="147"/>
      <c r="G699" s="31" t="s">
        <v>2783</v>
      </c>
      <c r="H699" s="147"/>
      <c r="I699" s="315"/>
      <c r="J699" s="115"/>
      <c r="K699" s="115"/>
      <c r="L699" s="147"/>
      <c r="M699" s="147"/>
      <c r="N699" s="147"/>
      <c r="O699" s="115"/>
      <c r="P699" s="115"/>
      <c r="Q699" s="314"/>
      <c r="R699" s="314"/>
      <c r="S699" s="314"/>
    </row>
    <row r="700" spans="2:19" ht="18.75">
      <c r="B700" s="301" t="s">
        <v>2237</v>
      </c>
      <c r="C700" s="147" t="s">
        <v>3205</v>
      </c>
      <c r="D700" s="31" t="s">
        <v>2808</v>
      </c>
      <c r="E700" s="147"/>
      <c r="F700" s="147"/>
      <c r="G700" s="31" t="s">
        <v>2783</v>
      </c>
      <c r="H700" s="147"/>
      <c r="I700" s="315"/>
      <c r="J700" s="115"/>
      <c r="K700" s="115"/>
      <c r="L700" s="147"/>
      <c r="M700" s="147"/>
      <c r="N700" s="147"/>
      <c r="O700" s="115"/>
      <c r="P700" s="115"/>
      <c r="Q700" s="314"/>
      <c r="R700" s="314"/>
      <c r="S700" s="314"/>
    </row>
    <row r="701" spans="2:19" ht="18.75">
      <c r="B701" s="301" t="s">
        <v>2238</v>
      </c>
      <c r="C701" s="134" t="s">
        <v>4133</v>
      </c>
      <c r="D701" s="31" t="s">
        <v>2808</v>
      </c>
      <c r="E701" s="134"/>
      <c r="F701" s="134"/>
      <c r="G701" s="31" t="s">
        <v>2783</v>
      </c>
      <c r="H701" s="134" t="s">
        <v>261</v>
      </c>
      <c r="I701" s="134"/>
      <c r="J701" s="305">
        <v>115</v>
      </c>
      <c r="K701" s="115">
        <v>44</v>
      </c>
      <c r="L701" s="134"/>
      <c r="M701" s="134"/>
      <c r="N701" s="134"/>
      <c r="O701" s="309"/>
      <c r="P701" s="309"/>
      <c r="Q701" s="151"/>
      <c r="R701" s="16" t="s">
        <v>4914</v>
      </c>
      <c r="S701" s="222"/>
    </row>
    <row r="702" spans="2:19" ht="18.75">
      <c r="B702" s="301" t="s">
        <v>1717</v>
      </c>
      <c r="C702" s="147" t="s">
        <v>3098</v>
      </c>
      <c r="D702" s="31" t="s">
        <v>2808</v>
      </c>
      <c r="E702" s="147"/>
      <c r="F702" s="147"/>
      <c r="G702" s="31" t="s">
        <v>2783</v>
      </c>
      <c r="H702" s="147"/>
      <c r="I702" s="315"/>
      <c r="J702" s="115"/>
      <c r="K702" s="115"/>
      <c r="L702" s="147"/>
      <c r="M702" s="147"/>
      <c r="N702" s="147"/>
      <c r="O702" s="115"/>
      <c r="P702" s="115"/>
      <c r="Q702" s="314"/>
      <c r="R702" s="314"/>
      <c r="S702" s="314"/>
    </row>
    <row r="703" spans="2:19" ht="18.75">
      <c r="B703" s="301" t="s">
        <v>1718</v>
      </c>
      <c r="C703" s="134" t="s">
        <v>4134</v>
      </c>
      <c r="D703" s="31" t="s">
        <v>2808</v>
      </c>
      <c r="E703" s="134"/>
      <c r="F703" s="134"/>
      <c r="G703" s="31" t="s">
        <v>2783</v>
      </c>
      <c r="H703" s="134" t="s">
        <v>263</v>
      </c>
      <c r="I703" s="219"/>
      <c r="J703" s="305">
        <v>115</v>
      </c>
      <c r="K703" s="115"/>
      <c r="L703" s="219"/>
      <c r="M703" s="219"/>
      <c r="N703" s="219"/>
      <c r="O703" s="305">
        <v>22</v>
      </c>
      <c r="P703" s="309"/>
      <c r="Q703" s="151"/>
      <c r="R703" s="16" t="s">
        <v>4920</v>
      </c>
      <c r="S703" s="151"/>
    </row>
    <row r="704" spans="2:19" ht="18.75">
      <c r="B704" s="301" t="s">
        <v>2549</v>
      </c>
      <c r="C704" s="134" t="s">
        <v>4135</v>
      </c>
      <c r="D704" s="31" t="s">
        <v>2808</v>
      </c>
      <c r="E704" s="134"/>
      <c r="F704" s="134"/>
      <c r="G704" s="31" t="s">
        <v>2783</v>
      </c>
      <c r="H704" s="134" t="s">
        <v>263</v>
      </c>
      <c r="I704" s="219"/>
      <c r="J704" s="305">
        <v>115</v>
      </c>
      <c r="K704" s="305">
        <v>8.32</v>
      </c>
      <c r="L704" s="219"/>
      <c r="M704" s="219"/>
      <c r="N704" s="219"/>
      <c r="O704" s="305">
        <v>17</v>
      </c>
      <c r="P704" s="309"/>
      <c r="Q704" s="16" t="s">
        <v>5025</v>
      </c>
      <c r="R704" s="16" t="s">
        <v>4920</v>
      </c>
      <c r="S704" s="151"/>
    </row>
    <row r="705" spans="2:19" ht="18.75">
      <c r="B705" s="301" t="s">
        <v>2547</v>
      </c>
      <c r="C705" s="147" t="s">
        <v>3283</v>
      </c>
      <c r="D705" s="31" t="s">
        <v>2808</v>
      </c>
      <c r="E705" s="147"/>
      <c r="F705" s="147"/>
      <c r="G705" s="31" t="s">
        <v>2783</v>
      </c>
      <c r="H705" s="147"/>
      <c r="I705" s="315"/>
      <c r="J705" s="115"/>
      <c r="K705" s="115"/>
      <c r="L705" s="147"/>
      <c r="M705" s="147"/>
      <c r="N705" s="147"/>
      <c r="O705" s="115"/>
      <c r="P705" s="115"/>
      <c r="Q705" s="314"/>
      <c r="R705" s="314"/>
      <c r="S705" s="314"/>
    </row>
    <row r="706" spans="2:19" ht="18.75">
      <c r="B706" s="301" t="s">
        <v>2573</v>
      </c>
      <c r="C706" s="134" t="s">
        <v>4136</v>
      </c>
      <c r="D706" s="31" t="s">
        <v>2808</v>
      </c>
      <c r="E706" s="134"/>
      <c r="F706" s="134"/>
      <c r="G706" s="31" t="s">
        <v>2783</v>
      </c>
      <c r="H706" s="134" t="s">
        <v>261</v>
      </c>
      <c r="I706" s="134"/>
      <c r="J706" s="305">
        <v>115</v>
      </c>
      <c r="K706" s="115">
        <v>25</v>
      </c>
      <c r="L706" s="134"/>
      <c r="M706" s="134"/>
      <c r="N706" s="134"/>
      <c r="O706" s="309"/>
      <c r="P706" s="309"/>
      <c r="Q706" s="151"/>
      <c r="R706" s="16" t="s">
        <v>4914</v>
      </c>
      <c r="S706" s="222"/>
    </row>
    <row r="707" spans="2:19" ht="18.75">
      <c r="B707" s="301" t="s">
        <v>2572</v>
      </c>
      <c r="C707" s="147" t="s">
        <v>3290</v>
      </c>
      <c r="D707" s="31" t="s">
        <v>2808</v>
      </c>
      <c r="E707" s="147"/>
      <c r="F707" s="147"/>
      <c r="G707" s="31" t="s">
        <v>2783</v>
      </c>
      <c r="H707" s="147"/>
      <c r="I707" s="315"/>
      <c r="J707" s="115"/>
      <c r="K707" s="115"/>
      <c r="L707" s="147"/>
      <c r="M707" s="147"/>
      <c r="N707" s="147"/>
      <c r="O707" s="115"/>
      <c r="P707" s="115"/>
      <c r="Q707" s="314"/>
      <c r="R707" s="314"/>
      <c r="S707" s="314"/>
    </row>
    <row r="708" spans="2:19" ht="18.75">
      <c r="B708" s="301" t="s">
        <v>1281</v>
      </c>
      <c r="C708" s="134" t="s">
        <v>4637</v>
      </c>
      <c r="D708" s="31" t="s">
        <v>2808</v>
      </c>
      <c r="E708" s="134"/>
      <c r="F708" s="134"/>
      <c r="G708" s="31" t="s">
        <v>2783</v>
      </c>
      <c r="H708" s="134" t="s">
        <v>261</v>
      </c>
      <c r="I708" s="134"/>
      <c r="J708" s="305">
        <v>230</v>
      </c>
      <c r="K708" s="115">
        <v>115</v>
      </c>
      <c r="L708" s="134"/>
      <c r="M708" s="134"/>
      <c r="N708" s="134"/>
      <c r="O708" s="309"/>
      <c r="P708" s="309"/>
      <c r="Q708" s="151"/>
      <c r="R708" s="16" t="s">
        <v>4914</v>
      </c>
      <c r="S708" s="222"/>
    </row>
    <row r="709" spans="2:19" ht="18.75">
      <c r="B709" s="301" t="s">
        <v>2550</v>
      </c>
      <c r="C709" s="147" t="s">
        <v>3019</v>
      </c>
      <c r="D709" s="31" t="s">
        <v>2808</v>
      </c>
      <c r="E709" s="147"/>
      <c r="F709" s="147"/>
      <c r="G709" s="31" t="s">
        <v>2783</v>
      </c>
      <c r="H709" s="147"/>
      <c r="I709" s="315"/>
      <c r="J709" s="115"/>
      <c r="K709" s="115"/>
      <c r="L709" s="147"/>
      <c r="M709" s="147"/>
      <c r="N709" s="147"/>
      <c r="O709" s="115"/>
      <c r="P709" s="115"/>
      <c r="Q709" s="314"/>
      <c r="R709" s="314"/>
      <c r="S709" s="314"/>
    </row>
    <row r="710" spans="2:19" ht="18.75">
      <c r="B710" s="301" t="s">
        <v>2551</v>
      </c>
      <c r="C710" s="134" t="s">
        <v>4137</v>
      </c>
      <c r="D710" s="31" t="s">
        <v>2808</v>
      </c>
      <c r="E710" s="134"/>
      <c r="F710" s="134"/>
      <c r="G710" s="31" t="s">
        <v>2783</v>
      </c>
      <c r="H710" s="134" t="s">
        <v>263</v>
      </c>
      <c r="I710" s="219"/>
      <c r="J710" s="305">
        <v>115</v>
      </c>
      <c r="K710" s="115"/>
      <c r="L710" s="219"/>
      <c r="M710" s="219"/>
      <c r="N710" s="219"/>
      <c r="O710" s="305">
        <v>34</v>
      </c>
      <c r="P710" s="309"/>
      <c r="Q710" s="151"/>
      <c r="R710" s="16" t="s">
        <v>4920</v>
      </c>
      <c r="S710" s="151"/>
    </row>
    <row r="711" spans="2:19" ht="18.75">
      <c r="B711" s="301" t="s">
        <v>2099</v>
      </c>
      <c r="C711" s="134" t="s">
        <v>4138</v>
      </c>
      <c r="D711" s="31" t="s">
        <v>2808</v>
      </c>
      <c r="E711" s="134"/>
      <c r="F711" s="134"/>
      <c r="G711" s="31" t="s">
        <v>2783</v>
      </c>
      <c r="H711" s="134" t="s">
        <v>261</v>
      </c>
      <c r="I711" s="134"/>
      <c r="J711" s="305">
        <v>115</v>
      </c>
      <c r="K711" s="115">
        <v>25</v>
      </c>
      <c r="L711" s="134"/>
      <c r="M711" s="134"/>
      <c r="N711" s="134"/>
      <c r="O711" s="309"/>
      <c r="P711" s="309"/>
      <c r="Q711" s="151"/>
      <c r="R711" s="16" t="s">
        <v>4914</v>
      </c>
      <c r="S711" s="222"/>
    </row>
    <row r="712" spans="2:19" ht="18.75">
      <c r="B712" s="301" t="s">
        <v>2098</v>
      </c>
      <c r="C712" s="147" t="s">
        <v>2944</v>
      </c>
      <c r="D712" s="31" t="s">
        <v>2808</v>
      </c>
      <c r="E712" s="147"/>
      <c r="F712" s="147"/>
      <c r="G712" s="31" t="s">
        <v>2783</v>
      </c>
      <c r="H712" s="147"/>
      <c r="I712" s="315"/>
      <c r="J712" s="115"/>
      <c r="K712" s="115"/>
      <c r="L712" s="147"/>
      <c r="M712" s="147"/>
      <c r="N712" s="147"/>
      <c r="O712" s="115"/>
      <c r="P712" s="115"/>
      <c r="Q712" s="314"/>
      <c r="R712" s="314"/>
      <c r="S712" s="314"/>
    </row>
    <row r="713" spans="2:19" ht="18.75">
      <c r="B713" s="301" t="s">
        <v>1947</v>
      </c>
      <c r="C713" s="147" t="s">
        <v>2915</v>
      </c>
      <c r="D713" s="31" t="s">
        <v>2808</v>
      </c>
      <c r="E713" s="147"/>
      <c r="F713" s="147"/>
      <c r="G713" s="31" t="s">
        <v>2783</v>
      </c>
      <c r="H713" s="147"/>
      <c r="I713" s="315"/>
      <c r="J713" s="115"/>
      <c r="K713" s="115"/>
      <c r="L713" s="147"/>
      <c r="M713" s="147"/>
      <c r="N713" s="147"/>
      <c r="O713" s="115"/>
      <c r="P713" s="115"/>
      <c r="Q713" s="314"/>
      <c r="R713" s="314"/>
      <c r="S713" s="314"/>
    </row>
    <row r="714" spans="2:19" ht="18.75">
      <c r="B714" s="301" t="s">
        <v>2180</v>
      </c>
      <c r="C714" s="134" t="s">
        <v>4139</v>
      </c>
      <c r="D714" s="31" t="s">
        <v>2808</v>
      </c>
      <c r="E714" s="134"/>
      <c r="F714" s="134"/>
      <c r="G714" s="31" t="s">
        <v>2783</v>
      </c>
      <c r="H714" s="134" t="s">
        <v>263</v>
      </c>
      <c r="I714" s="219"/>
      <c r="J714" s="305">
        <v>115</v>
      </c>
      <c r="K714" s="305">
        <v>27.6</v>
      </c>
      <c r="L714" s="219"/>
      <c r="M714" s="219"/>
      <c r="N714" s="219"/>
      <c r="O714" s="305">
        <v>28</v>
      </c>
      <c r="P714" s="309"/>
      <c r="Q714" s="16" t="s">
        <v>5025</v>
      </c>
      <c r="R714" s="16" t="s">
        <v>4920</v>
      </c>
      <c r="S714" s="151"/>
    </row>
    <row r="715" spans="2:19" ht="18.75">
      <c r="B715" s="301" t="s">
        <v>2175</v>
      </c>
      <c r="C715" s="147" t="s">
        <v>3188</v>
      </c>
      <c r="D715" s="31" t="s">
        <v>2808</v>
      </c>
      <c r="E715" s="147"/>
      <c r="F715" s="147"/>
      <c r="G715" s="31" t="s">
        <v>2783</v>
      </c>
      <c r="H715" s="147"/>
      <c r="I715" s="315"/>
      <c r="J715" s="115"/>
      <c r="K715" s="115"/>
      <c r="L715" s="147"/>
      <c r="M715" s="147"/>
      <c r="N715" s="147"/>
      <c r="O715" s="115"/>
      <c r="P715" s="115"/>
      <c r="Q715" s="314"/>
      <c r="R715" s="314"/>
      <c r="S715" s="314"/>
    </row>
    <row r="716" spans="2:19" ht="18.75">
      <c r="B716" s="301" t="s">
        <v>2359</v>
      </c>
      <c r="C716" s="147" t="s">
        <v>2991</v>
      </c>
      <c r="D716" s="31" t="s">
        <v>2808</v>
      </c>
      <c r="E716" s="147"/>
      <c r="F716" s="147"/>
      <c r="G716" s="31" t="s">
        <v>2783</v>
      </c>
      <c r="H716" s="147"/>
      <c r="I716" s="315"/>
      <c r="J716" s="115"/>
      <c r="K716" s="115"/>
      <c r="L716" s="147"/>
      <c r="M716" s="147"/>
      <c r="N716" s="147"/>
      <c r="O716" s="115"/>
      <c r="P716" s="115"/>
      <c r="Q716" s="314"/>
      <c r="R716" s="314"/>
      <c r="S716" s="314"/>
    </row>
    <row r="717" spans="2:19" ht="18.75">
      <c r="B717" s="301" t="s">
        <v>3444</v>
      </c>
      <c r="C717" s="134" t="s">
        <v>4140</v>
      </c>
      <c r="D717" s="31" t="s">
        <v>2808</v>
      </c>
      <c r="E717" s="134"/>
      <c r="F717" s="134"/>
      <c r="G717" s="31" t="s">
        <v>2783</v>
      </c>
      <c r="H717" s="134" t="s">
        <v>3407</v>
      </c>
      <c r="I717" s="134"/>
      <c r="J717" s="305">
        <v>230</v>
      </c>
      <c r="K717" s="115">
        <v>27.6</v>
      </c>
      <c r="L717" s="134"/>
      <c r="M717" s="134"/>
      <c r="N717" s="134"/>
      <c r="O717" s="305">
        <v>81</v>
      </c>
      <c r="P717" s="309"/>
      <c r="Q717" s="151"/>
      <c r="R717" s="151" t="s">
        <v>4975</v>
      </c>
      <c r="S717" s="151"/>
    </row>
    <row r="718" spans="2:19" ht="18.75">
      <c r="B718" s="301" t="s">
        <v>1686</v>
      </c>
      <c r="C718" s="147" t="s">
        <v>2877</v>
      </c>
      <c r="D718" s="31" t="s">
        <v>2808</v>
      </c>
      <c r="E718" s="147"/>
      <c r="F718" s="147"/>
      <c r="G718" s="31" t="s">
        <v>2783</v>
      </c>
      <c r="H718" s="147"/>
      <c r="I718" s="315"/>
      <c r="J718" s="115"/>
      <c r="K718" s="115"/>
      <c r="L718" s="147"/>
      <c r="M718" s="147"/>
      <c r="N718" s="147"/>
      <c r="O718" s="115"/>
      <c r="P718" s="115"/>
      <c r="Q718" s="314"/>
      <c r="R718" s="314"/>
      <c r="S718" s="314"/>
    </row>
    <row r="719" spans="2:19" ht="18.75">
      <c r="B719" s="301" t="s">
        <v>2756</v>
      </c>
      <c r="C719" s="134" t="s">
        <v>4141</v>
      </c>
      <c r="D719" s="31" t="s">
        <v>2808</v>
      </c>
      <c r="E719" s="134"/>
      <c r="F719" s="134"/>
      <c r="G719" s="31" t="s">
        <v>2783</v>
      </c>
      <c r="H719" s="134" t="s">
        <v>3407</v>
      </c>
      <c r="I719" s="134"/>
      <c r="J719" s="305">
        <v>230</v>
      </c>
      <c r="K719" s="115">
        <v>27.6</v>
      </c>
      <c r="L719" s="134"/>
      <c r="M719" s="134"/>
      <c r="N719" s="134"/>
      <c r="O719" s="305">
        <v>101</v>
      </c>
      <c r="P719" s="309"/>
      <c r="Q719" s="151"/>
      <c r="R719" s="151" t="s">
        <v>4975</v>
      </c>
      <c r="S719" s="151"/>
    </row>
    <row r="720" spans="2:19" ht="18.75">
      <c r="B720" s="301" t="s">
        <v>1687</v>
      </c>
      <c r="C720" s="147" t="s">
        <v>2876</v>
      </c>
      <c r="D720" s="31" t="s">
        <v>2808</v>
      </c>
      <c r="E720" s="147"/>
      <c r="F720" s="147"/>
      <c r="G720" s="31" t="s">
        <v>2783</v>
      </c>
      <c r="H720" s="147"/>
      <c r="I720" s="315"/>
      <c r="J720" s="115"/>
      <c r="K720" s="115"/>
      <c r="L720" s="147"/>
      <c r="M720" s="147"/>
      <c r="N720" s="147"/>
      <c r="O720" s="115"/>
      <c r="P720" s="115"/>
      <c r="Q720" s="314"/>
      <c r="R720" s="314"/>
      <c r="S720" s="314"/>
    </row>
    <row r="721" spans="2:19" ht="18.75">
      <c r="B721" s="301" t="s">
        <v>2757</v>
      </c>
      <c r="C721" s="134" t="s">
        <v>4142</v>
      </c>
      <c r="D721" s="31" t="s">
        <v>2808</v>
      </c>
      <c r="E721" s="134"/>
      <c r="F721" s="134"/>
      <c r="G721" s="31" t="s">
        <v>2783</v>
      </c>
      <c r="H721" s="134" t="s">
        <v>3407</v>
      </c>
      <c r="I721" s="134" t="s">
        <v>3401</v>
      </c>
      <c r="J721" s="305">
        <v>230</v>
      </c>
      <c r="K721" s="115">
        <v>27.6</v>
      </c>
      <c r="L721" s="134"/>
      <c r="M721" s="134"/>
      <c r="N721" s="134"/>
      <c r="O721" s="305">
        <v>202</v>
      </c>
      <c r="P721" s="309"/>
      <c r="Q721" s="151"/>
      <c r="R721" s="151" t="s">
        <v>4975</v>
      </c>
      <c r="S721" s="151"/>
    </row>
    <row r="722" spans="2:19" ht="18.75">
      <c r="B722" s="301" t="s">
        <v>2374</v>
      </c>
      <c r="C722" s="147" t="s">
        <v>3223</v>
      </c>
      <c r="D722" s="31" t="s">
        <v>2808</v>
      </c>
      <c r="E722" s="147"/>
      <c r="F722" s="147"/>
      <c r="G722" s="31" t="s">
        <v>2783</v>
      </c>
      <c r="H722" s="147"/>
      <c r="I722" s="315"/>
      <c r="J722" s="115"/>
      <c r="K722" s="115"/>
      <c r="L722" s="147"/>
      <c r="M722" s="147"/>
      <c r="N722" s="147"/>
      <c r="O722" s="115"/>
      <c r="P722" s="115"/>
      <c r="Q722" s="314"/>
      <c r="R722" s="314"/>
      <c r="S722" s="314"/>
    </row>
    <row r="723" spans="2:19" ht="18.75">
      <c r="B723" s="301" t="s">
        <v>3445</v>
      </c>
      <c r="C723" s="134" t="s">
        <v>4143</v>
      </c>
      <c r="D723" s="31" t="s">
        <v>2808</v>
      </c>
      <c r="E723" s="134"/>
      <c r="F723" s="134"/>
      <c r="G723" s="31" t="s">
        <v>2783</v>
      </c>
      <c r="H723" s="134" t="s">
        <v>3407</v>
      </c>
      <c r="I723" s="134"/>
      <c r="J723" s="305">
        <v>230</v>
      </c>
      <c r="K723" s="115">
        <v>27.6</v>
      </c>
      <c r="L723" s="134"/>
      <c r="M723" s="134"/>
      <c r="N723" s="134"/>
      <c r="O723" s="305">
        <v>153</v>
      </c>
      <c r="P723" s="309"/>
      <c r="Q723" s="151"/>
      <c r="R723" s="151" t="s">
        <v>4975</v>
      </c>
      <c r="S723" s="151"/>
    </row>
    <row r="724" spans="2:19" ht="18.75">
      <c r="B724" s="301" t="s">
        <v>1290</v>
      </c>
      <c r="C724" s="147" t="s">
        <v>3222</v>
      </c>
      <c r="D724" s="31" t="s">
        <v>2808</v>
      </c>
      <c r="E724" s="147"/>
      <c r="F724" s="147"/>
      <c r="G724" s="31" t="s">
        <v>2783</v>
      </c>
      <c r="H724" s="147"/>
      <c r="I724" s="315"/>
      <c r="J724" s="115"/>
      <c r="K724" s="115"/>
      <c r="L724" s="147"/>
      <c r="M724" s="147"/>
      <c r="N724" s="147"/>
      <c r="O724" s="115"/>
      <c r="P724" s="115"/>
      <c r="Q724" s="314"/>
      <c r="R724" s="314"/>
      <c r="S724" s="314"/>
    </row>
    <row r="725" spans="2:19" ht="18.75">
      <c r="B725" s="301" t="s">
        <v>1769</v>
      </c>
      <c r="C725" s="147" t="s">
        <v>2884</v>
      </c>
      <c r="D725" s="31" t="s">
        <v>2808</v>
      </c>
      <c r="E725" s="147"/>
      <c r="F725" s="147"/>
      <c r="G725" s="31" t="s">
        <v>2783</v>
      </c>
      <c r="H725" s="147"/>
      <c r="I725" s="315"/>
      <c r="J725" s="115"/>
      <c r="K725" s="115"/>
      <c r="L725" s="147"/>
      <c r="M725" s="147"/>
      <c r="N725" s="147"/>
      <c r="O725" s="115"/>
      <c r="P725" s="115"/>
      <c r="Q725" s="314"/>
      <c r="R725" s="314"/>
      <c r="S725" s="314"/>
    </row>
    <row r="726" spans="2:19" ht="18.75">
      <c r="B726" s="301" t="s">
        <v>1911</v>
      </c>
      <c r="C726" s="134" t="s">
        <v>4144</v>
      </c>
      <c r="D726" s="31" t="s">
        <v>2808</v>
      </c>
      <c r="E726" s="134"/>
      <c r="F726" s="134"/>
      <c r="G726" s="31" t="s">
        <v>2783</v>
      </c>
      <c r="H726" s="134" t="s">
        <v>3421</v>
      </c>
      <c r="I726" s="134" t="s">
        <v>3420</v>
      </c>
      <c r="J726" s="305">
        <v>230</v>
      </c>
      <c r="K726" s="306" t="s">
        <v>4617</v>
      </c>
      <c r="L726" s="134"/>
      <c r="M726" s="134"/>
      <c r="N726" s="134"/>
      <c r="O726" s="309"/>
      <c r="P726" s="305">
        <v>164.34</v>
      </c>
      <c r="Q726" s="151"/>
      <c r="R726" s="16" t="s">
        <v>4973</v>
      </c>
      <c r="S726" s="151"/>
    </row>
    <row r="727" spans="2:19" ht="18.75">
      <c r="B727" s="301" t="s">
        <v>2708</v>
      </c>
      <c r="C727" s="147" t="s">
        <v>3369</v>
      </c>
      <c r="D727" s="31" t="s">
        <v>2808</v>
      </c>
      <c r="E727" s="147"/>
      <c r="F727" s="147"/>
      <c r="G727" s="31" t="s">
        <v>2783</v>
      </c>
      <c r="H727" s="147"/>
      <c r="I727" s="315"/>
      <c r="J727" s="115"/>
      <c r="K727" s="115"/>
      <c r="L727" s="147"/>
      <c r="M727" s="147"/>
      <c r="N727" s="147"/>
      <c r="O727" s="115"/>
      <c r="P727" s="115"/>
      <c r="Q727" s="314"/>
      <c r="R727" s="314"/>
      <c r="S727" s="314"/>
    </row>
    <row r="728" spans="2:19" ht="18.75">
      <c r="B728" s="301" t="s">
        <v>2509</v>
      </c>
      <c r="C728" s="134" t="s">
        <v>4145</v>
      </c>
      <c r="D728" s="31" t="s">
        <v>2808</v>
      </c>
      <c r="E728" s="134"/>
      <c r="F728" s="134"/>
      <c r="G728" s="31" t="s">
        <v>2783</v>
      </c>
      <c r="H728" s="134" t="s">
        <v>3421</v>
      </c>
      <c r="I728" s="134" t="s">
        <v>3402</v>
      </c>
      <c r="J728" s="305">
        <v>115</v>
      </c>
      <c r="K728" s="305">
        <v>12.5</v>
      </c>
      <c r="L728" s="134"/>
      <c r="M728" s="134"/>
      <c r="N728" s="134"/>
      <c r="O728" s="309"/>
      <c r="P728" s="309"/>
      <c r="Q728" s="16" t="s">
        <v>5025</v>
      </c>
      <c r="R728" s="16" t="s">
        <v>4973</v>
      </c>
      <c r="S728" s="151"/>
    </row>
    <row r="729" spans="2:19" ht="18.75">
      <c r="B729" s="301" t="s">
        <v>2493</v>
      </c>
      <c r="C729" s="147" t="s">
        <v>3256</v>
      </c>
      <c r="D729" s="31" t="s">
        <v>2808</v>
      </c>
      <c r="E729" s="147"/>
      <c r="F729" s="147"/>
      <c r="G729" s="31" t="s">
        <v>2783</v>
      </c>
      <c r="H729" s="147"/>
      <c r="I729" s="315"/>
      <c r="J729" s="115"/>
      <c r="K729" s="115"/>
      <c r="L729" s="147"/>
      <c r="M729" s="147"/>
      <c r="N729" s="147"/>
      <c r="O729" s="115"/>
      <c r="P729" s="115"/>
      <c r="Q729" s="314"/>
      <c r="R729" s="314"/>
      <c r="S729" s="314"/>
    </row>
    <row r="730" spans="2:19" ht="18.75">
      <c r="B730" s="301" t="s">
        <v>1907</v>
      </c>
      <c r="C730" s="147" t="s">
        <v>3173</v>
      </c>
      <c r="D730" s="31" t="s">
        <v>2808</v>
      </c>
      <c r="E730" s="147"/>
      <c r="F730" s="147"/>
      <c r="G730" s="31" t="s">
        <v>2783</v>
      </c>
      <c r="H730" s="147"/>
      <c r="I730" s="315"/>
      <c r="J730" s="115"/>
      <c r="K730" s="115"/>
      <c r="L730" s="147"/>
      <c r="M730" s="147"/>
      <c r="N730" s="147"/>
      <c r="O730" s="115"/>
      <c r="P730" s="115"/>
      <c r="Q730" s="314"/>
      <c r="R730" s="314"/>
      <c r="S730" s="314"/>
    </row>
    <row r="731" spans="2:19" ht="18.75">
      <c r="B731" s="301" t="s">
        <v>1362</v>
      </c>
      <c r="C731" s="147" t="s">
        <v>3361</v>
      </c>
      <c r="D731" s="31" t="s">
        <v>2808</v>
      </c>
      <c r="E731" s="147"/>
      <c r="F731" s="147"/>
      <c r="G731" s="31" t="s">
        <v>2783</v>
      </c>
      <c r="H731" s="147"/>
      <c r="I731" s="315"/>
      <c r="J731" s="115"/>
      <c r="K731" s="115"/>
      <c r="L731" s="147"/>
      <c r="M731" s="147"/>
      <c r="N731" s="147"/>
      <c r="O731" s="115"/>
      <c r="P731" s="115"/>
      <c r="Q731" s="314"/>
      <c r="R731" s="314"/>
      <c r="S731" s="314"/>
    </row>
    <row r="732" spans="2:19" ht="18.75">
      <c r="B732" s="301" t="s">
        <v>2709</v>
      </c>
      <c r="C732" s="134" t="s">
        <v>4146</v>
      </c>
      <c r="D732" s="31" t="s">
        <v>2808</v>
      </c>
      <c r="E732" s="134"/>
      <c r="F732" s="134"/>
      <c r="G732" s="31" t="s">
        <v>2783</v>
      </c>
      <c r="H732" s="134" t="s">
        <v>272</v>
      </c>
      <c r="I732" s="134" t="s">
        <v>3402</v>
      </c>
      <c r="J732" s="305">
        <v>230</v>
      </c>
      <c r="K732" s="305">
        <v>12.5</v>
      </c>
      <c r="L732" s="134"/>
      <c r="M732" s="134"/>
      <c r="N732" s="134"/>
      <c r="O732" s="305">
        <v>5.4</v>
      </c>
      <c r="P732" s="309"/>
      <c r="Q732" s="16" t="s">
        <v>5025</v>
      </c>
      <c r="R732" s="151" t="s">
        <v>4964</v>
      </c>
      <c r="S732" s="151"/>
    </row>
    <row r="733" spans="2:19" ht="18.75">
      <c r="B733" s="301" t="s">
        <v>2534</v>
      </c>
      <c r="C733" s="147" t="s">
        <v>3278</v>
      </c>
      <c r="D733" s="31" t="s">
        <v>2808</v>
      </c>
      <c r="E733" s="147"/>
      <c r="F733" s="147"/>
      <c r="G733" s="31" t="s">
        <v>2783</v>
      </c>
      <c r="H733" s="147"/>
      <c r="I733" s="315"/>
      <c r="J733" s="115"/>
      <c r="K733" s="115"/>
      <c r="L733" s="147"/>
      <c r="M733" s="147"/>
      <c r="N733" s="147"/>
      <c r="O733" s="115"/>
      <c r="P733" s="115"/>
      <c r="Q733" s="314"/>
      <c r="R733" s="314"/>
      <c r="S733" s="314"/>
    </row>
    <row r="734" spans="2:19" ht="18.75">
      <c r="B734" s="301" t="s">
        <v>4708</v>
      </c>
      <c r="C734" s="134" t="s">
        <v>4527</v>
      </c>
      <c r="D734" s="31" t="s">
        <v>2808</v>
      </c>
      <c r="E734" s="134"/>
      <c r="F734" s="134"/>
      <c r="G734" s="31" t="s">
        <v>2783</v>
      </c>
      <c r="H734" s="134" t="s">
        <v>3457</v>
      </c>
      <c r="I734" s="134"/>
      <c r="J734" s="305">
        <v>115</v>
      </c>
      <c r="K734" s="115"/>
      <c r="L734" s="134"/>
      <c r="M734" s="134"/>
      <c r="N734" s="134"/>
      <c r="O734" s="309"/>
      <c r="P734" s="309"/>
      <c r="Q734" s="151"/>
      <c r="R734" s="16" t="s">
        <v>4967</v>
      </c>
      <c r="S734" s="151"/>
    </row>
    <row r="735" spans="2:19" ht="18.75">
      <c r="B735" s="301" t="s">
        <v>2213</v>
      </c>
      <c r="C735" s="147" t="s">
        <v>3228</v>
      </c>
      <c r="D735" s="31" t="s">
        <v>2808</v>
      </c>
      <c r="E735" s="147"/>
      <c r="F735" s="147"/>
      <c r="G735" s="31" t="s">
        <v>2783</v>
      </c>
      <c r="H735" s="147"/>
      <c r="I735" s="315"/>
      <c r="J735" s="115"/>
      <c r="K735" s="115"/>
      <c r="L735" s="147"/>
      <c r="M735" s="147"/>
      <c r="N735" s="147"/>
      <c r="O735" s="115"/>
      <c r="P735" s="115"/>
      <c r="Q735" s="314"/>
      <c r="R735" s="314"/>
      <c r="S735" s="314"/>
    </row>
    <row r="736" spans="2:19" ht="18.75">
      <c r="B736" s="301" t="s">
        <v>4478</v>
      </c>
      <c r="C736" s="134" t="s">
        <v>4528</v>
      </c>
      <c r="D736" s="31" t="s">
        <v>2808</v>
      </c>
      <c r="E736" s="134"/>
      <c r="F736" s="134"/>
      <c r="G736" s="31" t="s">
        <v>2783</v>
      </c>
      <c r="H736" s="134" t="s">
        <v>3421</v>
      </c>
      <c r="I736" s="134"/>
      <c r="J736" s="305">
        <v>115</v>
      </c>
      <c r="K736" s="115"/>
      <c r="L736" s="134"/>
      <c r="M736" s="134"/>
      <c r="N736" s="134"/>
      <c r="O736" s="309"/>
      <c r="P736" s="309"/>
      <c r="Q736" s="151"/>
      <c r="R736" s="16" t="s">
        <v>4973</v>
      </c>
      <c r="S736" s="151"/>
    </row>
    <row r="737" spans="2:19" ht="18.75">
      <c r="B737" s="301" t="s">
        <v>4479</v>
      </c>
      <c r="C737" s="147" t="s">
        <v>3269</v>
      </c>
      <c r="D737" s="31" t="s">
        <v>2808</v>
      </c>
      <c r="E737" s="147"/>
      <c r="F737" s="147"/>
      <c r="G737" s="31" t="s">
        <v>2783</v>
      </c>
      <c r="H737" s="147"/>
      <c r="I737" s="315"/>
      <c r="J737" s="115"/>
      <c r="K737" s="115"/>
      <c r="L737" s="147"/>
      <c r="M737" s="147"/>
      <c r="N737" s="147"/>
      <c r="O737" s="115"/>
      <c r="P737" s="115"/>
      <c r="Q737" s="314"/>
      <c r="R737" s="314"/>
      <c r="S737" s="314"/>
    </row>
    <row r="738" spans="2:19" ht="18.75">
      <c r="B738" s="301" t="s">
        <v>1534</v>
      </c>
      <c r="C738" s="147" t="s">
        <v>3084</v>
      </c>
      <c r="D738" s="31" t="s">
        <v>2808</v>
      </c>
      <c r="E738" s="147"/>
      <c r="F738" s="147"/>
      <c r="G738" s="31" t="s">
        <v>2783</v>
      </c>
      <c r="H738" s="147"/>
      <c r="I738" s="315"/>
      <c r="J738" s="115"/>
      <c r="K738" s="115"/>
      <c r="L738" s="147"/>
      <c r="M738" s="147"/>
      <c r="N738" s="147"/>
      <c r="O738" s="115"/>
      <c r="P738" s="115"/>
      <c r="Q738" s="314"/>
      <c r="R738" s="314"/>
      <c r="S738" s="314"/>
    </row>
    <row r="739" spans="2:19" ht="18.75">
      <c r="B739" s="301" t="s">
        <v>4709</v>
      </c>
      <c r="C739" s="134" t="s">
        <v>4529</v>
      </c>
      <c r="D739" s="31" t="s">
        <v>2808</v>
      </c>
      <c r="E739" s="134"/>
      <c r="F739" s="134"/>
      <c r="G739" s="31" t="s">
        <v>2783</v>
      </c>
      <c r="H739" s="134" t="s">
        <v>3404</v>
      </c>
      <c r="I739" s="134"/>
      <c r="J739" s="305">
        <v>115</v>
      </c>
      <c r="K739" s="115"/>
      <c r="L739" s="134"/>
      <c r="M739" s="134"/>
      <c r="N739" s="134"/>
      <c r="O739" s="309"/>
      <c r="P739" s="309"/>
      <c r="Q739" s="151"/>
      <c r="R739" s="16" t="s">
        <v>4922</v>
      </c>
      <c r="S739" s="151"/>
    </row>
    <row r="740" spans="2:19" ht="18.75">
      <c r="B740" s="301" t="s">
        <v>2593</v>
      </c>
      <c r="C740" s="134" t="s">
        <v>4147</v>
      </c>
      <c r="D740" s="31" t="s">
        <v>2808</v>
      </c>
      <c r="E740" s="134"/>
      <c r="F740" s="134"/>
      <c r="G740" s="31" t="s">
        <v>2783</v>
      </c>
      <c r="H740" s="134" t="s">
        <v>3409</v>
      </c>
      <c r="I740" s="134" t="s">
        <v>3398</v>
      </c>
      <c r="J740" s="305">
        <v>230</v>
      </c>
      <c r="K740" s="115">
        <v>44</v>
      </c>
      <c r="L740" s="134"/>
      <c r="M740" s="134"/>
      <c r="N740" s="134"/>
      <c r="O740" s="305">
        <v>181</v>
      </c>
      <c r="P740" s="309"/>
      <c r="Q740" s="151"/>
      <c r="R740" s="16" t="s">
        <v>4884</v>
      </c>
      <c r="S740" s="151"/>
    </row>
    <row r="741" spans="2:19" ht="18.75">
      <c r="B741" s="301" t="s">
        <v>2523</v>
      </c>
      <c r="C741" s="134" t="s">
        <v>4148</v>
      </c>
      <c r="D741" s="31" t="s">
        <v>2808</v>
      </c>
      <c r="E741" s="134"/>
      <c r="F741" s="134"/>
      <c r="G741" s="31" t="s">
        <v>2783</v>
      </c>
      <c r="H741" s="134" t="s">
        <v>3405</v>
      </c>
      <c r="I741" s="134" t="s">
        <v>3398</v>
      </c>
      <c r="J741" s="305">
        <v>230</v>
      </c>
      <c r="K741" s="115">
        <v>44</v>
      </c>
      <c r="L741" s="134"/>
      <c r="M741" s="134"/>
      <c r="N741" s="134"/>
      <c r="O741" s="305">
        <v>52</v>
      </c>
      <c r="P741" s="305">
        <v>59</v>
      </c>
      <c r="Q741" s="151"/>
      <c r="R741" s="16" t="s">
        <v>4971</v>
      </c>
      <c r="S741" s="151"/>
    </row>
    <row r="742" spans="2:19" ht="18.75">
      <c r="B742" s="301" t="s">
        <v>1414</v>
      </c>
      <c r="C742" s="134" t="s">
        <v>4149</v>
      </c>
      <c r="D742" s="31" t="s">
        <v>2808</v>
      </c>
      <c r="E742" s="134"/>
      <c r="F742" s="134"/>
      <c r="G742" s="31" t="s">
        <v>2783</v>
      </c>
      <c r="H742" s="134" t="s">
        <v>263</v>
      </c>
      <c r="I742" s="134"/>
      <c r="J742" s="305">
        <v>115</v>
      </c>
      <c r="K742" s="115"/>
      <c r="L742" s="134"/>
      <c r="M742" s="134"/>
      <c r="N742" s="134"/>
      <c r="O742" s="309"/>
      <c r="P742" s="309"/>
      <c r="Q742" s="151"/>
      <c r="R742" s="16" t="s">
        <v>4920</v>
      </c>
      <c r="S742" s="151"/>
    </row>
    <row r="743" spans="2:19" ht="18.75">
      <c r="B743" s="301" t="s">
        <v>1417</v>
      </c>
      <c r="C743" s="134" t="s">
        <v>4530</v>
      </c>
      <c r="D743" s="31" t="s">
        <v>2808</v>
      </c>
      <c r="E743" s="134"/>
      <c r="F743" s="134"/>
      <c r="G743" s="31" t="s">
        <v>2783</v>
      </c>
      <c r="H743" s="134" t="s">
        <v>263</v>
      </c>
      <c r="I743" s="219"/>
      <c r="J743" s="305">
        <v>230</v>
      </c>
      <c r="K743" s="115">
        <v>115</v>
      </c>
      <c r="L743" s="219"/>
      <c r="M743" s="219"/>
      <c r="N743" s="219"/>
      <c r="O743" s="305">
        <v>18</v>
      </c>
      <c r="P743" s="309"/>
      <c r="Q743" s="151"/>
      <c r="R743" s="16" t="s">
        <v>4920</v>
      </c>
      <c r="S743" s="151"/>
    </row>
    <row r="744" spans="2:19" ht="18.75">
      <c r="B744" s="301" t="s">
        <v>1388</v>
      </c>
      <c r="C744" s="147" t="s">
        <v>3077</v>
      </c>
      <c r="D744" s="31" t="s">
        <v>2808</v>
      </c>
      <c r="E744" s="147"/>
      <c r="F744" s="147"/>
      <c r="G744" s="31" t="s">
        <v>2783</v>
      </c>
      <c r="H744" s="147"/>
      <c r="I744" s="315"/>
      <c r="J744" s="115"/>
      <c r="K744" s="115"/>
      <c r="L744" s="147"/>
      <c r="M744" s="147"/>
      <c r="N744" s="147"/>
      <c r="O744" s="115"/>
      <c r="P744" s="115"/>
      <c r="Q744" s="314"/>
      <c r="R744" s="314"/>
      <c r="S744" s="314"/>
    </row>
    <row r="745" spans="2:19" ht="37.5">
      <c r="B745" s="301" t="s">
        <v>2086</v>
      </c>
      <c r="C745" s="134" t="s">
        <v>4531</v>
      </c>
      <c r="D745" s="31" t="s">
        <v>2808</v>
      </c>
      <c r="E745" s="134"/>
      <c r="F745" s="134"/>
      <c r="G745" s="31" t="s">
        <v>2783</v>
      </c>
      <c r="H745" s="134" t="s">
        <v>3404</v>
      </c>
      <c r="I745" s="134"/>
      <c r="J745" s="305">
        <v>500</v>
      </c>
      <c r="K745" s="305">
        <v>230</v>
      </c>
      <c r="L745" s="134"/>
      <c r="M745" s="134"/>
      <c r="N745" s="134"/>
      <c r="O745" s="309"/>
      <c r="P745" s="309"/>
      <c r="Q745" s="16" t="s">
        <v>5024</v>
      </c>
      <c r="R745" s="16" t="s">
        <v>4970</v>
      </c>
      <c r="S745" s="151"/>
    </row>
    <row r="746" spans="2:19" ht="18.75">
      <c r="B746" s="301" t="s">
        <v>2285</v>
      </c>
      <c r="C746" s="134" t="s">
        <v>4150</v>
      </c>
      <c r="D746" s="31" t="s">
        <v>2808</v>
      </c>
      <c r="E746" s="134"/>
      <c r="F746" s="134"/>
      <c r="G746" s="31" t="s">
        <v>2783</v>
      </c>
      <c r="H746" s="134" t="s">
        <v>3405</v>
      </c>
      <c r="I746" s="134" t="s">
        <v>3401</v>
      </c>
      <c r="J746" s="305">
        <v>230</v>
      </c>
      <c r="K746" s="115">
        <v>44</v>
      </c>
      <c r="L746" s="134"/>
      <c r="M746" s="134"/>
      <c r="N746" s="134"/>
      <c r="O746" s="305">
        <v>311</v>
      </c>
      <c r="P746" s="305">
        <v>355</v>
      </c>
      <c r="Q746" s="151"/>
      <c r="R746" s="16" t="s">
        <v>4971</v>
      </c>
      <c r="S746" s="151"/>
    </row>
    <row r="747" spans="2:19" ht="18.75">
      <c r="B747" s="301" t="s">
        <v>1279</v>
      </c>
      <c r="C747" s="147" t="s">
        <v>3200</v>
      </c>
      <c r="D747" s="31" t="s">
        <v>2808</v>
      </c>
      <c r="E747" s="147"/>
      <c r="F747" s="147"/>
      <c r="G747" s="31" t="s">
        <v>2783</v>
      </c>
      <c r="H747" s="147"/>
      <c r="I747" s="315"/>
      <c r="J747" s="115"/>
      <c r="K747" s="115"/>
      <c r="L747" s="147"/>
      <c r="M747" s="147"/>
      <c r="N747" s="147"/>
      <c r="O747" s="115"/>
      <c r="P747" s="115"/>
      <c r="Q747" s="314"/>
      <c r="R747" s="314"/>
      <c r="S747" s="314"/>
    </row>
    <row r="748" spans="2:19" ht="18.75">
      <c r="B748" s="301" t="s">
        <v>1928</v>
      </c>
      <c r="C748" s="147" t="s">
        <v>3142</v>
      </c>
      <c r="D748" s="31" t="s">
        <v>2808</v>
      </c>
      <c r="E748" s="147"/>
      <c r="F748" s="147"/>
      <c r="G748" s="31" t="s">
        <v>2783</v>
      </c>
      <c r="H748" s="147"/>
      <c r="I748" s="315"/>
      <c r="J748" s="115"/>
      <c r="K748" s="115"/>
      <c r="L748" s="147"/>
      <c r="M748" s="147"/>
      <c r="N748" s="147"/>
      <c r="O748" s="115"/>
      <c r="P748" s="115"/>
      <c r="Q748" s="314"/>
      <c r="R748" s="314"/>
      <c r="S748" s="314"/>
    </row>
    <row r="749" spans="2:19" ht="18.75">
      <c r="B749" s="301" t="s">
        <v>2460</v>
      </c>
      <c r="C749" s="147" t="s">
        <v>3011</v>
      </c>
      <c r="D749" s="31" t="s">
        <v>2808</v>
      </c>
      <c r="E749" s="147"/>
      <c r="F749" s="147"/>
      <c r="G749" s="31" t="s">
        <v>2783</v>
      </c>
      <c r="H749" s="147"/>
      <c r="I749" s="315"/>
      <c r="J749" s="115"/>
      <c r="K749" s="115"/>
      <c r="L749" s="147"/>
      <c r="M749" s="147"/>
      <c r="N749" s="147"/>
      <c r="O749" s="115"/>
      <c r="P749" s="115"/>
      <c r="Q749" s="314"/>
      <c r="R749" s="314"/>
      <c r="S749" s="314"/>
    </row>
    <row r="750" spans="2:19" ht="18.75">
      <c r="B750" s="301" t="s">
        <v>2137</v>
      </c>
      <c r="C750" s="147" t="s">
        <v>3184</v>
      </c>
      <c r="D750" s="31" t="s">
        <v>2808</v>
      </c>
      <c r="E750" s="147"/>
      <c r="F750" s="147"/>
      <c r="G750" s="31" t="s">
        <v>2783</v>
      </c>
      <c r="H750" s="147"/>
      <c r="I750" s="315"/>
      <c r="J750" s="115"/>
      <c r="K750" s="115"/>
      <c r="L750" s="147"/>
      <c r="M750" s="147"/>
      <c r="N750" s="147"/>
      <c r="O750" s="115"/>
      <c r="P750" s="115"/>
      <c r="Q750" s="314"/>
      <c r="R750" s="314"/>
      <c r="S750" s="314"/>
    </row>
    <row r="751" spans="2:19" ht="18.75">
      <c r="B751" s="301" t="s">
        <v>4711</v>
      </c>
      <c r="C751" s="134" t="s">
        <v>4533</v>
      </c>
      <c r="D751" s="31" t="s">
        <v>2808</v>
      </c>
      <c r="E751" s="134"/>
      <c r="F751" s="134"/>
      <c r="G751" s="31" t="s">
        <v>2783</v>
      </c>
      <c r="H751" s="134" t="s">
        <v>3421</v>
      </c>
      <c r="I751" s="134"/>
      <c r="J751" s="305">
        <v>115</v>
      </c>
      <c r="K751" s="115"/>
      <c r="L751" s="134"/>
      <c r="M751" s="134"/>
      <c r="N751" s="134"/>
      <c r="O751" s="309"/>
      <c r="P751" s="309"/>
      <c r="Q751" s="151"/>
      <c r="R751" s="16" t="s">
        <v>4973</v>
      </c>
      <c r="S751" s="151"/>
    </row>
    <row r="752" spans="2:19" ht="18.75">
      <c r="B752" s="301" t="s">
        <v>4409</v>
      </c>
      <c r="C752" s="134" t="s">
        <v>4534</v>
      </c>
      <c r="D752" s="31" t="s">
        <v>2808</v>
      </c>
      <c r="E752" s="134"/>
      <c r="F752" s="134"/>
      <c r="G752" s="31" t="s">
        <v>2783</v>
      </c>
      <c r="H752" s="134" t="s">
        <v>3409</v>
      </c>
      <c r="I752" s="134"/>
      <c r="J752" s="305">
        <v>500</v>
      </c>
      <c r="K752" s="115"/>
      <c r="L752" s="134"/>
      <c r="M752" s="134"/>
      <c r="N752" s="134"/>
      <c r="O752" s="309"/>
      <c r="P752" s="309"/>
      <c r="Q752" s="151"/>
      <c r="R752" s="151" t="s">
        <v>4963</v>
      </c>
      <c r="S752" s="151"/>
    </row>
    <row r="753" spans="2:19" ht="18.75">
      <c r="B753" s="301" t="s">
        <v>2090</v>
      </c>
      <c r="C753" s="134" t="s">
        <v>4151</v>
      </c>
      <c r="D753" s="31" t="s">
        <v>2808</v>
      </c>
      <c r="E753" s="134"/>
      <c r="F753" s="134"/>
      <c r="G753" s="31" t="s">
        <v>2783</v>
      </c>
      <c r="H753" s="134" t="s">
        <v>261</v>
      </c>
      <c r="I753" s="134"/>
      <c r="J753" s="305">
        <v>115</v>
      </c>
      <c r="K753" s="115">
        <v>25</v>
      </c>
      <c r="L753" s="134"/>
      <c r="M753" s="134"/>
      <c r="N753" s="134"/>
      <c r="O753" s="309"/>
      <c r="P753" s="309"/>
      <c r="Q753" s="151"/>
      <c r="R753" s="16" t="s">
        <v>4914</v>
      </c>
      <c r="S753" s="222"/>
    </row>
    <row r="754" spans="2:19" ht="18.75">
      <c r="B754" s="301" t="s">
        <v>2089</v>
      </c>
      <c r="C754" s="147" t="s">
        <v>3174</v>
      </c>
      <c r="D754" s="31" t="s">
        <v>2808</v>
      </c>
      <c r="E754" s="147"/>
      <c r="F754" s="147"/>
      <c r="G754" s="31" t="s">
        <v>2783</v>
      </c>
      <c r="H754" s="147"/>
      <c r="I754" s="315"/>
      <c r="J754" s="115"/>
      <c r="K754" s="115"/>
      <c r="L754" s="147"/>
      <c r="M754" s="147"/>
      <c r="N754" s="147"/>
      <c r="O754" s="115"/>
      <c r="P754" s="115"/>
      <c r="Q754" s="314"/>
      <c r="R754" s="314"/>
      <c r="S754" s="314"/>
    </row>
    <row r="755" spans="2:19" ht="18.75">
      <c r="B755" s="301" t="s">
        <v>1746</v>
      </c>
      <c r="C755" s="134" t="s">
        <v>4152</v>
      </c>
      <c r="D755" s="31" t="s">
        <v>2808</v>
      </c>
      <c r="E755" s="134"/>
      <c r="F755" s="134"/>
      <c r="G755" s="31" t="s">
        <v>2783</v>
      </c>
      <c r="H755" s="134" t="s">
        <v>3405</v>
      </c>
      <c r="I755" s="134" t="s">
        <v>3398</v>
      </c>
      <c r="J755" s="305">
        <v>230</v>
      </c>
      <c r="K755" s="115">
        <v>44</v>
      </c>
      <c r="L755" s="134"/>
      <c r="M755" s="134"/>
      <c r="N755" s="134"/>
      <c r="O755" s="305">
        <v>52</v>
      </c>
      <c r="P755" s="305">
        <v>58</v>
      </c>
      <c r="Q755" s="151"/>
      <c r="R755" s="16" t="s">
        <v>4971</v>
      </c>
      <c r="S755" s="151"/>
    </row>
    <row r="756" spans="2:19" ht="18.75">
      <c r="B756" s="301" t="s">
        <v>1846</v>
      </c>
      <c r="C756" s="147" t="s">
        <v>3377</v>
      </c>
      <c r="D756" s="31" t="s">
        <v>2808</v>
      </c>
      <c r="E756" s="147"/>
      <c r="F756" s="147"/>
      <c r="G756" s="31" t="s">
        <v>2783</v>
      </c>
      <c r="H756" s="147"/>
      <c r="I756" s="315"/>
      <c r="J756" s="115"/>
      <c r="K756" s="115"/>
      <c r="L756" s="147"/>
      <c r="M756" s="147"/>
      <c r="N756" s="147"/>
      <c r="O756" s="115"/>
      <c r="P756" s="115"/>
      <c r="Q756" s="314"/>
      <c r="R756" s="314"/>
      <c r="S756" s="314"/>
    </row>
    <row r="757" spans="2:19" ht="18.75">
      <c r="B757" s="301" t="s">
        <v>1242</v>
      </c>
      <c r="C757" s="147" t="s">
        <v>2814</v>
      </c>
      <c r="D757" s="31" t="s">
        <v>2808</v>
      </c>
      <c r="E757" s="147"/>
      <c r="F757" s="147"/>
      <c r="G757" s="31" t="s">
        <v>2783</v>
      </c>
      <c r="H757" s="147"/>
      <c r="I757" s="315"/>
      <c r="J757" s="115"/>
      <c r="K757" s="115"/>
      <c r="L757" s="147"/>
      <c r="M757" s="147"/>
      <c r="N757" s="147"/>
      <c r="O757" s="115"/>
      <c r="P757" s="115"/>
      <c r="Q757" s="314"/>
      <c r="R757" s="314"/>
      <c r="S757" s="314"/>
    </row>
    <row r="758" spans="2:19" ht="18.75">
      <c r="B758" s="301" t="s">
        <v>4342</v>
      </c>
      <c r="C758" s="147" t="s">
        <v>3901</v>
      </c>
      <c r="D758" s="31" t="s">
        <v>2808</v>
      </c>
      <c r="E758" s="147"/>
      <c r="F758" s="147"/>
      <c r="G758" s="31" t="s">
        <v>2783</v>
      </c>
      <c r="H758" s="147"/>
      <c r="I758" s="315"/>
      <c r="J758" s="115"/>
      <c r="K758" s="115"/>
      <c r="L758" s="147"/>
      <c r="M758" s="147"/>
      <c r="N758" s="147"/>
      <c r="O758" s="115"/>
      <c r="P758" s="115"/>
      <c r="Q758" s="314"/>
      <c r="R758" s="314"/>
      <c r="S758" s="314"/>
    </row>
    <row r="759" spans="2:19" ht="18.75">
      <c r="B759" s="301" t="s">
        <v>1331</v>
      </c>
      <c r="C759" s="134" t="s">
        <v>4153</v>
      </c>
      <c r="D759" s="31" t="s">
        <v>2808</v>
      </c>
      <c r="E759" s="134"/>
      <c r="F759" s="134"/>
      <c r="G759" s="31" t="s">
        <v>2783</v>
      </c>
      <c r="H759" s="134" t="s">
        <v>3413</v>
      </c>
      <c r="I759" s="134"/>
      <c r="J759" s="305">
        <v>230</v>
      </c>
      <c r="K759" s="308">
        <v>230</v>
      </c>
      <c r="L759" s="134"/>
      <c r="M759" s="134"/>
      <c r="N759" s="134"/>
      <c r="O759" s="309"/>
      <c r="P759" s="309"/>
      <c r="Q759" s="151"/>
      <c r="R759" s="16" t="s">
        <v>5566</v>
      </c>
      <c r="S759" s="151"/>
    </row>
    <row r="760" spans="2:19" ht="18.75">
      <c r="B760" s="301" t="s">
        <v>2683</v>
      </c>
      <c r="C760" s="147" t="s">
        <v>3041</v>
      </c>
      <c r="D760" s="31" t="s">
        <v>2808</v>
      </c>
      <c r="E760" s="147"/>
      <c r="F760" s="147"/>
      <c r="G760" s="31" t="s">
        <v>2783</v>
      </c>
      <c r="H760" s="147"/>
      <c r="I760" s="315"/>
      <c r="J760" s="115"/>
      <c r="K760" s="115"/>
      <c r="L760" s="147"/>
      <c r="M760" s="147"/>
      <c r="N760" s="147"/>
      <c r="O760" s="115"/>
      <c r="P760" s="115"/>
      <c r="Q760" s="314"/>
      <c r="R760" s="314"/>
      <c r="S760" s="314"/>
    </row>
    <row r="761" spans="2:19" ht="18.75">
      <c r="B761" s="301" t="s">
        <v>2307</v>
      </c>
      <c r="C761" s="134" t="s">
        <v>4154</v>
      </c>
      <c r="D761" s="31" t="s">
        <v>2808</v>
      </c>
      <c r="E761" s="134"/>
      <c r="F761" s="134"/>
      <c r="G761" s="31" t="s">
        <v>2783</v>
      </c>
      <c r="H761" s="134" t="s">
        <v>3412</v>
      </c>
      <c r="I761" s="134"/>
      <c r="J761" s="305">
        <v>230</v>
      </c>
      <c r="K761" s="305">
        <v>27.6</v>
      </c>
      <c r="L761" s="134"/>
      <c r="M761" s="134"/>
      <c r="N761" s="134"/>
      <c r="O761" s="309"/>
      <c r="P761" s="309"/>
      <c r="Q761" s="16" t="s">
        <v>5025</v>
      </c>
      <c r="R761" s="16" t="s">
        <v>4915</v>
      </c>
      <c r="S761" s="222"/>
    </row>
    <row r="762" spans="2:19" ht="18.75">
      <c r="B762" s="301" t="s">
        <v>1478</v>
      </c>
      <c r="C762" s="147" t="s">
        <v>3374</v>
      </c>
      <c r="D762" s="31" t="s">
        <v>2808</v>
      </c>
      <c r="E762" s="147"/>
      <c r="F762" s="147"/>
      <c r="G762" s="31" t="s">
        <v>2783</v>
      </c>
      <c r="H762" s="147"/>
      <c r="I762" s="315"/>
      <c r="J762" s="115"/>
      <c r="K762" s="115"/>
      <c r="L762" s="147"/>
      <c r="M762" s="147"/>
      <c r="N762" s="147"/>
      <c r="O762" s="115"/>
      <c r="P762" s="115"/>
      <c r="Q762" s="314"/>
      <c r="R762" s="314"/>
      <c r="S762" s="314"/>
    </row>
    <row r="763" spans="2:19" ht="18.75">
      <c r="B763" s="301" t="s">
        <v>1535</v>
      </c>
      <c r="C763" s="134" t="s">
        <v>4155</v>
      </c>
      <c r="D763" s="31" t="s">
        <v>2808</v>
      </c>
      <c r="E763" s="134"/>
      <c r="F763" s="134"/>
      <c r="G763" s="31" t="s">
        <v>2783</v>
      </c>
      <c r="H763" s="134" t="s">
        <v>3404</v>
      </c>
      <c r="I763" s="134" t="s">
        <v>3398</v>
      </c>
      <c r="J763" s="305">
        <v>115</v>
      </c>
      <c r="K763" s="305">
        <v>13.8</v>
      </c>
      <c r="L763" s="134"/>
      <c r="M763" s="134"/>
      <c r="N763" s="134"/>
      <c r="O763" s="305">
        <v>104</v>
      </c>
      <c r="P763" s="309"/>
      <c r="Q763" s="16" t="s">
        <v>5025</v>
      </c>
      <c r="R763" s="16" t="s">
        <v>4970</v>
      </c>
      <c r="S763" s="151"/>
    </row>
    <row r="764" spans="2:19" ht="18.75">
      <c r="B764" s="301" t="s">
        <v>1466</v>
      </c>
      <c r="C764" s="134" t="s">
        <v>4156</v>
      </c>
      <c r="D764" s="31" t="s">
        <v>2808</v>
      </c>
      <c r="E764" s="134"/>
      <c r="F764" s="134"/>
      <c r="G764" s="31" t="s">
        <v>2783</v>
      </c>
      <c r="H764" s="134" t="s">
        <v>229</v>
      </c>
      <c r="I764" s="134"/>
      <c r="J764" s="305">
        <v>115</v>
      </c>
      <c r="K764" s="305">
        <v>12.5</v>
      </c>
      <c r="L764" s="134"/>
      <c r="M764" s="134"/>
      <c r="N764" s="134"/>
      <c r="O764" s="309"/>
      <c r="P764" s="309"/>
      <c r="Q764" s="16" t="s">
        <v>5025</v>
      </c>
      <c r="R764" s="16" t="s">
        <v>4963</v>
      </c>
      <c r="S764" s="151"/>
    </row>
    <row r="765" spans="2:19" ht="18.75">
      <c r="B765" s="301" t="s">
        <v>1465</v>
      </c>
      <c r="C765" s="147" t="s">
        <v>2820</v>
      </c>
      <c r="D765" s="31" t="s">
        <v>2808</v>
      </c>
      <c r="E765" s="147"/>
      <c r="F765" s="147"/>
      <c r="G765" s="31" t="s">
        <v>2783</v>
      </c>
      <c r="H765" s="147"/>
      <c r="I765" s="315"/>
      <c r="J765" s="115"/>
      <c r="K765" s="115"/>
      <c r="L765" s="147"/>
      <c r="M765" s="147"/>
      <c r="N765" s="147"/>
      <c r="O765" s="115"/>
      <c r="P765" s="115"/>
      <c r="Q765" s="314"/>
      <c r="R765" s="314"/>
      <c r="S765" s="314"/>
    </row>
    <row r="766" spans="2:19" ht="18.75">
      <c r="B766" s="301" t="s">
        <v>4410</v>
      </c>
      <c r="C766" s="134" t="s">
        <v>4535</v>
      </c>
      <c r="D766" s="31" t="s">
        <v>2808</v>
      </c>
      <c r="E766" s="134"/>
      <c r="F766" s="134"/>
      <c r="G766" s="31" t="s">
        <v>2783</v>
      </c>
      <c r="H766" s="134" t="s">
        <v>229</v>
      </c>
      <c r="I766" s="134"/>
      <c r="J766" s="305">
        <v>115</v>
      </c>
      <c r="K766" s="115"/>
      <c r="L766" s="134"/>
      <c r="M766" s="134"/>
      <c r="N766" s="134"/>
      <c r="O766" s="309"/>
      <c r="P766" s="309"/>
      <c r="Q766" s="151"/>
      <c r="R766" s="16" t="s">
        <v>5565</v>
      </c>
      <c r="S766" s="151"/>
    </row>
    <row r="767" spans="2:19" ht="18.75">
      <c r="B767" s="301" t="s">
        <v>4411</v>
      </c>
      <c r="C767" s="147" t="s">
        <v>2820</v>
      </c>
      <c r="D767" s="31" t="s">
        <v>2808</v>
      </c>
      <c r="E767" s="147"/>
      <c r="F767" s="147"/>
      <c r="G767" s="31" t="s">
        <v>2783</v>
      </c>
      <c r="H767" s="147"/>
      <c r="I767" s="315"/>
      <c r="J767" s="115"/>
      <c r="K767" s="115"/>
      <c r="L767" s="147"/>
      <c r="M767" s="147"/>
      <c r="N767" s="147"/>
      <c r="O767" s="115"/>
      <c r="P767" s="115"/>
      <c r="Q767" s="314"/>
      <c r="R767" s="314"/>
      <c r="S767" s="314"/>
    </row>
    <row r="768" spans="2:19" ht="18.75">
      <c r="B768" s="301" t="s">
        <v>1391</v>
      </c>
      <c r="C768" s="147" t="s">
        <v>3332</v>
      </c>
      <c r="D768" s="31" t="s">
        <v>2808</v>
      </c>
      <c r="E768" s="147"/>
      <c r="F768" s="147"/>
      <c r="G768" s="31" t="s">
        <v>2783</v>
      </c>
      <c r="H768" s="147"/>
      <c r="I768" s="315"/>
      <c r="J768" s="115"/>
      <c r="K768" s="115"/>
      <c r="L768" s="147"/>
      <c r="M768" s="147"/>
      <c r="N768" s="147"/>
      <c r="O768" s="115"/>
      <c r="P768" s="115"/>
      <c r="Q768" s="314"/>
      <c r="R768" s="314"/>
      <c r="S768" s="314"/>
    </row>
    <row r="769" spans="2:19" ht="18.75">
      <c r="B769" s="301" t="s">
        <v>1232</v>
      </c>
      <c r="C769" s="134" t="s">
        <v>4157</v>
      </c>
      <c r="D769" s="31" t="s">
        <v>2808</v>
      </c>
      <c r="E769" s="134"/>
      <c r="F769" s="134"/>
      <c r="G769" s="31" t="s">
        <v>2783</v>
      </c>
      <c r="H769" s="134" t="s">
        <v>261</v>
      </c>
      <c r="I769" s="134"/>
      <c r="J769" s="305">
        <v>115</v>
      </c>
      <c r="K769" s="115">
        <v>44</v>
      </c>
      <c r="L769" s="134"/>
      <c r="M769" s="134"/>
      <c r="N769" s="134"/>
      <c r="O769" s="309"/>
      <c r="P769" s="309"/>
      <c r="Q769" s="151"/>
      <c r="R769" s="16" t="s">
        <v>4914</v>
      </c>
      <c r="S769" s="222"/>
    </row>
    <row r="770" spans="2:19" ht="18.75">
      <c r="B770" s="301" t="s">
        <v>2294</v>
      </c>
      <c r="C770" s="134" t="s">
        <v>4158</v>
      </c>
      <c r="D770" s="31" t="s">
        <v>2808</v>
      </c>
      <c r="E770" s="134"/>
      <c r="F770" s="134"/>
      <c r="G770" s="31" t="s">
        <v>2783</v>
      </c>
      <c r="H770" s="134" t="s">
        <v>229</v>
      </c>
      <c r="I770" s="134"/>
      <c r="J770" s="305">
        <v>115</v>
      </c>
      <c r="K770" s="305">
        <v>24.9</v>
      </c>
      <c r="L770" s="134"/>
      <c r="M770" s="134"/>
      <c r="N770" s="134"/>
      <c r="O770" s="309"/>
      <c r="P770" s="309"/>
      <c r="Q770" s="16" t="s">
        <v>5025</v>
      </c>
      <c r="R770" s="16" t="s">
        <v>4963</v>
      </c>
      <c r="S770" s="222"/>
    </row>
    <row r="771" spans="2:19" ht="18.75">
      <c r="B771" s="301" t="s">
        <v>2295</v>
      </c>
      <c r="C771" s="147" t="s">
        <v>3367</v>
      </c>
      <c r="D771" s="31" t="s">
        <v>2808</v>
      </c>
      <c r="E771" s="147"/>
      <c r="F771" s="147"/>
      <c r="G771" s="31" t="s">
        <v>2783</v>
      </c>
      <c r="H771" s="147"/>
      <c r="I771" s="315"/>
      <c r="J771" s="115"/>
      <c r="K771" s="115"/>
      <c r="L771" s="147"/>
      <c r="M771" s="147"/>
      <c r="N771" s="147"/>
      <c r="O771" s="115"/>
      <c r="P771" s="115"/>
      <c r="Q771" s="314"/>
      <c r="R771" s="314"/>
      <c r="S771" s="314"/>
    </row>
    <row r="772" spans="2:19" ht="18.75">
      <c r="B772" s="301" t="s">
        <v>4412</v>
      </c>
      <c r="C772" s="134" t="s">
        <v>4536</v>
      </c>
      <c r="D772" s="31" t="s">
        <v>2808</v>
      </c>
      <c r="E772" s="134"/>
      <c r="F772" s="134"/>
      <c r="G772" s="31" t="s">
        <v>2783</v>
      </c>
      <c r="H772" s="134" t="s">
        <v>229</v>
      </c>
      <c r="I772" s="134"/>
      <c r="J772" s="305">
        <v>115</v>
      </c>
      <c r="K772" s="115"/>
      <c r="L772" s="134"/>
      <c r="M772" s="134"/>
      <c r="N772" s="134"/>
      <c r="O772" s="309"/>
      <c r="P772" s="309"/>
      <c r="Q772" s="151"/>
      <c r="R772" s="16" t="s">
        <v>4963</v>
      </c>
      <c r="S772" s="151"/>
    </row>
    <row r="773" spans="2:19" ht="18.75">
      <c r="B773" s="301" t="s">
        <v>2131</v>
      </c>
      <c r="C773" s="147" t="s">
        <v>3181</v>
      </c>
      <c r="D773" s="31" t="s">
        <v>2808</v>
      </c>
      <c r="E773" s="147"/>
      <c r="F773" s="147"/>
      <c r="G773" s="31" t="s">
        <v>2783</v>
      </c>
      <c r="H773" s="147"/>
      <c r="I773" s="315"/>
      <c r="J773" s="115"/>
      <c r="K773" s="115"/>
      <c r="L773" s="147"/>
      <c r="M773" s="147"/>
      <c r="N773" s="147"/>
      <c r="O773" s="115"/>
      <c r="P773" s="115"/>
      <c r="Q773" s="314"/>
      <c r="R773" s="314"/>
      <c r="S773" s="314"/>
    </row>
    <row r="774" spans="2:19" ht="18.75">
      <c r="B774" s="301" t="s">
        <v>2132</v>
      </c>
      <c r="C774" s="134" t="s">
        <v>4159</v>
      </c>
      <c r="D774" s="31" t="s">
        <v>2808</v>
      </c>
      <c r="E774" s="134"/>
      <c r="F774" s="134"/>
      <c r="G774" s="31" t="s">
        <v>2783</v>
      </c>
      <c r="H774" s="134" t="s">
        <v>3419</v>
      </c>
      <c r="I774" s="134"/>
      <c r="J774" s="305">
        <v>115</v>
      </c>
      <c r="K774" s="305">
        <v>44</v>
      </c>
      <c r="L774" s="134"/>
      <c r="M774" s="134"/>
      <c r="N774" s="134"/>
      <c r="O774" s="309"/>
      <c r="P774" s="309"/>
      <c r="Q774" s="16" t="s">
        <v>5025</v>
      </c>
      <c r="R774" s="16" t="s">
        <v>4965</v>
      </c>
      <c r="S774" s="151"/>
    </row>
    <row r="775" spans="2:19" ht="18.75">
      <c r="B775" s="301" t="s">
        <v>1429</v>
      </c>
      <c r="C775" s="147" t="s">
        <v>3069</v>
      </c>
      <c r="D775" s="31" t="s">
        <v>2808</v>
      </c>
      <c r="E775" s="147"/>
      <c r="F775" s="147"/>
      <c r="G775" s="31" t="s">
        <v>2783</v>
      </c>
      <c r="H775" s="147"/>
      <c r="I775" s="315"/>
      <c r="J775" s="115"/>
      <c r="K775" s="115"/>
      <c r="L775" s="147"/>
      <c r="M775" s="147"/>
      <c r="N775" s="147"/>
      <c r="O775" s="115"/>
      <c r="P775" s="115"/>
      <c r="Q775" s="314"/>
      <c r="R775" s="314"/>
      <c r="S775" s="314"/>
    </row>
    <row r="776" spans="2:19" ht="18.75">
      <c r="B776" s="301" t="s">
        <v>1430</v>
      </c>
      <c r="C776" s="134" t="s">
        <v>4160</v>
      </c>
      <c r="D776" s="31" t="s">
        <v>2808</v>
      </c>
      <c r="E776" s="134"/>
      <c r="F776" s="134"/>
      <c r="G776" s="31" t="s">
        <v>2783</v>
      </c>
      <c r="H776" s="134" t="s">
        <v>263</v>
      </c>
      <c r="I776" s="219"/>
      <c r="J776" s="305">
        <v>115</v>
      </c>
      <c r="K776" s="115"/>
      <c r="L776" s="219"/>
      <c r="M776" s="219"/>
      <c r="N776" s="219"/>
      <c r="O776" s="305">
        <v>34</v>
      </c>
      <c r="P776" s="309"/>
      <c r="Q776" s="151"/>
      <c r="R776" s="16" t="s">
        <v>4920</v>
      </c>
      <c r="S776" s="151"/>
    </row>
    <row r="777" spans="2:19" ht="18.75">
      <c r="B777" s="301" t="s">
        <v>2416</v>
      </c>
      <c r="C777" s="147" t="s">
        <v>3002</v>
      </c>
      <c r="D777" s="31" t="s">
        <v>2808</v>
      </c>
      <c r="E777" s="147"/>
      <c r="F777" s="147"/>
      <c r="G777" s="31" t="s">
        <v>2783</v>
      </c>
      <c r="H777" s="147"/>
      <c r="I777" s="315"/>
      <c r="J777" s="115"/>
      <c r="K777" s="115"/>
      <c r="L777" s="147"/>
      <c r="M777" s="147"/>
      <c r="N777" s="147"/>
      <c r="O777" s="115"/>
      <c r="P777" s="115"/>
      <c r="Q777" s="314"/>
      <c r="R777" s="314"/>
      <c r="S777" s="314"/>
    </row>
    <row r="778" spans="2:19" ht="18.75">
      <c r="B778" s="301" t="s">
        <v>2663</v>
      </c>
      <c r="C778" s="134" t="s">
        <v>3902</v>
      </c>
      <c r="D778" s="31" t="s">
        <v>2808</v>
      </c>
      <c r="E778" s="134"/>
      <c r="F778" s="134"/>
      <c r="G778" s="31" t="s">
        <v>2783</v>
      </c>
      <c r="H778" s="134" t="s">
        <v>272</v>
      </c>
      <c r="I778" s="134" t="s">
        <v>3402</v>
      </c>
      <c r="J778" s="305">
        <v>115</v>
      </c>
      <c r="K778" s="305">
        <v>12.5</v>
      </c>
      <c r="L778" s="134"/>
      <c r="M778" s="134"/>
      <c r="N778" s="134"/>
      <c r="O778" s="305">
        <v>11.3</v>
      </c>
      <c r="P778" s="309"/>
      <c r="Q778" s="16" t="s">
        <v>5025</v>
      </c>
      <c r="R778" s="151" t="s">
        <v>4964</v>
      </c>
      <c r="S778" s="151"/>
    </row>
    <row r="779" spans="2:19" ht="18.75">
      <c r="B779" s="301" t="s">
        <v>2710</v>
      </c>
      <c r="C779" s="147" t="s">
        <v>3902</v>
      </c>
      <c r="D779" s="31" t="s">
        <v>2808</v>
      </c>
      <c r="E779" s="147"/>
      <c r="F779" s="147"/>
      <c r="G779" s="31" t="s">
        <v>2783</v>
      </c>
      <c r="H779" s="147"/>
      <c r="I779" s="315"/>
      <c r="J779" s="115"/>
      <c r="K779" s="115"/>
      <c r="L779" s="147"/>
      <c r="M779" s="147"/>
      <c r="N779" s="147"/>
      <c r="O779" s="115"/>
      <c r="P779" s="115"/>
      <c r="Q779" s="314"/>
      <c r="R779" s="314"/>
      <c r="S779" s="314"/>
    </row>
    <row r="780" spans="2:19" ht="18.75">
      <c r="B780" s="301" t="s">
        <v>2707</v>
      </c>
      <c r="C780" s="147" t="s">
        <v>3311</v>
      </c>
      <c r="D780" s="31" t="s">
        <v>2808</v>
      </c>
      <c r="E780" s="147"/>
      <c r="F780" s="147"/>
      <c r="G780" s="31" t="s">
        <v>2783</v>
      </c>
      <c r="H780" s="147"/>
      <c r="I780" s="315"/>
      <c r="J780" s="115"/>
      <c r="K780" s="115"/>
      <c r="L780" s="147"/>
      <c r="M780" s="147"/>
      <c r="N780" s="147"/>
      <c r="O780" s="115"/>
      <c r="P780" s="115"/>
      <c r="Q780" s="314"/>
      <c r="R780" s="314"/>
      <c r="S780" s="314"/>
    </row>
    <row r="781" spans="2:19" ht="18.75">
      <c r="B781" s="301" t="s">
        <v>1258</v>
      </c>
      <c r="C781" s="134" t="s">
        <v>4161</v>
      </c>
      <c r="D781" s="31" t="s">
        <v>2808</v>
      </c>
      <c r="E781" s="134"/>
      <c r="F781" s="134"/>
      <c r="G781" s="31" t="s">
        <v>2783</v>
      </c>
      <c r="H781" s="134" t="s">
        <v>261</v>
      </c>
      <c r="I781" s="134"/>
      <c r="J781" s="305">
        <v>115</v>
      </c>
      <c r="K781" s="115">
        <v>26.4</v>
      </c>
      <c r="L781" s="134"/>
      <c r="M781" s="134"/>
      <c r="N781" s="134"/>
      <c r="O781" s="309"/>
      <c r="P781" s="309"/>
      <c r="Q781" s="151"/>
      <c r="R781" s="16" t="s">
        <v>4914</v>
      </c>
      <c r="S781" s="222"/>
    </row>
    <row r="782" spans="2:19" ht="18.75">
      <c r="B782" s="301" t="s">
        <v>1257</v>
      </c>
      <c r="C782" s="147" t="s">
        <v>2855</v>
      </c>
      <c r="D782" s="31" t="s">
        <v>2808</v>
      </c>
      <c r="E782" s="147"/>
      <c r="F782" s="147"/>
      <c r="G782" s="31" t="s">
        <v>2783</v>
      </c>
      <c r="H782" s="147"/>
      <c r="I782" s="315"/>
      <c r="J782" s="115"/>
      <c r="K782" s="115"/>
      <c r="L782" s="147"/>
      <c r="M782" s="147"/>
      <c r="N782" s="147"/>
      <c r="O782" s="115"/>
      <c r="P782" s="115"/>
      <c r="Q782" s="314"/>
      <c r="R782" s="314"/>
      <c r="S782" s="314"/>
    </row>
    <row r="783" spans="2:19" ht="18.75">
      <c r="B783" s="301" t="s">
        <v>1410</v>
      </c>
      <c r="C783" s="134" t="s">
        <v>4162</v>
      </c>
      <c r="D783" s="31" t="s">
        <v>2808</v>
      </c>
      <c r="E783" s="134"/>
      <c r="F783" s="134"/>
      <c r="G783" s="31" t="s">
        <v>2783</v>
      </c>
      <c r="H783" s="134" t="s">
        <v>244</v>
      </c>
      <c r="I783" s="134"/>
      <c r="J783" s="305">
        <v>115</v>
      </c>
      <c r="K783" s="305">
        <v>13.8</v>
      </c>
      <c r="L783" s="134"/>
      <c r="M783" s="134"/>
      <c r="N783" s="134"/>
      <c r="O783" s="309"/>
      <c r="P783" s="309"/>
      <c r="Q783" s="16" t="s">
        <v>5025</v>
      </c>
      <c r="R783" s="16" t="s">
        <v>4917</v>
      </c>
      <c r="S783" s="151"/>
    </row>
    <row r="784" spans="2:19" ht="18.75">
      <c r="B784" s="301" t="s">
        <v>2282</v>
      </c>
      <c r="C784" s="134" t="s">
        <v>4163</v>
      </c>
      <c r="D784" s="31" t="s">
        <v>2808</v>
      </c>
      <c r="E784" s="134"/>
      <c r="F784" s="134"/>
      <c r="G784" s="31" t="s">
        <v>2783</v>
      </c>
      <c r="H784" s="134" t="s">
        <v>3405</v>
      </c>
      <c r="I784" s="134" t="s">
        <v>3398</v>
      </c>
      <c r="J784" s="305">
        <v>230</v>
      </c>
      <c r="K784" s="115">
        <v>44</v>
      </c>
      <c r="L784" s="134"/>
      <c r="M784" s="134"/>
      <c r="N784" s="134"/>
      <c r="O784" s="305">
        <v>169</v>
      </c>
      <c r="P784" s="305">
        <v>199</v>
      </c>
      <c r="Q784" s="151"/>
      <c r="R784" s="16" t="s">
        <v>4971</v>
      </c>
      <c r="S784" s="151"/>
    </row>
    <row r="785" spans="2:19" ht="18.75">
      <c r="B785" s="301" t="s">
        <v>4363</v>
      </c>
      <c r="C785" s="134" t="s">
        <v>4537</v>
      </c>
      <c r="D785" s="31" t="s">
        <v>2808</v>
      </c>
      <c r="E785" s="134"/>
      <c r="F785" s="134"/>
      <c r="G785" s="31" t="s">
        <v>2783</v>
      </c>
      <c r="H785" s="134" t="s">
        <v>261</v>
      </c>
      <c r="I785" s="134"/>
      <c r="J785" s="305">
        <v>115</v>
      </c>
      <c r="K785" s="115"/>
      <c r="L785" s="134"/>
      <c r="M785" s="134"/>
      <c r="N785" s="134"/>
      <c r="O785" s="309"/>
      <c r="P785" s="309"/>
      <c r="Q785" s="151"/>
      <c r="R785" s="16" t="s">
        <v>4914</v>
      </c>
      <c r="S785" s="151"/>
    </row>
    <row r="786" spans="2:19" ht="18.75">
      <c r="B786" s="301" t="s">
        <v>4371</v>
      </c>
      <c r="C786" s="134" t="s">
        <v>4164</v>
      </c>
      <c r="D786" s="31" t="s">
        <v>2808</v>
      </c>
      <c r="E786" s="134"/>
      <c r="F786" s="134"/>
      <c r="G786" s="31" t="s">
        <v>2783</v>
      </c>
      <c r="H786" s="134" t="s">
        <v>229</v>
      </c>
      <c r="I786" s="134"/>
      <c r="J786" s="305">
        <v>115</v>
      </c>
      <c r="K786" s="115"/>
      <c r="L786" s="134"/>
      <c r="M786" s="134"/>
      <c r="N786" s="134"/>
      <c r="O786" s="309"/>
      <c r="P786" s="309"/>
      <c r="Q786" s="151"/>
      <c r="R786" s="16" t="s">
        <v>5565</v>
      </c>
      <c r="S786" s="151"/>
    </row>
    <row r="787" spans="2:19" ht="18.75">
      <c r="B787" s="301" t="s">
        <v>4372</v>
      </c>
      <c r="C787" s="147" t="s">
        <v>3138</v>
      </c>
      <c r="D787" s="31" t="s">
        <v>2808</v>
      </c>
      <c r="E787" s="147"/>
      <c r="F787" s="147"/>
      <c r="G787" s="31" t="s">
        <v>2783</v>
      </c>
      <c r="H787" s="147"/>
      <c r="I787" s="315"/>
      <c r="J787" s="115"/>
      <c r="K787" s="115"/>
      <c r="L787" s="147"/>
      <c r="M787" s="147"/>
      <c r="N787" s="147"/>
      <c r="O787" s="115"/>
      <c r="P787" s="115"/>
      <c r="Q787" s="314"/>
      <c r="R787" s="314"/>
      <c r="S787" s="314"/>
    </row>
    <row r="788" spans="2:19" ht="18.75">
      <c r="B788" s="301" t="s">
        <v>4343</v>
      </c>
      <c r="C788" s="147" t="s">
        <v>3903</v>
      </c>
      <c r="D788" s="31" t="s">
        <v>2808</v>
      </c>
      <c r="E788" s="147"/>
      <c r="F788" s="147"/>
      <c r="G788" s="31" t="s">
        <v>2783</v>
      </c>
      <c r="H788" s="147"/>
      <c r="I788" s="315"/>
      <c r="J788" s="115"/>
      <c r="K788" s="115"/>
      <c r="L788" s="147"/>
      <c r="M788" s="147"/>
      <c r="N788" s="147"/>
      <c r="O788" s="115"/>
      <c r="P788" s="115"/>
      <c r="Q788" s="314"/>
      <c r="R788" s="314"/>
      <c r="S788" s="314"/>
    </row>
    <row r="789" spans="2:19" ht="18.75">
      <c r="B789" s="301" t="s">
        <v>1236</v>
      </c>
      <c r="C789" s="147" t="s">
        <v>3071</v>
      </c>
      <c r="D789" s="31" t="s">
        <v>2808</v>
      </c>
      <c r="E789" s="147"/>
      <c r="F789" s="147"/>
      <c r="G789" s="31" t="s">
        <v>2783</v>
      </c>
      <c r="H789" s="147"/>
      <c r="I789" s="315"/>
      <c r="J789" s="115"/>
      <c r="K789" s="115"/>
      <c r="L789" s="147"/>
      <c r="M789" s="147"/>
      <c r="N789" s="147"/>
      <c r="O789" s="115"/>
      <c r="P789" s="115"/>
      <c r="Q789" s="314"/>
      <c r="R789" s="314"/>
      <c r="S789" s="314"/>
    </row>
    <row r="790" spans="2:19" ht="18.75">
      <c r="B790" s="301" t="s">
        <v>2302</v>
      </c>
      <c r="C790" s="147" t="s">
        <v>3368</v>
      </c>
      <c r="D790" s="31" t="s">
        <v>2808</v>
      </c>
      <c r="E790" s="147"/>
      <c r="F790" s="147"/>
      <c r="G790" s="31" t="s">
        <v>2783</v>
      </c>
      <c r="H790" s="147"/>
      <c r="I790" s="315"/>
      <c r="J790" s="115"/>
      <c r="K790" s="115"/>
      <c r="L790" s="147"/>
      <c r="M790" s="147"/>
      <c r="N790" s="147"/>
      <c r="O790" s="115"/>
      <c r="P790" s="115"/>
      <c r="Q790" s="314"/>
      <c r="R790" s="314"/>
      <c r="S790" s="314"/>
    </row>
    <row r="791" spans="2:19" ht="37.5">
      <c r="B791" s="301" t="s">
        <v>2298</v>
      </c>
      <c r="C791" s="134" t="s">
        <v>4538</v>
      </c>
      <c r="D791" s="31" t="s">
        <v>2808</v>
      </c>
      <c r="E791" s="134"/>
      <c r="F791" s="134"/>
      <c r="G791" s="31" t="s">
        <v>2783</v>
      </c>
      <c r="H791" s="134" t="s">
        <v>3404</v>
      </c>
      <c r="I791" s="134"/>
      <c r="J791" s="305">
        <v>500</v>
      </c>
      <c r="K791" s="305">
        <v>230</v>
      </c>
      <c r="L791" s="134"/>
      <c r="M791" s="134"/>
      <c r="N791" s="134"/>
      <c r="O791" s="309"/>
      <c r="P791" s="309"/>
      <c r="Q791" s="16" t="s">
        <v>5024</v>
      </c>
      <c r="R791" s="16" t="s">
        <v>4970</v>
      </c>
      <c r="S791" s="151"/>
    </row>
    <row r="792" spans="2:19" ht="18.75">
      <c r="B792" s="301" t="s">
        <v>4373</v>
      </c>
      <c r="C792" s="134" t="s">
        <v>4647</v>
      </c>
      <c r="D792" s="31" t="s">
        <v>2808</v>
      </c>
      <c r="E792" s="134"/>
      <c r="F792" s="134"/>
      <c r="G792" s="31" t="s">
        <v>2783</v>
      </c>
      <c r="H792" s="134" t="s">
        <v>3411</v>
      </c>
      <c r="I792" s="134"/>
      <c r="J792" s="305">
        <v>230</v>
      </c>
      <c r="K792" s="115"/>
      <c r="L792" s="134"/>
      <c r="M792" s="134"/>
      <c r="N792" s="134"/>
      <c r="O792" s="309"/>
      <c r="P792" s="309"/>
      <c r="Q792" s="151"/>
      <c r="R792" s="16" t="s">
        <v>5565</v>
      </c>
      <c r="S792" s="151"/>
    </row>
    <row r="793" spans="2:19" ht="18.75">
      <c r="B793" s="301" t="s">
        <v>2456</v>
      </c>
      <c r="C793" s="134" t="s">
        <v>4165</v>
      </c>
      <c r="D793" s="31" t="s">
        <v>2808</v>
      </c>
      <c r="E793" s="134"/>
      <c r="F793" s="134"/>
      <c r="G793" s="31" t="s">
        <v>2783</v>
      </c>
      <c r="H793" s="134" t="s">
        <v>3411</v>
      </c>
      <c r="I793" s="134" t="s">
        <v>3402</v>
      </c>
      <c r="J793" s="305">
        <v>230</v>
      </c>
      <c r="K793" s="115">
        <v>44</v>
      </c>
      <c r="L793" s="134"/>
      <c r="M793" s="134"/>
      <c r="N793" s="134"/>
      <c r="O793" s="305">
        <v>104</v>
      </c>
      <c r="P793" s="305">
        <v>117</v>
      </c>
      <c r="Q793" s="151"/>
      <c r="R793" s="16" t="s">
        <v>4881</v>
      </c>
      <c r="S793" s="151"/>
    </row>
    <row r="794" spans="2:19" ht="18.75">
      <c r="B794" s="301" t="s">
        <v>4712</v>
      </c>
      <c r="C794" s="134" t="s">
        <v>4480</v>
      </c>
      <c r="D794" s="31" t="s">
        <v>2808</v>
      </c>
      <c r="E794" s="134"/>
      <c r="F794" s="134"/>
      <c r="G794" s="31" t="s">
        <v>2783</v>
      </c>
      <c r="H794" s="134" t="s">
        <v>263</v>
      </c>
      <c r="I794" s="219"/>
      <c r="J794" s="305">
        <v>115</v>
      </c>
      <c r="K794" s="115"/>
      <c r="L794" s="219"/>
      <c r="M794" s="219"/>
      <c r="N794" s="219"/>
      <c r="O794" s="305">
        <v>1</v>
      </c>
      <c r="P794" s="309"/>
      <c r="Q794" s="151"/>
      <c r="R794" s="16" t="s">
        <v>4920</v>
      </c>
      <c r="S794" s="151"/>
    </row>
    <row r="795" spans="2:19" ht="18.75">
      <c r="B795" s="301" t="s">
        <v>1399</v>
      </c>
      <c r="C795" s="147" t="s">
        <v>3065</v>
      </c>
      <c r="D795" s="31" t="s">
        <v>2808</v>
      </c>
      <c r="E795" s="147"/>
      <c r="F795" s="147"/>
      <c r="G795" s="31" t="s">
        <v>2783</v>
      </c>
      <c r="H795" s="147"/>
      <c r="I795" s="315"/>
      <c r="J795" s="115"/>
      <c r="K795" s="115"/>
      <c r="L795" s="147"/>
      <c r="M795" s="147"/>
      <c r="N795" s="147"/>
      <c r="O795" s="115"/>
      <c r="P795" s="115"/>
      <c r="Q795" s="314"/>
      <c r="R795" s="314"/>
      <c r="S795" s="314"/>
    </row>
    <row r="796" spans="2:19" ht="18.75">
      <c r="B796" s="301" t="s">
        <v>1993</v>
      </c>
      <c r="C796" s="134" t="s">
        <v>4166</v>
      </c>
      <c r="D796" s="31" t="s">
        <v>2808</v>
      </c>
      <c r="E796" s="134"/>
      <c r="F796" s="134"/>
      <c r="G796" s="31" t="s">
        <v>2783</v>
      </c>
      <c r="H796" s="134" t="s">
        <v>263</v>
      </c>
      <c r="I796" s="219"/>
      <c r="J796" s="305">
        <v>115</v>
      </c>
      <c r="K796" s="328" t="s">
        <v>4623</v>
      </c>
      <c r="L796" s="219"/>
      <c r="M796" s="219"/>
      <c r="N796" s="219"/>
      <c r="O796" s="305">
        <v>15</v>
      </c>
      <c r="P796" s="309"/>
      <c r="Q796" s="16" t="s">
        <v>5025</v>
      </c>
      <c r="R796" s="16" t="s">
        <v>4920</v>
      </c>
      <c r="S796" s="151"/>
    </row>
    <row r="797" spans="2:19" ht="18.75">
      <c r="B797" s="301" t="s">
        <v>2263</v>
      </c>
      <c r="C797" s="147" t="s">
        <v>3005</v>
      </c>
      <c r="D797" s="31" t="s">
        <v>2808</v>
      </c>
      <c r="E797" s="147"/>
      <c r="F797" s="147"/>
      <c r="G797" s="31" t="s">
        <v>2783</v>
      </c>
      <c r="H797" s="147"/>
      <c r="I797" s="315"/>
      <c r="J797" s="115"/>
      <c r="K797" s="115"/>
      <c r="L797" s="147"/>
      <c r="M797" s="147"/>
      <c r="N797" s="147"/>
      <c r="O797" s="115"/>
      <c r="P797" s="115"/>
      <c r="Q797" s="314"/>
      <c r="R797" s="314"/>
      <c r="S797" s="314"/>
    </row>
    <row r="798" spans="2:19" ht="18.75">
      <c r="B798" s="301" t="s">
        <v>2419</v>
      </c>
      <c r="C798" s="147" t="s">
        <v>3006</v>
      </c>
      <c r="D798" s="31" t="s">
        <v>2808</v>
      </c>
      <c r="E798" s="147"/>
      <c r="F798" s="147"/>
      <c r="G798" s="31" t="s">
        <v>2783</v>
      </c>
      <c r="H798" s="147"/>
      <c r="I798" s="315"/>
      <c r="J798" s="115"/>
      <c r="K798" s="115"/>
      <c r="L798" s="147"/>
      <c r="M798" s="147"/>
      <c r="N798" s="147"/>
      <c r="O798" s="115"/>
      <c r="P798" s="115"/>
      <c r="Q798" s="314"/>
      <c r="R798" s="314"/>
      <c r="S798" s="314"/>
    </row>
    <row r="799" spans="2:19" ht="18.75">
      <c r="B799" s="301" t="s">
        <v>2420</v>
      </c>
      <c r="C799" s="134" t="s">
        <v>4167</v>
      </c>
      <c r="D799" s="31" t="s">
        <v>2808</v>
      </c>
      <c r="E799" s="134"/>
      <c r="F799" s="134"/>
      <c r="G799" s="31" t="s">
        <v>2783</v>
      </c>
      <c r="H799" s="134" t="s">
        <v>3404</v>
      </c>
      <c r="I799" s="134" t="s">
        <v>3401</v>
      </c>
      <c r="J799" s="305">
        <v>230</v>
      </c>
      <c r="K799" s="305">
        <v>27.6</v>
      </c>
      <c r="L799" s="134"/>
      <c r="M799" s="134"/>
      <c r="N799" s="134"/>
      <c r="O799" s="305">
        <v>229</v>
      </c>
      <c r="P799" s="309"/>
      <c r="Q799" s="16" t="s">
        <v>5025</v>
      </c>
      <c r="R799" s="16" t="s">
        <v>4970</v>
      </c>
      <c r="S799" s="151"/>
    </row>
    <row r="800" spans="2:19" ht="18.75">
      <c r="B800" s="301" t="s">
        <v>2681</v>
      </c>
      <c r="C800" s="134" t="s">
        <v>4168</v>
      </c>
      <c r="D800" s="31" t="s">
        <v>2808</v>
      </c>
      <c r="E800" s="134"/>
      <c r="F800" s="134"/>
      <c r="G800" s="31" t="s">
        <v>2783</v>
      </c>
      <c r="H800" s="134" t="s">
        <v>236</v>
      </c>
      <c r="I800" s="134" t="s">
        <v>3398</v>
      </c>
      <c r="J800" s="305">
        <v>115</v>
      </c>
      <c r="K800" s="115">
        <v>27.6</v>
      </c>
      <c r="L800" s="134"/>
      <c r="M800" s="134"/>
      <c r="N800" s="134"/>
      <c r="O800" s="305">
        <v>105</v>
      </c>
      <c r="P800" s="309"/>
      <c r="Q800" s="151"/>
      <c r="R800" s="16" t="s">
        <v>4916</v>
      </c>
      <c r="S800" s="151"/>
    </row>
    <row r="801" spans="2:19" ht="18.75">
      <c r="B801" s="301" t="s">
        <v>2269</v>
      </c>
      <c r="C801" s="147" t="s">
        <v>3211</v>
      </c>
      <c r="D801" s="31" t="s">
        <v>2808</v>
      </c>
      <c r="E801" s="147"/>
      <c r="F801" s="147"/>
      <c r="G801" s="31" t="s">
        <v>2783</v>
      </c>
      <c r="H801" s="147"/>
      <c r="I801" s="315"/>
      <c r="J801" s="115"/>
      <c r="K801" s="115"/>
      <c r="L801" s="147"/>
      <c r="M801" s="147"/>
      <c r="N801" s="147"/>
      <c r="O801" s="115"/>
      <c r="P801" s="115"/>
      <c r="Q801" s="314"/>
      <c r="R801" s="314"/>
      <c r="S801" s="314"/>
    </row>
    <row r="802" spans="2:19" ht="18.75">
      <c r="B802" s="301" t="s">
        <v>2270</v>
      </c>
      <c r="C802" s="134" t="s">
        <v>4169</v>
      </c>
      <c r="D802" s="31" t="s">
        <v>2808</v>
      </c>
      <c r="E802" s="134"/>
      <c r="F802" s="134"/>
      <c r="G802" s="31" t="s">
        <v>2783</v>
      </c>
      <c r="H802" s="134" t="s">
        <v>263</v>
      </c>
      <c r="I802" s="219"/>
      <c r="J802" s="305">
        <v>115</v>
      </c>
      <c r="K802" s="115"/>
      <c r="L802" s="219"/>
      <c r="M802" s="219"/>
      <c r="N802" s="219"/>
      <c r="O802" s="305">
        <v>25</v>
      </c>
      <c r="P802" s="309"/>
      <c r="Q802" s="151"/>
      <c r="R802" s="16" t="s">
        <v>4920</v>
      </c>
      <c r="S802" s="151"/>
    </row>
    <row r="803" spans="2:19" ht="18.75">
      <c r="B803" s="301" t="s">
        <v>2256</v>
      </c>
      <c r="C803" s="134" t="s">
        <v>4170</v>
      </c>
      <c r="D803" s="31" t="s">
        <v>2808</v>
      </c>
      <c r="E803" s="134"/>
      <c r="F803" s="134"/>
      <c r="G803" s="31" t="s">
        <v>2783</v>
      </c>
      <c r="H803" s="134" t="s">
        <v>263</v>
      </c>
      <c r="I803" s="219"/>
      <c r="J803" s="305">
        <v>230</v>
      </c>
      <c r="K803" s="305">
        <v>44</v>
      </c>
      <c r="L803" s="219"/>
      <c r="M803" s="219"/>
      <c r="N803" s="219"/>
      <c r="O803" s="305">
        <v>144</v>
      </c>
      <c r="P803" s="309"/>
      <c r="Q803" s="16" t="s">
        <v>5025</v>
      </c>
      <c r="R803" s="16" t="s">
        <v>4920</v>
      </c>
      <c r="S803" s="151"/>
    </row>
    <row r="804" spans="2:19" ht="18.75">
      <c r="B804" s="301" t="s">
        <v>2101</v>
      </c>
      <c r="C804" s="134" t="s">
        <v>4171</v>
      </c>
      <c r="D804" s="31" t="s">
        <v>2808</v>
      </c>
      <c r="E804" s="134"/>
      <c r="F804" s="134"/>
      <c r="G804" s="31" t="s">
        <v>2783</v>
      </c>
      <c r="H804" s="134" t="s">
        <v>261</v>
      </c>
      <c r="I804" s="134"/>
      <c r="J804" s="305">
        <v>115</v>
      </c>
      <c r="K804" s="115">
        <v>13.2</v>
      </c>
      <c r="L804" s="134"/>
      <c r="M804" s="134"/>
      <c r="N804" s="134"/>
      <c r="O804" s="309"/>
      <c r="P804" s="309"/>
      <c r="Q804" s="151"/>
      <c r="R804" s="16" t="s">
        <v>4914</v>
      </c>
      <c r="S804" s="222"/>
    </row>
    <row r="805" spans="2:19" ht="18.75">
      <c r="B805" s="301" t="s">
        <v>2097</v>
      </c>
      <c r="C805" s="147" t="s">
        <v>3176</v>
      </c>
      <c r="D805" s="31" t="s">
        <v>2808</v>
      </c>
      <c r="E805" s="147"/>
      <c r="F805" s="147"/>
      <c r="G805" s="31" t="s">
        <v>2783</v>
      </c>
      <c r="H805" s="147"/>
      <c r="I805" s="315"/>
      <c r="J805" s="115"/>
      <c r="K805" s="115"/>
      <c r="L805" s="147"/>
      <c r="M805" s="147"/>
      <c r="N805" s="147"/>
      <c r="O805" s="115"/>
      <c r="P805" s="115"/>
      <c r="Q805" s="314"/>
      <c r="R805" s="314"/>
      <c r="S805" s="314"/>
    </row>
    <row r="806" spans="2:19" ht="18.75">
      <c r="B806" s="301" t="s">
        <v>1767</v>
      </c>
      <c r="C806" s="147" t="s">
        <v>2886</v>
      </c>
      <c r="D806" s="31" t="s">
        <v>2808</v>
      </c>
      <c r="E806" s="147"/>
      <c r="F806" s="147"/>
      <c r="G806" s="31" t="s">
        <v>2783</v>
      </c>
      <c r="H806" s="147"/>
      <c r="I806" s="315"/>
      <c r="J806" s="115"/>
      <c r="K806" s="115"/>
      <c r="L806" s="147"/>
      <c r="M806" s="147"/>
      <c r="N806" s="147"/>
      <c r="O806" s="115"/>
      <c r="P806" s="115"/>
      <c r="Q806" s="314"/>
      <c r="R806" s="314"/>
      <c r="S806" s="314"/>
    </row>
    <row r="807" spans="2:19" ht="18.75">
      <c r="B807" s="301" t="s">
        <v>1770</v>
      </c>
      <c r="C807" s="147" t="s">
        <v>4607</v>
      </c>
      <c r="D807" s="31" t="s">
        <v>2808</v>
      </c>
      <c r="E807" s="147"/>
      <c r="F807" s="147"/>
      <c r="G807" s="31" t="s">
        <v>2783</v>
      </c>
      <c r="H807" s="147"/>
      <c r="I807" s="315"/>
      <c r="J807" s="115"/>
      <c r="K807" s="115"/>
      <c r="L807" s="147"/>
      <c r="M807" s="147"/>
      <c r="N807" s="147"/>
      <c r="O807" s="115"/>
      <c r="P807" s="115"/>
      <c r="Q807" s="314"/>
      <c r="R807" s="314"/>
      <c r="S807" s="314"/>
    </row>
    <row r="808" spans="2:19" ht="18.75">
      <c r="B808" s="301" t="s">
        <v>2337</v>
      </c>
      <c r="C808" s="134" t="s">
        <v>4172</v>
      </c>
      <c r="D808" s="31" t="s">
        <v>2808</v>
      </c>
      <c r="E808" s="134"/>
      <c r="F808" s="134"/>
      <c r="G808" s="31" t="s">
        <v>2783</v>
      </c>
      <c r="H808" s="134" t="s">
        <v>3419</v>
      </c>
      <c r="I808" s="134"/>
      <c r="J808" s="305">
        <v>115</v>
      </c>
      <c r="K808" s="305">
        <v>8.32</v>
      </c>
      <c r="L808" s="134"/>
      <c r="M808" s="134"/>
      <c r="N808" s="134"/>
      <c r="O808" s="309"/>
      <c r="P808" s="309"/>
      <c r="Q808" s="16" t="s">
        <v>5025</v>
      </c>
      <c r="R808" s="16" t="s">
        <v>5565</v>
      </c>
      <c r="S808" s="222"/>
    </row>
    <row r="809" spans="2:19" ht="18.75">
      <c r="B809" s="301" t="s">
        <v>2182</v>
      </c>
      <c r="C809" s="134" t="s">
        <v>4173</v>
      </c>
      <c r="D809" s="31" t="s">
        <v>2808</v>
      </c>
      <c r="E809" s="134"/>
      <c r="F809" s="134"/>
      <c r="G809" s="31" t="s">
        <v>2783</v>
      </c>
      <c r="H809" s="134" t="s">
        <v>3419</v>
      </c>
      <c r="I809" s="134"/>
      <c r="J809" s="305">
        <v>115</v>
      </c>
      <c r="K809" s="305">
        <v>27.6</v>
      </c>
      <c r="L809" s="134"/>
      <c r="M809" s="134"/>
      <c r="N809" s="134"/>
      <c r="O809" s="309"/>
      <c r="P809" s="309"/>
      <c r="Q809" s="16" t="s">
        <v>5025</v>
      </c>
      <c r="R809" s="16" t="s">
        <v>4965</v>
      </c>
      <c r="S809" s="151"/>
    </row>
    <row r="810" spans="2:19" ht="18.75">
      <c r="B810" s="301" t="s">
        <v>2179</v>
      </c>
      <c r="C810" s="147" t="s">
        <v>3186</v>
      </c>
      <c r="D810" s="31" t="s">
        <v>2808</v>
      </c>
      <c r="E810" s="147"/>
      <c r="F810" s="147"/>
      <c r="G810" s="31" t="s">
        <v>2783</v>
      </c>
      <c r="H810" s="147"/>
      <c r="I810" s="315"/>
      <c r="J810" s="115"/>
      <c r="K810" s="115"/>
      <c r="L810" s="147"/>
      <c r="M810" s="147"/>
      <c r="N810" s="147"/>
      <c r="O810" s="115"/>
      <c r="P810" s="115"/>
      <c r="Q810" s="314"/>
      <c r="R810" s="314"/>
      <c r="S810" s="314"/>
    </row>
    <row r="811" spans="2:19" ht="18.75">
      <c r="B811" s="301" t="s">
        <v>2258</v>
      </c>
      <c r="C811" s="147" t="s">
        <v>2982</v>
      </c>
      <c r="D811" s="31" t="s">
        <v>2808</v>
      </c>
      <c r="E811" s="147"/>
      <c r="F811" s="147"/>
      <c r="G811" s="31" t="s">
        <v>2783</v>
      </c>
      <c r="H811" s="147"/>
      <c r="I811" s="315"/>
      <c r="J811" s="115"/>
      <c r="K811" s="115"/>
      <c r="L811" s="147"/>
      <c r="M811" s="147"/>
      <c r="N811" s="147"/>
      <c r="O811" s="115"/>
      <c r="P811" s="115"/>
      <c r="Q811" s="314"/>
      <c r="R811" s="314"/>
      <c r="S811" s="314"/>
    </row>
    <row r="812" spans="2:19" ht="18.75">
      <c r="B812" s="301" t="s">
        <v>1482</v>
      </c>
      <c r="C812" s="134" t="s">
        <v>4174</v>
      </c>
      <c r="D812" s="31" t="s">
        <v>2808</v>
      </c>
      <c r="E812" s="134"/>
      <c r="F812" s="134"/>
      <c r="G812" s="31" t="s">
        <v>2783</v>
      </c>
      <c r="H812" s="134" t="s">
        <v>3404</v>
      </c>
      <c r="I812" s="134" t="s">
        <v>3398</v>
      </c>
      <c r="J812" s="305">
        <v>115</v>
      </c>
      <c r="K812" s="305">
        <v>13.8</v>
      </c>
      <c r="L812" s="134"/>
      <c r="M812" s="134"/>
      <c r="N812" s="134"/>
      <c r="O812" s="305">
        <v>78</v>
      </c>
      <c r="P812" s="309"/>
      <c r="Q812" s="16" t="s">
        <v>5025</v>
      </c>
      <c r="R812" s="16" t="s">
        <v>4970</v>
      </c>
      <c r="S812" s="151"/>
    </row>
    <row r="813" spans="2:19" ht="18.75">
      <c r="B813" s="301" t="s">
        <v>1392</v>
      </c>
      <c r="C813" s="147" t="s">
        <v>3373</v>
      </c>
      <c r="D813" s="31" t="s">
        <v>2808</v>
      </c>
      <c r="E813" s="147"/>
      <c r="F813" s="147"/>
      <c r="G813" s="31" t="s">
        <v>2783</v>
      </c>
      <c r="H813" s="147"/>
      <c r="I813" s="315"/>
      <c r="J813" s="115"/>
      <c r="K813" s="115"/>
      <c r="L813" s="147"/>
      <c r="M813" s="147"/>
      <c r="N813" s="147"/>
      <c r="O813" s="115"/>
      <c r="P813" s="115"/>
      <c r="Q813" s="314"/>
      <c r="R813" s="314"/>
      <c r="S813" s="314"/>
    </row>
    <row r="814" spans="2:19" ht="18.75">
      <c r="B814" s="301" t="s">
        <v>2445</v>
      </c>
      <c r="C814" s="147" t="s">
        <v>3243</v>
      </c>
      <c r="D814" s="31" t="s">
        <v>2808</v>
      </c>
      <c r="E814" s="147"/>
      <c r="F814" s="147"/>
      <c r="G814" s="31" t="s">
        <v>2783</v>
      </c>
      <c r="H814" s="147"/>
      <c r="I814" s="315"/>
      <c r="J814" s="115"/>
      <c r="K814" s="115"/>
      <c r="L814" s="147"/>
      <c r="M814" s="147"/>
      <c r="N814" s="147"/>
      <c r="O814" s="115"/>
      <c r="P814" s="115"/>
      <c r="Q814" s="314"/>
      <c r="R814" s="314"/>
      <c r="S814" s="314"/>
    </row>
    <row r="815" spans="2:19" ht="18.75">
      <c r="B815" s="301" t="s">
        <v>2415</v>
      </c>
      <c r="C815" s="147" t="s">
        <v>3003</v>
      </c>
      <c r="D815" s="31" t="s">
        <v>2808</v>
      </c>
      <c r="E815" s="147"/>
      <c r="F815" s="147"/>
      <c r="G815" s="31" t="s">
        <v>2783</v>
      </c>
      <c r="H815" s="147"/>
      <c r="I815" s="315"/>
      <c r="J815" s="115"/>
      <c r="K815" s="115"/>
      <c r="L815" s="147"/>
      <c r="M815" s="147"/>
      <c r="N815" s="147"/>
      <c r="O815" s="115"/>
      <c r="P815" s="115"/>
      <c r="Q815" s="314"/>
      <c r="R815" s="314"/>
      <c r="S815" s="314"/>
    </row>
    <row r="816" spans="2:19" ht="18.75">
      <c r="B816" s="301" t="s">
        <v>2417</v>
      </c>
      <c r="C816" s="134" t="s">
        <v>4175</v>
      </c>
      <c r="D816" s="31" t="s">
        <v>2808</v>
      </c>
      <c r="E816" s="134"/>
      <c r="F816" s="134"/>
      <c r="G816" s="31" t="s">
        <v>2783</v>
      </c>
      <c r="H816" s="134" t="s">
        <v>244</v>
      </c>
      <c r="I816" s="134"/>
      <c r="J816" s="305">
        <v>230</v>
      </c>
      <c r="K816" s="115"/>
      <c r="L816" s="134"/>
      <c r="M816" s="134"/>
      <c r="N816" s="134"/>
      <c r="O816" s="309"/>
      <c r="P816" s="309"/>
      <c r="Q816" s="151"/>
      <c r="R816" s="16" t="s">
        <v>4917</v>
      </c>
      <c r="S816" s="151"/>
    </row>
    <row r="817" spans="2:19" ht="18.75">
      <c r="B817" s="301" t="s">
        <v>2500</v>
      </c>
      <c r="C817" s="147" t="s">
        <v>3279</v>
      </c>
      <c r="D817" s="31" t="s">
        <v>2808</v>
      </c>
      <c r="E817" s="147"/>
      <c r="F817" s="147"/>
      <c r="G817" s="31" t="s">
        <v>2783</v>
      </c>
      <c r="H817" s="147"/>
      <c r="I817" s="315"/>
      <c r="J817" s="115"/>
      <c r="K817" s="115"/>
      <c r="L817" s="147"/>
      <c r="M817" s="147"/>
      <c r="N817" s="147"/>
      <c r="O817" s="115"/>
      <c r="P817" s="115"/>
      <c r="Q817" s="314"/>
      <c r="R817" s="314"/>
      <c r="S817" s="314"/>
    </row>
    <row r="818" spans="2:19" ht="18.75">
      <c r="B818" s="301" t="s">
        <v>1781</v>
      </c>
      <c r="C818" s="147" t="s">
        <v>2891</v>
      </c>
      <c r="D818" s="31" t="s">
        <v>2808</v>
      </c>
      <c r="E818" s="147"/>
      <c r="F818" s="147"/>
      <c r="G818" s="31" t="s">
        <v>2783</v>
      </c>
      <c r="H818" s="147"/>
      <c r="I818" s="315"/>
      <c r="J818" s="115"/>
      <c r="K818" s="115"/>
      <c r="L818" s="147"/>
      <c r="M818" s="147"/>
      <c r="N818" s="147"/>
      <c r="O818" s="115"/>
      <c r="P818" s="115"/>
      <c r="Q818" s="314"/>
      <c r="R818" s="314"/>
      <c r="S818" s="314"/>
    </row>
    <row r="819" spans="2:19" ht="18.75">
      <c r="B819" s="301" t="s">
        <v>1225</v>
      </c>
      <c r="C819" s="134" t="s">
        <v>4176</v>
      </c>
      <c r="D819" s="31" t="s">
        <v>2808</v>
      </c>
      <c r="E819" s="134"/>
      <c r="F819" s="134"/>
      <c r="G819" s="31" t="s">
        <v>2783</v>
      </c>
      <c r="H819" s="134" t="s">
        <v>261</v>
      </c>
      <c r="I819" s="134"/>
      <c r="J819" s="305">
        <v>115</v>
      </c>
      <c r="K819" s="115">
        <v>4.16</v>
      </c>
      <c r="L819" s="134"/>
      <c r="M819" s="134"/>
      <c r="N819" s="134"/>
      <c r="O819" s="309"/>
      <c r="P819" s="309"/>
      <c r="Q819" s="151"/>
      <c r="R819" s="16" t="s">
        <v>4914</v>
      </c>
      <c r="S819" s="222"/>
    </row>
    <row r="820" spans="2:19" ht="18.75">
      <c r="B820" s="301" t="s">
        <v>1224</v>
      </c>
      <c r="C820" s="147" t="s">
        <v>3054</v>
      </c>
      <c r="D820" s="31" t="s">
        <v>2808</v>
      </c>
      <c r="E820" s="147"/>
      <c r="F820" s="147"/>
      <c r="G820" s="31" t="s">
        <v>2783</v>
      </c>
      <c r="H820" s="147"/>
      <c r="I820" s="315"/>
      <c r="J820" s="115"/>
      <c r="K820" s="115"/>
      <c r="L820" s="147"/>
      <c r="M820" s="147"/>
      <c r="N820" s="147"/>
      <c r="O820" s="115"/>
      <c r="P820" s="115"/>
      <c r="Q820" s="314"/>
      <c r="R820" s="314"/>
      <c r="S820" s="314"/>
    </row>
    <row r="821" spans="2:19" ht="18.75">
      <c r="B821" s="301" t="s">
        <v>4413</v>
      </c>
      <c r="C821" s="134" t="s">
        <v>4539</v>
      </c>
      <c r="D821" s="31" t="s">
        <v>2808</v>
      </c>
      <c r="E821" s="134"/>
      <c r="F821" s="134"/>
      <c r="G821" s="31" t="s">
        <v>2783</v>
      </c>
      <c r="H821" s="134" t="s">
        <v>3405</v>
      </c>
      <c r="I821" s="134"/>
      <c r="J821" s="305">
        <v>500</v>
      </c>
      <c r="K821" s="115"/>
      <c r="L821" s="134"/>
      <c r="M821" s="134"/>
      <c r="N821" s="134"/>
      <c r="O821" s="309"/>
      <c r="P821" s="309"/>
      <c r="Q821" s="151"/>
      <c r="R821" s="16" t="s">
        <v>5565</v>
      </c>
      <c r="S821" s="222"/>
    </row>
    <row r="822" spans="2:19" ht="18.75">
      <c r="B822" s="301" t="s">
        <v>1629</v>
      </c>
      <c r="C822" s="134" t="s">
        <v>4177</v>
      </c>
      <c r="D822" s="31" t="s">
        <v>2808</v>
      </c>
      <c r="E822" s="134"/>
      <c r="F822" s="134"/>
      <c r="G822" s="31" t="s">
        <v>2783</v>
      </c>
      <c r="H822" s="134" t="s">
        <v>3404</v>
      </c>
      <c r="I822" s="134" t="s">
        <v>3398</v>
      </c>
      <c r="J822" s="305">
        <v>115</v>
      </c>
      <c r="K822" s="305">
        <v>27.6</v>
      </c>
      <c r="L822" s="134"/>
      <c r="M822" s="134"/>
      <c r="N822" s="134"/>
      <c r="O822" s="305">
        <v>97</v>
      </c>
      <c r="P822" s="309"/>
      <c r="Q822" s="16" t="s">
        <v>5025</v>
      </c>
      <c r="R822" s="16" t="s">
        <v>4970</v>
      </c>
      <c r="S822" s="151"/>
    </row>
    <row r="823" spans="2:19" ht="18.75">
      <c r="B823" s="301" t="s">
        <v>2056</v>
      </c>
      <c r="C823" s="147" t="s">
        <v>3366</v>
      </c>
      <c r="D823" s="31" t="s">
        <v>2808</v>
      </c>
      <c r="E823" s="147"/>
      <c r="F823" s="147"/>
      <c r="G823" s="31" t="s">
        <v>2783</v>
      </c>
      <c r="H823" s="147"/>
      <c r="I823" s="315"/>
      <c r="J823" s="115"/>
      <c r="K823" s="115"/>
      <c r="L823" s="147"/>
      <c r="M823" s="147"/>
      <c r="N823" s="147"/>
      <c r="O823" s="115"/>
      <c r="P823" s="115"/>
      <c r="Q823" s="314"/>
      <c r="R823" s="314"/>
      <c r="S823" s="314"/>
    </row>
    <row r="824" spans="2:19" ht="18.75">
      <c r="B824" s="301" t="s">
        <v>2199</v>
      </c>
      <c r="C824" s="134" t="s">
        <v>4178</v>
      </c>
      <c r="D824" s="31" t="s">
        <v>2808</v>
      </c>
      <c r="E824" s="134"/>
      <c r="F824" s="134"/>
      <c r="G824" s="31" t="s">
        <v>2783</v>
      </c>
      <c r="H824" s="134" t="s">
        <v>229</v>
      </c>
      <c r="I824" s="134"/>
      <c r="J824" s="305">
        <v>115</v>
      </c>
      <c r="K824" s="305">
        <v>44</v>
      </c>
      <c r="L824" s="134"/>
      <c r="M824" s="134"/>
      <c r="N824" s="134"/>
      <c r="O824" s="309"/>
      <c r="P824" s="309"/>
      <c r="Q824" s="16" t="s">
        <v>5025</v>
      </c>
      <c r="R824" s="16" t="s">
        <v>4963</v>
      </c>
      <c r="S824" s="151"/>
    </row>
    <row r="825" spans="2:19" ht="18.75">
      <c r="B825" s="301" t="s">
        <v>4344</v>
      </c>
      <c r="C825" s="147" t="s">
        <v>3904</v>
      </c>
      <c r="D825" s="31" t="s">
        <v>2808</v>
      </c>
      <c r="E825" s="147"/>
      <c r="F825" s="147"/>
      <c r="G825" s="31" t="s">
        <v>2783</v>
      </c>
      <c r="H825" s="147"/>
      <c r="I825" s="315"/>
      <c r="J825" s="115"/>
      <c r="K825" s="115"/>
      <c r="L825" s="147"/>
      <c r="M825" s="147"/>
      <c r="N825" s="147"/>
      <c r="O825" s="115"/>
      <c r="P825" s="115"/>
      <c r="Q825" s="314"/>
      <c r="R825" s="314"/>
      <c r="S825" s="314"/>
    </row>
    <row r="826" spans="2:19" ht="18.75">
      <c r="B826" s="301" t="s">
        <v>2171</v>
      </c>
      <c r="C826" s="147" t="s">
        <v>2963</v>
      </c>
      <c r="D826" s="31" t="s">
        <v>2808</v>
      </c>
      <c r="E826" s="147"/>
      <c r="F826" s="147"/>
      <c r="G826" s="31" t="s">
        <v>2783</v>
      </c>
      <c r="H826" s="147"/>
      <c r="I826" s="315"/>
      <c r="J826" s="115"/>
      <c r="K826" s="115"/>
      <c r="L826" s="147"/>
      <c r="M826" s="147"/>
      <c r="N826" s="147"/>
      <c r="O826" s="115"/>
      <c r="P826" s="115"/>
      <c r="Q826" s="314"/>
      <c r="R826" s="314"/>
      <c r="S826" s="314"/>
    </row>
    <row r="827" spans="2:19" ht="18.75">
      <c r="B827" s="301" t="s">
        <v>2566</v>
      </c>
      <c r="C827" s="134" t="s">
        <v>4179</v>
      </c>
      <c r="D827" s="31" t="s">
        <v>2808</v>
      </c>
      <c r="E827" s="134"/>
      <c r="F827" s="134"/>
      <c r="G827" s="31" t="s">
        <v>2783</v>
      </c>
      <c r="H827" s="134" t="s">
        <v>3421</v>
      </c>
      <c r="I827" s="134" t="s">
        <v>3402</v>
      </c>
      <c r="J827" s="305">
        <v>115</v>
      </c>
      <c r="K827" s="305">
        <v>24.9</v>
      </c>
      <c r="L827" s="134"/>
      <c r="M827" s="134"/>
      <c r="N827" s="134"/>
      <c r="O827" s="309"/>
      <c r="P827" s="309"/>
      <c r="Q827" s="16" t="s">
        <v>5025</v>
      </c>
      <c r="R827" s="16" t="s">
        <v>4973</v>
      </c>
      <c r="S827" s="151"/>
    </row>
    <row r="828" spans="2:19" ht="18.75">
      <c r="B828" s="301" t="s">
        <v>1500</v>
      </c>
      <c r="C828" s="134" t="s">
        <v>4180</v>
      </c>
      <c r="D828" s="31" t="s">
        <v>2808</v>
      </c>
      <c r="E828" s="134"/>
      <c r="F828" s="134"/>
      <c r="G828" s="31" t="s">
        <v>2783</v>
      </c>
      <c r="H828" s="134" t="s">
        <v>3411</v>
      </c>
      <c r="I828" s="134" t="s">
        <v>3402</v>
      </c>
      <c r="J828" s="305">
        <v>115</v>
      </c>
      <c r="K828" s="115">
        <v>12.5</v>
      </c>
      <c r="L828" s="134"/>
      <c r="M828" s="134"/>
      <c r="N828" s="134"/>
      <c r="O828" s="305">
        <v>12</v>
      </c>
      <c r="P828" s="305">
        <v>12</v>
      </c>
      <c r="Q828" s="151"/>
      <c r="R828" s="16" t="s">
        <v>4881</v>
      </c>
      <c r="S828" s="151"/>
    </row>
    <row r="829" spans="2:19" ht="18.75">
      <c r="B829" s="301" t="s">
        <v>1497</v>
      </c>
      <c r="C829" s="147" t="s">
        <v>2827</v>
      </c>
      <c r="D829" s="31" t="s">
        <v>2808</v>
      </c>
      <c r="E829" s="147"/>
      <c r="F829" s="147"/>
      <c r="G829" s="31" t="s">
        <v>2783</v>
      </c>
      <c r="H829" s="147"/>
      <c r="I829" s="315"/>
      <c r="J829" s="115"/>
      <c r="K829" s="115"/>
      <c r="L829" s="147"/>
      <c r="M829" s="147"/>
      <c r="N829" s="147"/>
      <c r="O829" s="115"/>
      <c r="P829" s="115"/>
      <c r="Q829" s="314"/>
      <c r="R829" s="314"/>
      <c r="S829" s="314"/>
    </row>
    <row r="830" spans="2:19" ht="18.75">
      <c r="B830" s="301" t="s">
        <v>3448</v>
      </c>
      <c r="C830" s="134" t="s">
        <v>4181</v>
      </c>
      <c r="D830" s="31" t="s">
        <v>2808</v>
      </c>
      <c r="E830" s="134"/>
      <c r="F830" s="134"/>
      <c r="G830" s="31" t="s">
        <v>2783</v>
      </c>
      <c r="H830" s="134" t="s">
        <v>3413</v>
      </c>
      <c r="I830" s="134"/>
      <c r="J830" s="305">
        <v>115</v>
      </c>
      <c r="K830" s="306" t="s">
        <v>4620</v>
      </c>
      <c r="L830" s="134"/>
      <c r="M830" s="134"/>
      <c r="N830" s="134"/>
      <c r="O830" s="309"/>
      <c r="P830" s="309"/>
      <c r="Q830" s="151"/>
      <c r="R830" s="16" t="s">
        <v>5566</v>
      </c>
      <c r="S830" s="151"/>
    </row>
    <row r="831" spans="2:19" ht="18.75">
      <c r="B831" s="301" t="s">
        <v>2406</v>
      </c>
      <c r="C831" s="134" t="s">
        <v>4183</v>
      </c>
      <c r="D831" s="31" t="s">
        <v>2808</v>
      </c>
      <c r="E831" s="134"/>
      <c r="F831" s="134"/>
      <c r="G831" s="31" t="s">
        <v>2783</v>
      </c>
      <c r="H831" s="134" t="s">
        <v>244</v>
      </c>
      <c r="I831" s="134"/>
      <c r="J831" s="305">
        <v>115</v>
      </c>
      <c r="K831" s="115"/>
      <c r="L831" s="134"/>
      <c r="M831" s="134"/>
      <c r="N831" s="134"/>
      <c r="O831" s="309"/>
      <c r="P831" s="309"/>
      <c r="Q831" s="151"/>
      <c r="R831" s="16" t="s">
        <v>4917</v>
      </c>
      <c r="S831" s="151"/>
    </row>
    <row r="832" spans="2:19" ht="18.75">
      <c r="B832" s="301" t="s">
        <v>2408</v>
      </c>
      <c r="C832" s="134" t="s">
        <v>4182</v>
      </c>
      <c r="D832" s="31" t="s">
        <v>2808</v>
      </c>
      <c r="E832" s="134"/>
      <c r="F832" s="134"/>
      <c r="G832" s="31" t="s">
        <v>2783</v>
      </c>
      <c r="H832" s="134" t="s">
        <v>244</v>
      </c>
      <c r="I832" s="134"/>
      <c r="J832" s="305">
        <v>115</v>
      </c>
      <c r="K832" s="115"/>
      <c r="L832" s="134"/>
      <c r="M832" s="134"/>
      <c r="N832" s="134"/>
      <c r="O832" s="309"/>
      <c r="P832" s="309"/>
      <c r="Q832" s="151"/>
      <c r="R832" s="16" t="s">
        <v>4917</v>
      </c>
      <c r="S832" s="151"/>
    </row>
    <row r="833" spans="2:19" ht="18.75">
      <c r="B833" s="301" t="s">
        <v>2405</v>
      </c>
      <c r="C833" s="147" t="s">
        <v>3229</v>
      </c>
      <c r="D833" s="31" t="s">
        <v>2808</v>
      </c>
      <c r="E833" s="147"/>
      <c r="F833" s="147"/>
      <c r="G833" s="31" t="s">
        <v>2783</v>
      </c>
      <c r="H833" s="147"/>
      <c r="I833" s="315"/>
      <c r="J833" s="115"/>
      <c r="K833" s="115"/>
      <c r="L833" s="147"/>
      <c r="M833" s="147"/>
      <c r="N833" s="147"/>
      <c r="O833" s="115"/>
      <c r="P833" s="115"/>
      <c r="Q833" s="314"/>
      <c r="R833" s="314"/>
      <c r="S833" s="314"/>
    </row>
    <row r="834" spans="2:19" ht="18.75">
      <c r="B834" s="301" t="s">
        <v>4714</v>
      </c>
      <c r="C834" s="134" t="s">
        <v>4540</v>
      </c>
      <c r="D834" s="31" t="s">
        <v>2808</v>
      </c>
      <c r="E834" s="134"/>
      <c r="F834" s="134"/>
      <c r="G834" s="31" t="s">
        <v>2783</v>
      </c>
      <c r="H834" s="134" t="s">
        <v>229</v>
      </c>
      <c r="I834" s="134"/>
      <c r="J834" s="305">
        <v>115</v>
      </c>
      <c r="K834" s="115"/>
      <c r="L834" s="134"/>
      <c r="M834" s="134"/>
      <c r="N834" s="134"/>
      <c r="O834" s="309"/>
      <c r="P834" s="309"/>
      <c r="Q834" s="151"/>
      <c r="R834" s="16" t="s">
        <v>5565</v>
      </c>
      <c r="S834" s="151"/>
    </row>
    <row r="835" spans="2:19" ht="37.5">
      <c r="B835" s="301" t="s">
        <v>4716</v>
      </c>
      <c r="C835" s="134" t="s">
        <v>4541</v>
      </c>
      <c r="D835" s="31" t="s">
        <v>2808</v>
      </c>
      <c r="E835" s="134"/>
      <c r="F835" s="134"/>
      <c r="G835" s="31" t="s">
        <v>2783</v>
      </c>
      <c r="H835" s="134" t="s">
        <v>3412</v>
      </c>
      <c r="I835" s="134"/>
      <c r="J835" s="305">
        <v>230</v>
      </c>
      <c r="K835" s="115"/>
      <c r="L835" s="134"/>
      <c r="M835" s="134"/>
      <c r="N835" s="134"/>
      <c r="O835" s="309"/>
      <c r="P835" s="309"/>
      <c r="Q835" s="151"/>
      <c r="R835" s="16" t="s">
        <v>4923</v>
      </c>
      <c r="S835" s="151"/>
    </row>
    <row r="836" spans="2:19" ht="18.75">
      <c r="B836" s="301" t="s">
        <v>2164</v>
      </c>
      <c r="C836" s="147" t="s">
        <v>2960</v>
      </c>
      <c r="D836" s="31" t="s">
        <v>2808</v>
      </c>
      <c r="E836" s="147"/>
      <c r="F836" s="147"/>
      <c r="G836" s="31" t="s">
        <v>2783</v>
      </c>
      <c r="H836" s="147"/>
      <c r="I836" s="315"/>
      <c r="J836" s="115"/>
      <c r="K836" s="115"/>
      <c r="L836" s="147"/>
      <c r="M836" s="147"/>
      <c r="N836" s="147"/>
      <c r="O836" s="115"/>
      <c r="P836" s="115"/>
      <c r="Q836" s="314"/>
      <c r="R836" s="314"/>
      <c r="S836" s="314"/>
    </row>
    <row r="837" spans="2:19" ht="37.5">
      <c r="B837" s="301" t="s">
        <v>4717</v>
      </c>
      <c r="C837" s="134" t="s">
        <v>4542</v>
      </c>
      <c r="D837" s="31" t="s">
        <v>2808</v>
      </c>
      <c r="E837" s="134"/>
      <c r="F837" s="134"/>
      <c r="G837" s="31" t="s">
        <v>2783</v>
      </c>
      <c r="H837" s="134" t="s">
        <v>3412</v>
      </c>
      <c r="I837" s="134"/>
      <c r="J837" s="305">
        <v>230</v>
      </c>
      <c r="K837" s="115"/>
      <c r="L837" s="134"/>
      <c r="M837" s="134"/>
      <c r="N837" s="134"/>
      <c r="O837" s="309"/>
      <c r="P837" s="309"/>
      <c r="Q837" s="151"/>
      <c r="R837" s="16" t="s">
        <v>4923</v>
      </c>
      <c r="S837" s="151"/>
    </row>
    <row r="838" spans="2:19" ht="37.5">
      <c r="B838" s="301" t="s">
        <v>4715</v>
      </c>
      <c r="C838" s="134" t="s">
        <v>4543</v>
      </c>
      <c r="D838" s="31" t="s">
        <v>2808</v>
      </c>
      <c r="E838" s="134"/>
      <c r="F838" s="134"/>
      <c r="G838" s="31" t="s">
        <v>2783</v>
      </c>
      <c r="H838" s="134" t="s">
        <v>3412</v>
      </c>
      <c r="I838" s="134"/>
      <c r="J838" s="305">
        <v>230</v>
      </c>
      <c r="K838" s="115"/>
      <c r="L838" s="134"/>
      <c r="M838" s="134"/>
      <c r="N838" s="134"/>
      <c r="O838" s="309"/>
      <c r="P838" s="309"/>
      <c r="Q838" s="151"/>
      <c r="R838" s="16" t="s">
        <v>4923</v>
      </c>
      <c r="S838" s="151"/>
    </row>
    <row r="839" spans="2:19" ht="37.5">
      <c r="B839" s="301" t="s">
        <v>4414</v>
      </c>
      <c r="C839" s="134" t="s">
        <v>4544</v>
      </c>
      <c r="D839" s="31" t="s">
        <v>2808</v>
      </c>
      <c r="E839" s="134"/>
      <c r="F839" s="134"/>
      <c r="G839" s="31" t="s">
        <v>2783</v>
      </c>
      <c r="H839" s="134" t="s">
        <v>3412</v>
      </c>
      <c r="I839" s="134"/>
      <c r="J839" s="305">
        <v>230</v>
      </c>
      <c r="K839" s="115"/>
      <c r="L839" s="134"/>
      <c r="M839" s="134"/>
      <c r="N839" s="134"/>
      <c r="O839" s="309"/>
      <c r="P839" s="309"/>
      <c r="Q839" s="151"/>
      <c r="R839" s="16" t="s">
        <v>4923</v>
      </c>
      <c r="S839" s="151"/>
    </row>
    <row r="840" spans="2:19" ht="18.75">
      <c r="B840" s="301" t="s">
        <v>4713</v>
      </c>
      <c r="C840" s="134" t="s">
        <v>4545</v>
      </c>
      <c r="D840" s="31" t="s">
        <v>2808</v>
      </c>
      <c r="E840" s="134"/>
      <c r="F840" s="134"/>
      <c r="G840" s="31" t="s">
        <v>2783</v>
      </c>
      <c r="H840" s="134" t="s">
        <v>3411</v>
      </c>
      <c r="I840" s="134"/>
      <c r="J840" s="305">
        <v>115</v>
      </c>
      <c r="K840" s="115">
        <v>13.2</v>
      </c>
      <c r="L840" s="134"/>
      <c r="M840" s="134"/>
      <c r="N840" s="134"/>
      <c r="O840" s="309"/>
      <c r="P840" s="309"/>
      <c r="Q840" s="151"/>
      <c r="R840" s="16" t="s">
        <v>4881</v>
      </c>
      <c r="S840" s="151"/>
    </row>
    <row r="841" spans="2:19" ht="18.75">
      <c r="B841" s="301" t="s">
        <v>1813</v>
      </c>
      <c r="C841" s="147" t="s">
        <v>3376</v>
      </c>
      <c r="D841" s="31" t="s">
        <v>2808</v>
      </c>
      <c r="E841" s="147"/>
      <c r="F841" s="147"/>
      <c r="G841" s="31" t="s">
        <v>2783</v>
      </c>
      <c r="H841" s="147"/>
      <c r="I841" s="315"/>
      <c r="J841" s="115"/>
      <c r="K841" s="115"/>
      <c r="L841" s="147"/>
      <c r="M841" s="147"/>
      <c r="N841" s="147"/>
      <c r="O841" s="115"/>
      <c r="P841" s="115"/>
      <c r="Q841" s="314"/>
      <c r="R841" s="314"/>
      <c r="S841" s="314"/>
    </row>
    <row r="842" spans="2:19" ht="18.75">
      <c r="B842" s="301" t="s">
        <v>4345</v>
      </c>
      <c r="C842" s="134" t="s">
        <v>3905</v>
      </c>
      <c r="D842" s="31" t="s">
        <v>2808</v>
      </c>
      <c r="E842" s="134"/>
      <c r="F842" s="134"/>
      <c r="G842" s="31" t="s">
        <v>2783</v>
      </c>
      <c r="H842" s="134" t="s">
        <v>3411</v>
      </c>
      <c r="I842" s="134"/>
      <c r="J842" s="305">
        <v>230</v>
      </c>
      <c r="K842" s="115"/>
      <c r="L842" s="134"/>
      <c r="M842" s="134"/>
      <c r="N842" s="134"/>
      <c r="O842" s="309"/>
      <c r="P842" s="309"/>
      <c r="Q842" s="151"/>
      <c r="R842" s="16" t="s">
        <v>4881</v>
      </c>
      <c r="S842" s="151"/>
    </row>
    <row r="843" spans="2:19" ht="18.75">
      <c r="B843" s="301" t="s">
        <v>2703</v>
      </c>
      <c r="C843" s="147" t="s">
        <v>3360</v>
      </c>
      <c r="D843" s="31" t="s">
        <v>2808</v>
      </c>
      <c r="E843" s="147"/>
      <c r="F843" s="147"/>
      <c r="G843" s="31" t="s">
        <v>2783</v>
      </c>
      <c r="H843" s="147"/>
      <c r="I843" s="315"/>
      <c r="J843" s="115"/>
      <c r="K843" s="115"/>
      <c r="L843" s="147"/>
      <c r="M843" s="147"/>
      <c r="N843" s="147"/>
      <c r="O843" s="115"/>
      <c r="P843" s="115"/>
      <c r="Q843" s="314"/>
      <c r="R843" s="314"/>
      <c r="S843" s="314"/>
    </row>
    <row r="844" spans="2:19" ht="18.75">
      <c r="B844" s="301" t="s">
        <v>1712</v>
      </c>
      <c r="C844" s="147" t="s">
        <v>2881</v>
      </c>
      <c r="D844" s="31" t="s">
        <v>2808</v>
      </c>
      <c r="E844" s="147"/>
      <c r="F844" s="147"/>
      <c r="G844" s="31" t="s">
        <v>2783</v>
      </c>
      <c r="H844" s="147"/>
      <c r="I844" s="315"/>
      <c r="J844" s="115"/>
      <c r="K844" s="115"/>
      <c r="L844" s="147"/>
      <c r="M844" s="147"/>
      <c r="N844" s="147"/>
      <c r="O844" s="115"/>
      <c r="P844" s="115"/>
      <c r="Q844" s="314"/>
      <c r="R844" s="314"/>
      <c r="S844" s="314"/>
    </row>
    <row r="845" spans="2:19" ht="18.75">
      <c r="B845" s="301" t="s">
        <v>1402</v>
      </c>
      <c r="C845" s="134" t="s">
        <v>4184</v>
      </c>
      <c r="D845" s="31" t="s">
        <v>2808</v>
      </c>
      <c r="E845" s="134"/>
      <c r="F845" s="134"/>
      <c r="G845" s="31" t="s">
        <v>2783</v>
      </c>
      <c r="H845" s="134" t="s">
        <v>263</v>
      </c>
      <c r="I845" s="219"/>
      <c r="J845" s="305">
        <v>115</v>
      </c>
      <c r="K845" s="115"/>
      <c r="L845" s="219"/>
      <c r="M845" s="219"/>
      <c r="N845" s="219"/>
      <c r="O845" s="305">
        <v>25</v>
      </c>
      <c r="P845" s="309"/>
      <c r="Q845" s="151"/>
      <c r="R845" s="16" t="s">
        <v>4920</v>
      </c>
      <c r="S845" s="151"/>
    </row>
    <row r="846" spans="2:19" ht="18.75">
      <c r="B846" s="301" t="s">
        <v>2765</v>
      </c>
      <c r="C846" s="147" t="s">
        <v>3169</v>
      </c>
      <c r="D846" s="31" t="s">
        <v>2808</v>
      </c>
      <c r="E846" s="147"/>
      <c r="F846" s="147"/>
      <c r="G846" s="31" t="s">
        <v>2783</v>
      </c>
      <c r="H846" s="147"/>
      <c r="I846" s="315"/>
      <c r="J846" s="115"/>
      <c r="K846" s="115"/>
      <c r="L846" s="147"/>
      <c r="M846" s="147"/>
      <c r="N846" s="147"/>
      <c r="O846" s="115"/>
      <c r="P846" s="115"/>
      <c r="Q846" s="314"/>
      <c r="R846" s="314"/>
      <c r="S846" s="314"/>
    </row>
    <row r="847" spans="2:19" ht="18.75">
      <c r="B847" s="301" t="s">
        <v>1490</v>
      </c>
      <c r="C847" s="134" t="s">
        <v>4185</v>
      </c>
      <c r="D847" s="31" t="s">
        <v>2808</v>
      </c>
      <c r="E847" s="134"/>
      <c r="F847" s="134"/>
      <c r="G847" s="31" t="s">
        <v>2783</v>
      </c>
      <c r="H847" s="134" t="s">
        <v>3409</v>
      </c>
      <c r="I847" s="134" t="s">
        <v>3398</v>
      </c>
      <c r="J847" s="305">
        <v>230</v>
      </c>
      <c r="K847" s="115">
        <v>27.6</v>
      </c>
      <c r="L847" s="134"/>
      <c r="M847" s="134"/>
      <c r="N847" s="134"/>
      <c r="O847" s="305">
        <v>175</v>
      </c>
      <c r="P847" s="309"/>
      <c r="Q847" s="151"/>
      <c r="R847" s="16" t="s">
        <v>4884</v>
      </c>
      <c r="S847" s="151"/>
    </row>
    <row r="848" spans="2:19" ht="18.75">
      <c r="B848" s="301" t="s">
        <v>2461</v>
      </c>
      <c r="C848" s="147" t="s">
        <v>3010</v>
      </c>
      <c r="D848" s="31" t="s">
        <v>2808</v>
      </c>
      <c r="E848" s="147"/>
      <c r="F848" s="147"/>
      <c r="G848" s="31" t="s">
        <v>2783</v>
      </c>
      <c r="H848" s="147"/>
      <c r="I848" s="315"/>
      <c r="J848" s="115"/>
      <c r="K848" s="115"/>
      <c r="L848" s="147"/>
      <c r="M848" s="147"/>
      <c r="N848" s="147"/>
      <c r="O848" s="115"/>
      <c r="P848" s="115"/>
      <c r="Q848" s="314"/>
      <c r="R848" s="314"/>
      <c r="S848" s="314"/>
    </row>
    <row r="849" spans="2:19" ht="18.75">
      <c r="B849" s="301" t="s">
        <v>2601</v>
      </c>
      <c r="C849" s="147" t="s">
        <v>3295</v>
      </c>
      <c r="D849" s="31" t="s">
        <v>2808</v>
      </c>
      <c r="E849" s="147"/>
      <c r="F849" s="147"/>
      <c r="G849" s="31" t="s">
        <v>2783</v>
      </c>
      <c r="H849" s="147"/>
      <c r="I849" s="315"/>
      <c r="J849" s="115"/>
      <c r="K849" s="115"/>
      <c r="L849" s="147"/>
      <c r="M849" s="147"/>
      <c r="N849" s="147"/>
      <c r="O849" s="115"/>
      <c r="P849" s="115"/>
      <c r="Q849" s="314"/>
      <c r="R849" s="314"/>
      <c r="S849" s="314"/>
    </row>
    <row r="850" spans="2:19" ht="18.75">
      <c r="B850" s="301" t="s">
        <v>4346</v>
      </c>
      <c r="C850" s="147" t="s">
        <v>3906</v>
      </c>
      <c r="D850" s="31" t="s">
        <v>2808</v>
      </c>
      <c r="E850" s="147"/>
      <c r="F850" s="147"/>
      <c r="G850" s="31" t="s">
        <v>2783</v>
      </c>
      <c r="H850" s="147"/>
      <c r="I850" s="315"/>
      <c r="J850" s="115"/>
      <c r="K850" s="115"/>
      <c r="L850" s="147"/>
      <c r="M850" s="147"/>
      <c r="N850" s="147"/>
      <c r="O850" s="115"/>
      <c r="P850" s="115"/>
      <c r="Q850" s="314"/>
      <c r="R850" s="314"/>
      <c r="S850" s="314"/>
    </row>
    <row r="851" spans="2:19" ht="18.75">
      <c r="B851" s="301" t="s">
        <v>1449</v>
      </c>
      <c r="C851" s="147" t="s">
        <v>3078</v>
      </c>
      <c r="D851" s="31" t="s">
        <v>2808</v>
      </c>
      <c r="E851" s="147"/>
      <c r="F851" s="147"/>
      <c r="G851" s="31" t="s">
        <v>2783</v>
      </c>
      <c r="H851" s="147"/>
      <c r="I851" s="315"/>
      <c r="J851" s="115"/>
      <c r="K851" s="115"/>
      <c r="L851" s="147"/>
      <c r="M851" s="147"/>
      <c r="N851" s="147"/>
      <c r="O851" s="115"/>
      <c r="P851" s="115"/>
      <c r="Q851" s="314"/>
      <c r="R851" s="314"/>
      <c r="S851" s="314"/>
    </row>
    <row r="852" spans="2:19" ht="18.75">
      <c r="B852" s="301" t="s">
        <v>2333</v>
      </c>
      <c r="C852" s="147" t="s">
        <v>3341</v>
      </c>
      <c r="D852" s="31" t="s">
        <v>2808</v>
      </c>
      <c r="E852" s="147"/>
      <c r="F852" s="147"/>
      <c r="G852" s="31" t="s">
        <v>2783</v>
      </c>
      <c r="H852" s="147"/>
      <c r="I852" s="315"/>
      <c r="J852" s="115"/>
      <c r="K852" s="115"/>
      <c r="L852" s="147"/>
      <c r="M852" s="147"/>
      <c r="N852" s="147"/>
      <c r="O852" s="115"/>
      <c r="P852" s="115"/>
      <c r="Q852" s="314"/>
      <c r="R852" s="314"/>
      <c r="S852" s="314"/>
    </row>
    <row r="853" spans="2:19" ht="18.75">
      <c r="B853" s="301" t="s">
        <v>2608</v>
      </c>
      <c r="C853" s="147" t="s">
        <v>3298</v>
      </c>
      <c r="D853" s="31" t="s">
        <v>2808</v>
      </c>
      <c r="E853" s="147"/>
      <c r="F853" s="147"/>
      <c r="G853" s="31" t="s">
        <v>2783</v>
      </c>
      <c r="H853" s="147"/>
      <c r="I853" s="315"/>
      <c r="J853" s="115"/>
      <c r="K853" s="115"/>
      <c r="L853" s="147"/>
      <c r="M853" s="147"/>
      <c r="N853" s="147"/>
      <c r="O853" s="115"/>
      <c r="P853" s="115"/>
      <c r="Q853" s="314"/>
      <c r="R853" s="314"/>
      <c r="S853" s="314"/>
    </row>
    <row r="854" spans="2:19" ht="18.75">
      <c r="B854" s="301" t="s">
        <v>4719</v>
      </c>
      <c r="C854" s="134" t="s">
        <v>4546</v>
      </c>
      <c r="D854" s="31" t="s">
        <v>2808</v>
      </c>
      <c r="E854" s="134"/>
      <c r="F854" s="134"/>
      <c r="G854" s="31" t="s">
        <v>2783</v>
      </c>
      <c r="H854" s="134" t="s">
        <v>229</v>
      </c>
      <c r="I854" s="134"/>
      <c r="J854" s="305">
        <v>115</v>
      </c>
      <c r="K854" s="115"/>
      <c r="L854" s="134"/>
      <c r="M854" s="134"/>
      <c r="N854" s="134"/>
      <c r="O854" s="309"/>
      <c r="P854" s="309"/>
      <c r="Q854" s="151"/>
      <c r="R854" s="16" t="s">
        <v>4963</v>
      </c>
      <c r="S854" s="151"/>
    </row>
    <row r="855" spans="2:19" ht="18.75">
      <c r="B855" s="301" t="s">
        <v>4718</v>
      </c>
      <c r="C855" s="134" t="s">
        <v>4547</v>
      </c>
      <c r="D855" s="31" t="s">
        <v>2808</v>
      </c>
      <c r="E855" s="134"/>
      <c r="F855" s="134"/>
      <c r="G855" s="31" t="s">
        <v>2783</v>
      </c>
      <c r="H855" s="134" t="s">
        <v>3421</v>
      </c>
      <c r="I855" s="134"/>
      <c r="J855" s="305">
        <v>115</v>
      </c>
      <c r="K855" s="115"/>
      <c r="L855" s="134"/>
      <c r="M855" s="134"/>
      <c r="N855" s="134"/>
      <c r="O855" s="309"/>
      <c r="P855" s="309"/>
      <c r="Q855" s="151"/>
      <c r="R855" s="16" t="s">
        <v>4973</v>
      </c>
      <c r="S855" s="151"/>
    </row>
    <row r="856" spans="2:19" ht="18.75">
      <c r="B856" s="301" t="s">
        <v>2535</v>
      </c>
      <c r="C856" s="147" t="s">
        <v>3277</v>
      </c>
      <c r="D856" s="31" t="s">
        <v>2808</v>
      </c>
      <c r="E856" s="147"/>
      <c r="F856" s="147"/>
      <c r="G856" s="31" t="s">
        <v>2783</v>
      </c>
      <c r="H856" s="147"/>
      <c r="I856" s="315"/>
      <c r="J856" s="115"/>
      <c r="K856" s="115"/>
      <c r="L856" s="147"/>
      <c r="M856" s="147"/>
      <c r="N856" s="147"/>
      <c r="O856" s="115"/>
      <c r="P856" s="115"/>
      <c r="Q856" s="314"/>
      <c r="R856" s="314"/>
      <c r="S856" s="314"/>
    </row>
    <row r="857" spans="2:19" ht="18.75">
      <c r="B857" s="301" t="s">
        <v>1556</v>
      </c>
      <c r="C857" s="134" t="s">
        <v>4186</v>
      </c>
      <c r="D857" s="31" t="s">
        <v>2808</v>
      </c>
      <c r="E857" s="134"/>
      <c r="F857" s="134"/>
      <c r="G857" s="31" t="s">
        <v>2783</v>
      </c>
      <c r="H857" s="134" t="s">
        <v>3405</v>
      </c>
      <c r="I857" s="134" t="s">
        <v>3401</v>
      </c>
      <c r="J857" s="305">
        <v>230</v>
      </c>
      <c r="K857" s="306" t="s">
        <v>4621</v>
      </c>
      <c r="L857" s="134"/>
      <c r="M857" s="134"/>
      <c r="N857" s="134"/>
      <c r="O857" s="305">
        <v>194</v>
      </c>
      <c r="P857" s="305">
        <v>226</v>
      </c>
      <c r="Q857" s="151"/>
      <c r="R857" s="16" t="s">
        <v>4971</v>
      </c>
      <c r="S857" s="151"/>
    </row>
    <row r="858" spans="2:19" ht="18.75">
      <c r="B858" s="301" t="s">
        <v>2284</v>
      </c>
      <c r="C858" s="134" t="s">
        <v>4187</v>
      </c>
      <c r="D858" s="31" t="s">
        <v>2808</v>
      </c>
      <c r="E858" s="134"/>
      <c r="F858" s="134"/>
      <c r="G858" s="31" t="s">
        <v>2783</v>
      </c>
      <c r="H858" s="134" t="s">
        <v>3405</v>
      </c>
      <c r="I858" s="134" t="s">
        <v>3398</v>
      </c>
      <c r="J858" s="305">
        <v>230</v>
      </c>
      <c r="K858" s="115">
        <v>44</v>
      </c>
      <c r="L858" s="134"/>
      <c r="M858" s="134"/>
      <c r="N858" s="134"/>
      <c r="O858" s="305">
        <v>154</v>
      </c>
      <c r="P858" s="305">
        <v>175</v>
      </c>
      <c r="Q858" s="151"/>
      <c r="R858" s="16" t="s">
        <v>4971</v>
      </c>
      <c r="S858" s="151"/>
    </row>
    <row r="859" spans="2:19" ht="18.75">
      <c r="B859" s="301" t="s">
        <v>1997</v>
      </c>
      <c r="C859" s="147" t="s">
        <v>3363</v>
      </c>
      <c r="D859" s="31" t="s">
        <v>2808</v>
      </c>
      <c r="E859" s="147"/>
      <c r="F859" s="147"/>
      <c r="G859" s="31" t="s">
        <v>2783</v>
      </c>
      <c r="H859" s="147"/>
      <c r="I859" s="315"/>
      <c r="J859" s="115"/>
      <c r="K859" s="115"/>
      <c r="L859" s="147"/>
      <c r="M859" s="147"/>
      <c r="N859" s="147"/>
      <c r="O859" s="115"/>
      <c r="P859" s="115"/>
      <c r="Q859" s="314"/>
      <c r="R859" s="314"/>
      <c r="S859" s="314"/>
    </row>
    <row r="860" spans="2:19" ht="18.75">
      <c r="B860" s="301" t="s">
        <v>1794</v>
      </c>
      <c r="C860" s="147" t="s">
        <v>2893</v>
      </c>
      <c r="D860" s="31" t="s">
        <v>2808</v>
      </c>
      <c r="E860" s="147"/>
      <c r="F860" s="147"/>
      <c r="G860" s="31" t="s">
        <v>2783</v>
      </c>
      <c r="H860" s="147"/>
      <c r="I860" s="315"/>
      <c r="J860" s="115"/>
      <c r="K860" s="115"/>
      <c r="L860" s="147"/>
      <c r="M860" s="147"/>
      <c r="N860" s="147"/>
      <c r="O860" s="115"/>
      <c r="P860" s="115"/>
      <c r="Q860" s="314"/>
      <c r="R860" s="314"/>
      <c r="S860" s="314"/>
    </row>
    <row r="861" spans="2:19" ht="18.75">
      <c r="B861" s="301" t="s">
        <v>1795</v>
      </c>
      <c r="C861" s="134" t="s">
        <v>4188</v>
      </c>
      <c r="D861" s="31" t="s">
        <v>2808</v>
      </c>
      <c r="E861" s="134"/>
      <c r="F861" s="134"/>
      <c r="G861" s="31" t="s">
        <v>2783</v>
      </c>
      <c r="H861" s="134" t="s">
        <v>263</v>
      </c>
      <c r="I861" s="219"/>
      <c r="J861" s="305">
        <v>230</v>
      </c>
      <c r="K861" s="305">
        <v>27.6</v>
      </c>
      <c r="L861" s="219"/>
      <c r="M861" s="219"/>
      <c r="N861" s="219"/>
      <c r="O861" s="305">
        <v>102</v>
      </c>
      <c r="P861" s="309"/>
      <c r="Q861" s="16" t="s">
        <v>5025</v>
      </c>
      <c r="R861" s="16" t="s">
        <v>4920</v>
      </c>
      <c r="S861" s="151"/>
    </row>
    <row r="862" spans="2:19" ht="18.75">
      <c r="B862" s="301" t="s">
        <v>2181</v>
      </c>
      <c r="C862" s="147" t="s">
        <v>3187</v>
      </c>
      <c r="D862" s="31" t="s">
        <v>2808</v>
      </c>
      <c r="E862" s="147"/>
      <c r="F862" s="147"/>
      <c r="G862" s="31" t="s">
        <v>2783</v>
      </c>
      <c r="H862" s="147"/>
      <c r="I862" s="315"/>
      <c r="J862" s="115"/>
      <c r="K862" s="115"/>
      <c r="L862" s="147"/>
      <c r="M862" s="147"/>
      <c r="N862" s="147"/>
      <c r="O862" s="115"/>
      <c r="P862" s="115"/>
      <c r="Q862" s="314"/>
      <c r="R862" s="314"/>
      <c r="S862" s="314"/>
    </row>
    <row r="863" spans="2:19" ht="18.75">
      <c r="B863" s="301" t="s">
        <v>1949</v>
      </c>
      <c r="C863" s="147" t="s">
        <v>2913</v>
      </c>
      <c r="D863" s="31" t="s">
        <v>2808</v>
      </c>
      <c r="E863" s="147"/>
      <c r="F863" s="147"/>
      <c r="G863" s="31" t="s">
        <v>2783</v>
      </c>
      <c r="H863" s="147"/>
      <c r="I863" s="315"/>
      <c r="J863" s="115"/>
      <c r="K863" s="115"/>
      <c r="L863" s="147"/>
      <c r="M863" s="147"/>
      <c r="N863" s="147"/>
      <c r="O863" s="115"/>
      <c r="P863" s="115"/>
      <c r="Q863" s="314"/>
      <c r="R863" s="314"/>
      <c r="S863" s="314"/>
    </row>
    <row r="864" spans="2:19" ht="18.75">
      <c r="B864" s="301" t="s">
        <v>1951</v>
      </c>
      <c r="C864" s="147" t="s">
        <v>3150</v>
      </c>
      <c r="D864" s="31" t="s">
        <v>2808</v>
      </c>
      <c r="E864" s="147"/>
      <c r="F864" s="147"/>
      <c r="G864" s="31" t="s">
        <v>2783</v>
      </c>
      <c r="H864" s="147"/>
      <c r="I864" s="315"/>
      <c r="J864" s="115"/>
      <c r="K864" s="115"/>
      <c r="L864" s="147"/>
      <c r="M864" s="147"/>
      <c r="N864" s="147"/>
      <c r="O864" s="115"/>
      <c r="P864" s="115"/>
      <c r="Q864" s="314"/>
      <c r="R864" s="314"/>
      <c r="S864" s="314"/>
    </row>
    <row r="865" spans="2:19" ht="18.75">
      <c r="B865" s="301" t="s">
        <v>1952</v>
      </c>
      <c r="C865" s="134" t="s">
        <v>4548</v>
      </c>
      <c r="D865" s="31" t="s">
        <v>2808</v>
      </c>
      <c r="E865" s="134"/>
      <c r="F865" s="134"/>
      <c r="G865" s="31" t="s">
        <v>2783</v>
      </c>
      <c r="H865" s="134" t="s">
        <v>3406</v>
      </c>
      <c r="I865" s="219"/>
      <c r="J865" s="305">
        <v>230</v>
      </c>
      <c r="K865" s="115"/>
      <c r="L865" s="134"/>
      <c r="M865" s="134"/>
      <c r="N865" s="134"/>
      <c r="O865" s="309"/>
      <c r="P865" s="309"/>
      <c r="Q865" s="151"/>
      <c r="R865" s="151" t="s">
        <v>4974</v>
      </c>
      <c r="S865" s="151"/>
    </row>
    <row r="866" spans="2:19" ht="18.75">
      <c r="B866" s="301" t="s">
        <v>1950</v>
      </c>
      <c r="C866" s="134" t="s">
        <v>4189</v>
      </c>
      <c r="D866" s="31" t="s">
        <v>2808</v>
      </c>
      <c r="E866" s="134"/>
      <c r="F866" s="134"/>
      <c r="G866" s="31" t="s">
        <v>2783</v>
      </c>
      <c r="H866" s="134" t="s">
        <v>3411</v>
      </c>
      <c r="I866" s="134" t="s">
        <v>3398</v>
      </c>
      <c r="J866" s="305">
        <v>230</v>
      </c>
      <c r="K866" s="306" t="s">
        <v>4621</v>
      </c>
      <c r="L866" s="134"/>
      <c r="M866" s="134"/>
      <c r="N866" s="134"/>
      <c r="O866" s="305">
        <v>202</v>
      </c>
      <c r="P866" s="305">
        <v>224</v>
      </c>
      <c r="Q866" s="151"/>
      <c r="R866" s="16" t="s">
        <v>4881</v>
      </c>
      <c r="S866" s="151"/>
    </row>
    <row r="867" spans="2:19" ht="18.75">
      <c r="B867" s="301" t="s">
        <v>2271</v>
      </c>
      <c r="C867" s="147" t="s">
        <v>3212</v>
      </c>
      <c r="D867" s="31" t="s">
        <v>2808</v>
      </c>
      <c r="E867" s="147"/>
      <c r="F867" s="147"/>
      <c r="G867" s="31" t="s">
        <v>2783</v>
      </c>
      <c r="H867" s="147"/>
      <c r="I867" s="315"/>
      <c r="J867" s="115"/>
      <c r="K867" s="115"/>
      <c r="L867" s="147"/>
      <c r="M867" s="147"/>
      <c r="N867" s="147"/>
      <c r="O867" s="115"/>
      <c r="P867" s="115"/>
      <c r="Q867" s="314"/>
      <c r="R867" s="314"/>
      <c r="S867" s="314"/>
    </row>
    <row r="868" spans="2:19" ht="18.75">
      <c r="B868" s="301" t="s">
        <v>1773</v>
      </c>
      <c r="C868" s="147" t="s">
        <v>2888</v>
      </c>
      <c r="D868" s="31" t="s">
        <v>2808</v>
      </c>
      <c r="E868" s="147"/>
      <c r="F868" s="147"/>
      <c r="G868" s="31" t="s">
        <v>2783</v>
      </c>
      <c r="H868" s="147"/>
      <c r="I868" s="315"/>
      <c r="J868" s="115"/>
      <c r="K868" s="115"/>
      <c r="L868" s="147"/>
      <c r="M868" s="147"/>
      <c r="N868" s="147"/>
      <c r="O868" s="115"/>
      <c r="P868" s="115"/>
      <c r="Q868" s="314"/>
      <c r="R868" s="314"/>
      <c r="S868" s="314"/>
    </row>
    <row r="869" spans="2:19" ht="18.75">
      <c r="B869" s="301" t="s">
        <v>1816</v>
      </c>
      <c r="C869" s="147" t="s">
        <v>3869</v>
      </c>
      <c r="D869" s="31" t="s">
        <v>2808</v>
      </c>
      <c r="E869" s="147"/>
      <c r="F869" s="147"/>
      <c r="G869" s="31" t="s">
        <v>2783</v>
      </c>
      <c r="H869" s="147"/>
      <c r="I869" s="315"/>
      <c r="J869" s="115"/>
      <c r="K869" s="115"/>
      <c r="L869" s="147"/>
      <c r="M869" s="147"/>
      <c r="N869" s="147"/>
      <c r="O869" s="115"/>
      <c r="P869" s="115"/>
      <c r="Q869" s="314"/>
      <c r="R869" s="314"/>
      <c r="S869" s="314"/>
    </row>
    <row r="870" spans="2:19" ht="18.75">
      <c r="B870" s="301" t="s">
        <v>4415</v>
      </c>
      <c r="C870" s="134" t="s">
        <v>4549</v>
      </c>
      <c r="D870" s="31" t="s">
        <v>2808</v>
      </c>
      <c r="E870" s="134"/>
      <c r="F870" s="134"/>
      <c r="G870" s="31" t="s">
        <v>2783</v>
      </c>
      <c r="H870" s="134" t="s">
        <v>229</v>
      </c>
      <c r="I870" s="134"/>
      <c r="J870" s="305">
        <v>230</v>
      </c>
      <c r="K870" s="115"/>
      <c r="L870" s="134"/>
      <c r="M870" s="134"/>
      <c r="N870" s="134"/>
      <c r="O870" s="309"/>
      <c r="P870" s="309"/>
      <c r="Q870" s="151"/>
      <c r="R870" s="16" t="s">
        <v>4963</v>
      </c>
      <c r="S870" s="151"/>
    </row>
    <row r="871" spans="2:19" ht="18.75">
      <c r="B871" s="301" t="s">
        <v>1799</v>
      </c>
      <c r="C871" s="134" t="s">
        <v>4190</v>
      </c>
      <c r="D871" s="31" t="s">
        <v>2808</v>
      </c>
      <c r="E871" s="134"/>
      <c r="F871" s="134"/>
      <c r="G871" s="31" t="s">
        <v>2783</v>
      </c>
      <c r="H871" s="134" t="s">
        <v>229</v>
      </c>
      <c r="I871" s="134"/>
      <c r="J871" s="305">
        <v>230</v>
      </c>
      <c r="K871" s="328" t="s">
        <v>4626</v>
      </c>
      <c r="L871" s="134"/>
      <c r="M871" s="134"/>
      <c r="N871" s="134"/>
      <c r="O871" s="309"/>
      <c r="P871" s="309"/>
      <c r="Q871" s="16" t="s">
        <v>5025</v>
      </c>
      <c r="R871" s="16" t="s">
        <v>4963</v>
      </c>
      <c r="S871" s="151"/>
    </row>
    <row r="872" spans="2:19" ht="18.75">
      <c r="B872" s="301" t="s">
        <v>1431</v>
      </c>
      <c r="C872" s="134" t="s">
        <v>4191</v>
      </c>
      <c r="D872" s="31" t="s">
        <v>2808</v>
      </c>
      <c r="E872" s="134"/>
      <c r="F872" s="134"/>
      <c r="G872" s="31" t="s">
        <v>2783</v>
      </c>
      <c r="H872" s="134" t="s">
        <v>263</v>
      </c>
      <c r="I872" s="219"/>
      <c r="J872" s="305">
        <v>115</v>
      </c>
      <c r="K872" s="305">
        <v>12.5</v>
      </c>
      <c r="L872" s="219"/>
      <c r="M872" s="219"/>
      <c r="N872" s="219"/>
      <c r="O872" s="305">
        <v>130</v>
      </c>
      <c r="P872" s="309"/>
      <c r="Q872" s="16" t="s">
        <v>5025</v>
      </c>
      <c r="R872" s="16" t="s">
        <v>4920</v>
      </c>
      <c r="S872" s="151"/>
    </row>
    <row r="873" spans="2:19" ht="18.75">
      <c r="B873" s="301" t="s">
        <v>1528</v>
      </c>
      <c r="C873" s="147" t="s">
        <v>3083</v>
      </c>
      <c r="D873" s="31" t="s">
        <v>2808</v>
      </c>
      <c r="E873" s="147"/>
      <c r="F873" s="147"/>
      <c r="G873" s="31" t="s">
        <v>2783</v>
      </c>
      <c r="H873" s="147"/>
      <c r="I873" s="315"/>
      <c r="J873" s="115"/>
      <c r="K873" s="115"/>
      <c r="L873" s="147"/>
      <c r="M873" s="147"/>
      <c r="N873" s="147"/>
      <c r="O873" s="115"/>
      <c r="P873" s="115"/>
      <c r="Q873" s="314"/>
      <c r="R873" s="314"/>
      <c r="S873" s="314"/>
    </row>
    <row r="874" spans="2:19" ht="18.75">
      <c r="B874" s="301" t="s">
        <v>1529</v>
      </c>
      <c r="C874" s="134" t="s">
        <v>4192</v>
      </c>
      <c r="D874" s="31" t="s">
        <v>2808</v>
      </c>
      <c r="E874" s="134"/>
      <c r="F874" s="134"/>
      <c r="G874" s="31" t="s">
        <v>2783</v>
      </c>
      <c r="H874" s="134" t="s">
        <v>3457</v>
      </c>
      <c r="I874" s="134" t="s">
        <v>3423</v>
      </c>
      <c r="J874" s="305">
        <v>230</v>
      </c>
      <c r="K874" s="328" t="s">
        <v>4617</v>
      </c>
      <c r="L874" s="134"/>
      <c r="M874" s="134"/>
      <c r="N874" s="134"/>
      <c r="O874" s="305">
        <v>208.5</v>
      </c>
      <c r="P874" s="305">
        <v>232.5</v>
      </c>
      <c r="Q874" s="16" t="s">
        <v>5025</v>
      </c>
      <c r="R874" s="16" t="s">
        <v>4969</v>
      </c>
      <c r="S874" s="151"/>
    </row>
    <row r="875" spans="2:19" ht="18.75">
      <c r="B875" s="301" t="s">
        <v>2656</v>
      </c>
      <c r="C875" s="147" t="s">
        <v>3302</v>
      </c>
      <c r="D875" s="31" t="s">
        <v>2808</v>
      </c>
      <c r="E875" s="147"/>
      <c r="F875" s="147"/>
      <c r="G875" s="31" t="s">
        <v>2783</v>
      </c>
      <c r="H875" s="147"/>
      <c r="I875" s="315"/>
      <c r="J875" s="115"/>
      <c r="K875" s="115"/>
      <c r="L875" s="147"/>
      <c r="M875" s="147"/>
      <c r="N875" s="147"/>
      <c r="O875" s="115"/>
      <c r="P875" s="115"/>
      <c r="Q875" s="314"/>
      <c r="R875" s="314"/>
      <c r="S875" s="314"/>
    </row>
    <row r="876" spans="2:19" ht="18.75">
      <c r="B876" s="301" t="s">
        <v>4720</v>
      </c>
      <c r="C876" s="134" t="s">
        <v>4550</v>
      </c>
      <c r="D876" s="31" t="s">
        <v>2808</v>
      </c>
      <c r="E876" s="134"/>
      <c r="F876" s="134"/>
      <c r="G876" s="31" t="s">
        <v>2783</v>
      </c>
      <c r="H876" s="134" t="s">
        <v>244</v>
      </c>
      <c r="I876" s="134"/>
      <c r="J876" s="305">
        <v>115</v>
      </c>
      <c r="K876" s="115"/>
      <c r="L876" s="134"/>
      <c r="M876" s="134"/>
      <c r="N876" s="134"/>
      <c r="O876" s="309"/>
      <c r="P876" s="309"/>
      <c r="Q876" s="151"/>
      <c r="R876" s="16" t="s">
        <v>4919</v>
      </c>
      <c r="S876" s="151"/>
    </row>
    <row r="877" spans="2:19" ht="18.75">
      <c r="B877" s="301" t="s">
        <v>1815</v>
      </c>
      <c r="C877" s="147" t="s">
        <v>3125</v>
      </c>
      <c r="D877" s="31" t="s">
        <v>2808</v>
      </c>
      <c r="E877" s="147"/>
      <c r="F877" s="147"/>
      <c r="G877" s="31" t="s">
        <v>2783</v>
      </c>
      <c r="H877" s="147"/>
      <c r="I877" s="315"/>
      <c r="J877" s="115"/>
      <c r="K877" s="115"/>
      <c r="L877" s="147"/>
      <c r="M877" s="147"/>
      <c r="N877" s="147"/>
      <c r="O877" s="115"/>
      <c r="P877" s="115"/>
      <c r="Q877" s="314"/>
      <c r="R877" s="314"/>
      <c r="S877" s="314"/>
    </row>
    <row r="878" spans="2:19" ht="18.75">
      <c r="B878" s="301" t="s">
        <v>1817</v>
      </c>
      <c r="C878" s="147" t="s">
        <v>3907</v>
      </c>
      <c r="D878" s="31" t="s">
        <v>2808</v>
      </c>
      <c r="E878" s="147"/>
      <c r="F878" s="147"/>
      <c r="G878" s="31" t="s">
        <v>2783</v>
      </c>
      <c r="H878" s="147"/>
      <c r="I878" s="315"/>
      <c r="J878" s="115"/>
      <c r="K878" s="115"/>
      <c r="L878" s="147"/>
      <c r="M878" s="147"/>
      <c r="N878" s="147"/>
      <c r="O878" s="115"/>
      <c r="P878" s="115"/>
      <c r="Q878" s="314"/>
      <c r="R878" s="314"/>
      <c r="S878" s="314"/>
    </row>
    <row r="879" spans="2:19" ht="18.75">
      <c r="B879" s="301" t="s">
        <v>1294</v>
      </c>
      <c r="C879" s="147" t="s">
        <v>3328</v>
      </c>
      <c r="D879" s="31" t="s">
        <v>2808</v>
      </c>
      <c r="E879" s="147"/>
      <c r="F879" s="147"/>
      <c r="G879" s="31" t="s">
        <v>2783</v>
      </c>
      <c r="H879" s="147"/>
      <c r="I879" s="315"/>
      <c r="J879" s="115"/>
      <c r="K879" s="115"/>
      <c r="L879" s="147"/>
      <c r="M879" s="147"/>
      <c r="N879" s="147"/>
      <c r="O879" s="115"/>
      <c r="P879" s="115"/>
      <c r="Q879" s="314"/>
      <c r="R879" s="314"/>
      <c r="S879" s="314"/>
    </row>
    <row r="880" spans="2:19" ht="18.75">
      <c r="B880" s="301" t="s">
        <v>1266</v>
      </c>
      <c r="C880" s="147" t="s">
        <v>3131</v>
      </c>
      <c r="D880" s="31" t="s">
        <v>2808</v>
      </c>
      <c r="E880" s="147"/>
      <c r="F880" s="147"/>
      <c r="G880" s="31" t="s">
        <v>2783</v>
      </c>
      <c r="H880" s="147"/>
      <c r="I880" s="315"/>
      <c r="J880" s="115"/>
      <c r="K880" s="115"/>
      <c r="L880" s="147"/>
      <c r="M880" s="147"/>
      <c r="N880" s="147"/>
      <c r="O880" s="115"/>
      <c r="P880" s="115"/>
      <c r="Q880" s="314"/>
      <c r="R880" s="314"/>
      <c r="S880" s="314"/>
    </row>
    <row r="881" spans="2:19" ht="18.75">
      <c r="B881" s="301" t="s">
        <v>2589</v>
      </c>
      <c r="C881" s="134" t="s">
        <v>4193</v>
      </c>
      <c r="D881" s="31" t="s">
        <v>2808</v>
      </c>
      <c r="E881" s="134"/>
      <c r="F881" s="134"/>
      <c r="G881" s="31" t="s">
        <v>2783</v>
      </c>
      <c r="H881" s="134" t="s">
        <v>3409</v>
      </c>
      <c r="I881" s="134" t="s">
        <v>3397</v>
      </c>
      <c r="J881" s="305">
        <v>230</v>
      </c>
      <c r="K881" s="115">
        <v>27.6</v>
      </c>
      <c r="L881" s="134"/>
      <c r="M881" s="134"/>
      <c r="N881" s="134"/>
      <c r="O881" s="305">
        <v>110</v>
      </c>
      <c r="P881" s="309"/>
      <c r="Q881" s="151"/>
      <c r="R881" s="16" t="s">
        <v>4884</v>
      </c>
      <c r="S881" s="151"/>
    </row>
    <row r="882" spans="2:19" ht="18.75">
      <c r="B882" s="301" t="s">
        <v>2587</v>
      </c>
      <c r="C882" s="147" t="s">
        <v>3025</v>
      </c>
      <c r="D882" s="31" t="s">
        <v>2808</v>
      </c>
      <c r="E882" s="147"/>
      <c r="F882" s="147"/>
      <c r="G882" s="31" t="s">
        <v>2783</v>
      </c>
      <c r="H882" s="147"/>
      <c r="I882" s="315"/>
      <c r="J882" s="115"/>
      <c r="K882" s="115"/>
      <c r="L882" s="147"/>
      <c r="M882" s="147"/>
      <c r="N882" s="147"/>
      <c r="O882" s="115"/>
      <c r="P882" s="115"/>
      <c r="Q882" s="314"/>
      <c r="R882" s="314"/>
      <c r="S882" s="314"/>
    </row>
    <row r="883" spans="2:19" ht="18.75">
      <c r="B883" s="301" t="s">
        <v>1726</v>
      </c>
      <c r="C883" s="134" t="s">
        <v>4194</v>
      </c>
      <c r="D883" s="31" t="s">
        <v>2808</v>
      </c>
      <c r="E883" s="134"/>
      <c r="F883" s="134"/>
      <c r="G883" s="31" t="s">
        <v>2783</v>
      </c>
      <c r="H883" s="134" t="s">
        <v>3457</v>
      </c>
      <c r="I883" s="134"/>
      <c r="J883" s="305">
        <v>115</v>
      </c>
      <c r="K883" s="305">
        <v>44</v>
      </c>
      <c r="L883" s="134"/>
      <c r="M883" s="134"/>
      <c r="N883" s="134"/>
      <c r="O883" s="305">
        <v>83.3</v>
      </c>
      <c r="P883" s="305">
        <v>83.3</v>
      </c>
      <c r="Q883" s="16" t="s">
        <v>5025</v>
      </c>
      <c r="R883" s="16" t="s">
        <v>4969</v>
      </c>
      <c r="S883" s="151"/>
    </row>
    <row r="884" spans="2:19" ht="18.75">
      <c r="B884" s="301" t="s">
        <v>1366</v>
      </c>
      <c r="C884" s="147" t="s">
        <v>3226</v>
      </c>
      <c r="D884" s="31" t="s">
        <v>2808</v>
      </c>
      <c r="E884" s="147"/>
      <c r="F884" s="147"/>
      <c r="G884" s="31" t="s">
        <v>2783</v>
      </c>
      <c r="H884" s="147"/>
      <c r="I884" s="315"/>
      <c r="J884" s="115"/>
      <c r="K884" s="115"/>
      <c r="L884" s="147"/>
      <c r="M884" s="147"/>
      <c r="N884" s="147"/>
      <c r="O884" s="115"/>
      <c r="P884" s="115"/>
      <c r="Q884" s="314"/>
      <c r="R884" s="314"/>
      <c r="S884" s="314"/>
    </row>
    <row r="885" spans="2:19" ht="18.75">
      <c r="B885" s="301" t="s">
        <v>4722</v>
      </c>
      <c r="C885" s="134" t="s">
        <v>4551</v>
      </c>
      <c r="D885" s="31" t="s">
        <v>2808</v>
      </c>
      <c r="E885" s="134"/>
      <c r="F885" s="134"/>
      <c r="G885" s="31" t="s">
        <v>2783</v>
      </c>
      <c r="H885" s="134" t="s">
        <v>244</v>
      </c>
      <c r="I885" s="134"/>
      <c r="J885" s="305">
        <v>115</v>
      </c>
      <c r="K885" s="115"/>
      <c r="L885" s="134"/>
      <c r="M885" s="134"/>
      <c r="N885" s="134"/>
      <c r="O885" s="309"/>
      <c r="P885" s="309"/>
      <c r="Q885" s="151"/>
      <c r="R885" s="16" t="s">
        <v>4919</v>
      </c>
      <c r="S885" s="151"/>
    </row>
    <row r="886" spans="2:19" ht="18.75">
      <c r="B886" s="301" t="s">
        <v>1519</v>
      </c>
      <c r="C886" s="147" t="s">
        <v>2835</v>
      </c>
      <c r="D886" s="31" t="s">
        <v>2808</v>
      </c>
      <c r="E886" s="147"/>
      <c r="F886" s="147"/>
      <c r="G886" s="31" t="s">
        <v>2783</v>
      </c>
      <c r="H886" s="147"/>
      <c r="I886" s="315"/>
      <c r="J886" s="115"/>
      <c r="K886" s="115"/>
      <c r="L886" s="147"/>
      <c r="M886" s="147"/>
      <c r="N886" s="147"/>
      <c r="O886" s="115"/>
      <c r="P886" s="115"/>
      <c r="Q886" s="314"/>
      <c r="R886" s="314"/>
      <c r="S886" s="314"/>
    </row>
    <row r="887" spans="2:19" ht="18.75">
      <c r="B887" s="301" t="s">
        <v>4721</v>
      </c>
      <c r="C887" s="134" t="s">
        <v>4601</v>
      </c>
      <c r="D887" s="31" t="s">
        <v>2808</v>
      </c>
      <c r="E887" s="134"/>
      <c r="F887" s="134"/>
      <c r="G887" s="31" t="s">
        <v>2783</v>
      </c>
      <c r="H887" s="134" t="s">
        <v>3457</v>
      </c>
      <c r="I887" s="134"/>
      <c r="J887" s="305">
        <v>500</v>
      </c>
      <c r="K887" s="115"/>
      <c r="L887" s="134"/>
      <c r="M887" s="134"/>
      <c r="N887" s="134"/>
      <c r="O887" s="309"/>
      <c r="P887" s="309"/>
      <c r="Q887" s="151"/>
      <c r="R887" s="16" t="s">
        <v>5565</v>
      </c>
      <c r="S887" s="151"/>
    </row>
    <row r="888" spans="2:19" ht="18.75">
      <c r="B888" s="301" t="s">
        <v>1618</v>
      </c>
      <c r="C888" s="134" t="s">
        <v>4195</v>
      </c>
      <c r="D888" s="31" t="s">
        <v>2808</v>
      </c>
      <c r="E888" s="134"/>
      <c r="F888" s="134"/>
      <c r="G888" s="31" t="s">
        <v>2783</v>
      </c>
      <c r="H888" s="134" t="s">
        <v>244</v>
      </c>
      <c r="I888" s="134"/>
      <c r="J888" s="305">
        <v>115</v>
      </c>
      <c r="K888" s="115"/>
      <c r="L888" s="134"/>
      <c r="M888" s="134"/>
      <c r="N888" s="134"/>
      <c r="O888" s="309"/>
      <c r="P888" s="309"/>
      <c r="Q888" s="151"/>
      <c r="R888" s="16" t="s">
        <v>5565</v>
      </c>
      <c r="S888" s="151"/>
    </row>
    <row r="889" spans="2:19" ht="18.75">
      <c r="B889" s="301" t="s">
        <v>1699</v>
      </c>
      <c r="C889" s="147" t="s">
        <v>3325</v>
      </c>
      <c r="D889" s="31" t="s">
        <v>2808</v>
      </c>
      <c r="E889" s="147"/>
      <c r="F889" s="147"/>
      <c r="G889" s="31" t="s">
        <v>2783</v>
      </c>
      <c r="H889" s="147"/>
      <c r="I889" s="315"/>
      <c r="J889" s="115"/>
      <c r="K889" s="115"/>
      <c r="L889" s="147"/>
      <c r="M889" s="147"/>
      <c r="N889" s="147"/>
      <c r="O889" s="115"/>
      <c r="P889" s="115"/>
      <c r="Q889" s="314"/>
      <c r="R889" s="314"/>
      <c r="S889" s="314"/>
    </row>
    <row r="890" spans="2:19" ht="37.5">
      <c r="B890" s="301" t="s">
        <v>1688</v>
      </c>
      <c r="C890" s="134" t="s">
        <v>4629</v>
      </c>
      <c r="D890" s="31" t="s">
        <v>2808</v>
      </c>
      <c r="E890" s="134"/>
      <c r="F890" s="134"/>
      <c r="G890" s="31" t="s">
        <v>2783</v>
      </c>
      <c r="H890" s="134" t="s">
        <v>3408</v>
      </c>
      <c r="I890" s="134"/>
      <c r="J890" s="305">
        <v>500</v>
      </c>
      <c r="K890" s="305">
        <v>230</v>
      </c>
      <c r="L890" s="134"/>
      <c r="M890" s="134"/>
      <c r="N890" s="134"/>
      <c r="O890" s="309"/>
      <c r="P890" s="309"/>
      <c r="Q890" s="16" t="s">
        <v>5024</v>
      </c>
      <c r="R890" s="16" t="s">
        <v>4880</v>
      </c>
      <c r="S890" s="151"/>
    </row>
    <row r="891" spans="2:19" ht="18.75">
      <c r="B891" s="301" t="s">
        <v>1852</v>
      </c>
      <c r="C891" s="147" t="s">
        <v>3130</v>
      </c>
      <c r="D891" s="31" t="s">
        <v>2808</v>
      </c>
      <c r="E891" s="147"/>
      <c r="F891" s="147"/>
      <c r="G891" s="31" t="s">
        <v>2783</v>
      </c>
      <c r="H891" s="147"/>
      <c r="I891" s="315"/>
      <c r="J891" s="115"/>
      <c r="K891" s="115"/>
      <c r="L891" s="147"/>
      <c r="M891" s="147"/>
      <c r="N891" s="147"/>
      <c r="O891" s="115"/>
      <c r="P891" s="115"/>
      <c r="Q891" s="314"/>
      <c r="R891" s="314"/>
      <c r="S891" s="314"/>
    </row>
    <row r="892" spans="2:19" ht="18.75">
      <c r="B892" s="301" t="s">
        <v>1853</v>
      </c>
      <c r="C892" s="134" t="s">
        <v>4196</v>
      </c>
      <c r="D892" s="31" t="s">
        <v>2808</v>
      </c>
      <c r="E892" s="134"/>
      <c r="F892" s="134"/>
      <c r="G892" s="31" t="s">
        <v>2783</v>
      </c>
      <c r="H892" s="134" t="s">
        <v>3405</v>
      </c>
      <c r="I892" s="134" t="s">
        <v>3398</v>
      </c>
      <c r="J892" s="305">
        <v>230</v>
      </c>
      <c r="K892" s="115">
        <v>44</v>
      </c>
      <c r="L892" s="134"/>
      <c r="M892" s="134"/>
      <c r="N892" s="134"/>
      <c r="O892" s="305">
        <v>47</v>
      </c>
      <c r="P892" s="305">
        <v>51</v>
      </c>
      <c r="Q892" s="151"/>
      <c r="R892" s="16" t="s">
        <v>4971</v>
      </c>
      <c r="S892" s="151"/>
    </row>
    <row r="893" spans="2:19" ht="18.75">
      <c r="B893" s="301" t="s">
        <v>1337</v>
      </c>
      <c r="C893" s="134" t="s">
        <v>4197</v>
      </c>
      <c r="D893" s="31" t="s">
        <v>2808</v>
      </c>
      <c r="E893" s="134"/>
      <c r="F893" s="134"/>
      <c r="G893" s="31" t="s">
        <v>2783</v>
      </c>
      <c r="H893" s="134" t="s">
        <v>3413</v>
      </c>
      <c r="I893" s="134"/>
      <c r="J893" s="305">
        <v>115</v>
      </c>
      <c r="K893" s="115">
        <v>34.5</v>
      </c>
      <c r="L893" s="134"/>
      <c r="M893" s="134"/>
      <c r="N893" s="134"/>
      <c r="O893" s="309"/>
      <c r="P893" s="309"/>
      <c r="Q893" s="151"/>
      <c r="R893" s="16" t="s">
        <v>5566</v>
      </c>
      <c r="S893" s="151"/>
    </row>
    <row r="894" spans="2:19" ht="18.75">
      <c r="B894" s="301" t="s">
        <v>1942</v>
      </c>
      <c r="C894" s="147" t="s">
        <v>2912</v>
      </c>
      <c r="D894" s="31" t="s">
        <v>2808</v>
      </c>
      <c r="E894" s="147"/>
      <c r="F894" s="147"/>
      <c r="G894" s="31" t="s">
        <v>2783</v>
      </c>
      <c r="H894" s="147"/>
      <c r="I894" s="315"/>
      <c r="J894" s="115"/>
      <c r="K894" s="115"/>
      <c r="L894" s="147"/>
      <c r="M894" s="147"/>
      <c r="N894" s="147"/>
      <c r="O894" s="115"/>
      <c r="P894" s="115"/>
      <c r="Q894" s="314"/>
      <c r="R894" s="314"/>
      <c r="S894" s="314"/>
    </row>
    <row r="895" spans="2:19" ht="18.75">
      <c r="B895" s="301" t="s">
        <v>2433</v>
      </c>
      <c r="C895" s="147" t="s">
        <v>3235</v>
      </c>
      <c r="D895" s="31" t="s">
        <v>2808</v>
      </c>
      <c r="E895" s="147"/>
      <c r="F895" s="147"/>
      <c r="G895" s="31" t="s">
        <v>2783</v>
      </c>
      <c r="H895" s="147"/>
      <c r="I895" s="315"/>
      <c r="J895" s="115"/>
      <c r="K895" s="115"/>
      <c r="L895" s="147"/>
      <c r="M895" s="147"/>
      <c r="N895" s="147"/>
      <c r="O895" s="115"/>
      <c r="P895" s="115"/>
      <c r="Q895" s="314"/>
      <c r="R895" s="314"/>
      <c r="S895" s="314"/>
    </row>
    <row r="896" spans="2:19" ht="18.75">
      <c r="B896" s="301" t="s">
        <v>1812</v>
      </c>
      <c r="C896" s="134" t="s">
        <v>4198</v>
      </c>
      <c r="D896" s="31" t="s">
        <v>2808</v>
      </c>
      <c r="E896" s="134"/>
      <c r="F896" s="134"/>
      <c r="G896" s="31" t="s">
        <v>2783</v>
      </c>
      <c r="H896" s="134" t="s">
        <v>272</v>
      </c>
      <c r="I896" s="134" t="s">
        <v>3398</v>
      </c>
      <c r="J896" s="305">
        <v>115</v>
      </c>
      <c r="K896" s="305">
        <v>44</v>
      </c>
      <c r="L896" s="134"/>
      <c r="M896" s="134"/>
      <c r="N896" s="134"/>
      <c r="O896" s="305">
        <v>49.6</v>
      </c>
      <c r="P896" s="309"/>
      <c r="Q896" s="16" t="s">
        <v>5025</v>
      </c>
      <c r="R896" s="151" t="s">
        <v>4964</v>
      </c>
      <c r="S896" s="151"/>
    </row>
    <row r="897" spans="2:19" ht="18.75">
      <c r="B897" s="301" t="s">
        <v>1270</v>
      </c>
      <c r="C897" s="134" t="s">
        <v>4199</v>
      </c>
      <c r="D897" s="31" t="s">
        <v>2808</v>
      </c>
      <c r="E897" s="134"/>
      <c r="F897" s="134"/>
      <c r="G897" s="31" t="s">
        <v>2783</v>
      </c>
      <c r="H897" s="134" t="s">
        <v>261</v>
      </c>
      <c r="I897" s="134"/>
      <c r="J897" s="305">
        <v>115</v>
      </c>
      <c r="K897" s="115">
        <v>12.5</v>
      </c>
      <c r="L897" s="134"/>
      <c r="M897" s="134"/>
      <c r="N897" s="134"/>
      <c r="O897" s="309"/>
      <c r="P897" s="309"/>
      <c r="Q897" s="151"/>
      <c r="R897" s="16" t="s">
        <v>4914</v>
      </c>
      <c r="S897" s="222"/>
    </row>
    <row r="898" spans="2:19" ht="18.75">
      <c r="B898" s="301" t="s">
        <v>1805</v>
      </c>
      <c r="C898" s="134" t="s">
        <v>4200</v>
      </c>
      <c r="D898" s="31" t="s">
        <v>2808</v>
      </c>
      <c r="E898" s="134"/>
      <c r="F898" s="134"/>
      <c r="G898" s="31" t="s">
        <v>2783</v>
      </c>
      <c r="H898" s="134" t="s">
        <v>272</v>
      </c>
      <c r="I898" s="134" t="s">
        <v>3398</v>
      </c>
      <c r="J898" s="305">
        <v>115</v>
      </c>
      <c r="K898" s="305">
        <v>12.5</v>
      </c>
      <c r="L898" s="134"/>
      <c r="M898" s="134"/>
      <c r="N898" s="134"/>
      <c r="O898" s="305">
        <v>14.8</v>
      </c>
      <c r="P898" s="309"/>
      <c r="Q898" s="16" t="s">
        <v>5025</v>
      </c>
      <c r="R898" s="151" t="s">
        <v>4964</v>
      </c>
      <c r="S898" s="151"/>
    </row>
    <row r="899" spans="2:19" ht="18.75">
      <c r="B899" s="301" t="s">
        <v>1802</v>
      </c>
      <c r="C899" s="147" t="s">
        <v>3120</v>
      </c>
      <c r="D899" s="31" t="s">
        <v>2808</v>
      </c>
      <c r="E899" s="147"/>
      <c r="F899" s="147"/>
      <c r="G899" s="31" t="s">
        <v>2783</v>
      </c>
      <c r="H899" s="147"/>
      <c r="I899" s="315"/>
      <c r="J899" s="115"/>
      <c r="K899" s="115"/>
      <c r="L899" s="147"/>
      <c r="M899" s="147"/>
      <c r="N899" s="147"/>
      <c r="O899" s="115"/>
      <c r="P899" s="115"/>
      <c r="Q899" s="314"/>
      <c r="R899" s="314"/>
      <c r="S899" s="314"/>
    </row>
    <row r="900" spans="2:19" ht="18.75">
      <c r="B900" s="301" t="s">
        <v>1287</v>
      </c>
      <c r="C900" s="134" t="s">
        <v>4201</v>
      </c>
      <c r="D900" s="31" t="s">
        <v>2808</v>
      </c>
      <c r="E900" s="134"/>
      <c r="F900" s="134"/>
      <c r="G900" s="31" t="s">
        <v>2783</v>
      </c>
      <c r="H900" s="134" t="s">
        <v>261</v>
      </c>
      <c r="I900" s="134"/>
      <c r="J900" s="305">
        <v>115</v>
      </c>
      <c r="K900" s="115">
        <v>25</v>
      </c>
      <c r="L900" s="134"/>
      <c r="M900" s="134"/>
      <c r="N900" s="134"/>
      <c r="O900" s="309"/>
      <c r="P900" s="309"/>
      <c r="Q900" s="151"/>
      <c r="R900" s="16" t="s">
        <v>4914</v>
      </c>
      <c r="S900" s="222"/>
    </row>
    <row r="901" spans="2:19" ht="18.75">
      <c r="B901" s="301" t="s">
        <v>1286</v>
      </c>
      <c r="C901" s="147" t="s">
        <v>3024</v>
      </c>
      <c r="D901" s="31" t="s">
        <v>2808</v>
      </c>
      <c r="E901" s="147"/>
      <c r="F901" s="147"/>
      <c r="G901" s="31" t="s">
        <v>2783</v>
      </c>
      <c r="H901" s="147"/>
      <c r="I901" s="315"/>
      <c r="J901" s="115"/>
      <c r="K901" s="115"/>
      <c r="L901" s="147"/>
      <c r="M901" s="147"/>
      <c r="N901" s="147"/>
      <c r="O901" s="115"/>
      <c r="P901" s="115"/>
      <c r="Q901" s="314"/>
      <c r="R901" s="314"/>
      <c r="S901" s="314"/>
    </row>
    <row r="902" spans="2:19" ht="18.75">
      <c r="B902" s="301" t="s">
        <v>4416</v>
      </c>
      <c r="C902" s="134" t="s">
        <v>4552</v>
      </c>
      <c r="D902" s="31" t="s">
        <v>2808</v>
      </c>
      <c r="E902" s="134"/>
      <c r="F902" s="134"/>
      <c r="G902" s="31" t="s">
        <v>2783</v>
      </c>
      <c r="H902" s="134" t="s">
        <v>3406</v>
      </c>
      <c r="I902" s="134"/>
      <c r="J902" s="305">
        <v>230</v>
      </c>
      <c r="K902" s="115"/>
      <c r="L902" s="134"/>
      <c r="M902" s="134"/>
      <c r="N902" s="134"/>
      <c r="O902" s="309"/>
      <c r="P902" s="309"/>
      <c r="Q902" s="151"/>
      <c r="R902" s="151" t="s">
        <v>4974</v>
      </c>
      <c r="S902" s="222"/>
    </row>
    <row r="903" spans="2:19" ht="18.75">
      <c r="B903" s="301" t="s">
        <v>4417</v>
      </c>
      <c r="C903" s="134" t="s">
        <v>4553</v>
      </c>
      <c r="D903" s="31" t="s">
        <v>2808</v>
      </c>
      <c r="E903" s="134"/>
      <c r="F903" s="134"/>
      <c r="G903" s="31" t="s">
        <v>2783</v>
      </c>
      <c r="H903" s="134" t="s">
        <v>3406</v>
      </c>
      <c r="I903" s="134"/>
      <c r="J903" s="305">
        <v>230</v>
      </c>
      <c r="K903" s="115"/>
      <c r="L903" s="134"/>
      <c r="M903" s="134"/>
      <c r="N903" s="134"/>
      <c r="O903" s="309"/>
      <c r="P903" s="309"/>
      <c r="Q903" s="151"/>
      <c r="R903" s="151" t="s">
        <v>4974</v>
      </c>
      <c r="S903" s="222"/>
    </row>
    <row r="904" spans="2:19" ht="18.75">
      <c r="B904" s="301" t="s">
        <v>4418</v>
      </c>
      <c r="C904" s="134" t="s">
        <v>4554</v>
      </c>
      <c r="D904" s="31" t="s">
        <v>2808</v>
      </c>
      <c r="E904" s="134"/>
      <c r="F904" s="134"/>
      <c r="G904" s="31" t="s">
        <v>2783</v>
      </c>
      <c r="H904" s="134" t="s">
        <v>261</v>
      </c>
      <c r="I904" s="134"/>
      <c r="J904" s="305">
        <v>115</v>
      </c>
      <c r="K904" s="115"/>
      <c r="L904" s="134"/>
      <c r="M904" s="134"/>
      <c r="N904" s="134"/>
      <c r="O904" s="309"/>
      <c r="P904" s="309"/>
      <c r="Q904" s="151"/>
      <c r="R904" s="16" t="s">
        <v>4914</v>
      </c>
      <c r="S904" s="222"/>
    </row>
    <row r="905" spans="2:19" ht="18.75">
      <c r="B905" s="301" t="s">
        <v>2715</v>
      </c>
      <c r="C905" s="134" t="s">
        <v>4202</v>
      </c>
      <c r="D905" s="31" t="s">
        <v>2808</v>
      </c>
      <c r="E905" s="134"/>
      <c r="F905" s="134"/>
      <c r="G905" s="31" t="s">
        <v>2783</v>
      </c>
      <c r="H905" s="134" t="s">
        <v>3411</v>
      </c>
      <c r="I905" s="134" t="s">
        <v>3398</v>
      </c>
      <c r="J905" s="305">
        <v>230</v>
      </c>
      <c r="K905" s="115">
        <v>44</v>
      </c>
      <c r="L905" s="134"/>
      <c r="M905" s="134"/>
      <c r="N905" s="134"/>
      <c r="O905" s="305">
        <v>78</v>
      </c>
      <c r="P905" s="305">
        <v>89</v>
      </c>
      <c r="Q905" s="151"/>
      <c r="R905" s="16" t="s">
        <v>4881</v>
      </c>
      <c r="S905" s="151"/>
    </row>
    <row r="906" spans="2:19" ht="18.75">
      <c r="B906" s="301" t="s">
        <v>2477</v>
      </c>
      <c r="C906" s="147" t="s">
        <v>3249</v>
      </c>
      <c r="D906" s="31" t="s">
        <v>2808</v>
      </c>
      <c r="E906" s="147"/>
      <c r="F906" s="147"/>
      <c r="G906" s="31" t="s">
        <v>2783</v>
      </c>
      <c r="H906" s="147"/>
      <c r="I906" s="315"/>
      <c r="J906" s="115"/>
      <c r="K906" s="115"/>
      <c r="L906" s="147"/>
      <c r="M906" s="147"/>
      <c r="N906" s="147"/>
      <c r="O906" s="115"/>
      <c r="P906" s="115"/>
      <c r="Q906" s="314"/>
      <c r="R906" s="314"/>
      <c r="S906" s="314"/>
    </row>
    <row r="907" spans="2:19" ht="18.75">
      <c r="B907" s="301" t="s">
        <v>1759</v>
      </c>
      <c r="C907" s="147" t="s">
        <v>3113</v>
      </c>
      <c r="D907" s="31" t="s">
        <v>2808</v>
      </c>
      <c r="E907" s="147"/>
      <c r="F907" s="147"/>
      <c r="G907" s="31" t="s">
        <v>2783</v>
      </c>
      <c r="H907" s="147"/>
      <c r="I907" s="315"/>
      <c r="J907" s="115"/>
      <c r="K907" s="115"/>
      <c r="L907" s="147"/>
      <c r="M907" s="147"/>
      <c r="N907" s="147"/>
      <c r="O907" s="115"/>
      <c r="P907" s="115"/>
      <c r="Q907" s="314"/>
      <c r="R907" s="314"/>
      <c r="S907" s="314"/>
    </row>
    <row r="908" spans="2:19" ht="37.5">
      <c r="B908" s="301" t="s">
        <v>1751</v>
      </c>
      <c r="C908" s="134" t="s">
        <v>4612</v>
      </c>
      <c r="D908" s="31" t="s">
        <v>2808</v>
      </c>
      <c r="E908" s="134"/>
      <c r="F908" s="134"/>
      <c r="G908" s="31" t="s">
        <v>2783</v>
      </c>
      <c r="H908" s="134" t="s">
        <v>229</v>
      </c>
      <c r="I908" s="134"/>
      <c r="J908" s="305">
        <v>500</v>
      </c>
      <c r="K908" s="305">
        <v>230</v>
      </c>
      <c r="L908" s="134"/>
      <c r="M908" s="134"/>
      <c r="N908" s="134"/>
      <c r="O908" s="309"/>
      <c r="P908" s="309"/>
      <c r="Q908" s="16" t="s">
        <v>5024</v>
      </c>
      <c r="R908" s="16" t="s">
        <v>4963</v>
      </c>
      <c r="S908" s="151"/>
    </row>
    <row r="909" spans="2:19" ht="18.75">
      <c r="B909" s="301" t="s">
        <v>4419</v>
      </c>
      <c r="C909" s="134" t="s">
        <v>4555</v>
      </c>
      <c r="D909" s="31" t="s">
        <v>2808</v>
      </c>
      <c r="E909" s="134"/>
      <c r="F909" s="134"/>
      <c r="G909" s="31" t="s">
        <v>2783</v>
      </c>
      <c r="H909" s="134" t="s">
        <v>261</v>
      </c>
      <c r="I909" s="134"/>
      <c r="J909" s="305">
        <v>115</v>
      </c>
      <c r="K909" s="115"/>
      <c r="L909" s="134"/>
      <c r="M909" s="134"/>
      <c r="N909" s="134"/>
      <c r="O909" s="309"/>
      <c r="P909" s="309"/>
      <c r="Q909" s="151"/>
      <c r="R909" s="16" t="s">
        <v>4914</v>
      </c>
      <c r="S909" s="151"/>
    </row>
    <row r="910" spans="2:19" ht="18.75">
      <c r="B910" s="301" t="s">
        <v>1261</v>
      </c>
      <c r="C910" s="147" t="s">
        <v>3128</v>
      </c>
      <c r="D910" s="31" t="s">
        <v>2808</v>
      </c>
      <c r="E910" s="147"/>
      <c r="F910" s="147"/>
      <c r="G910" s="31" t="s">
        <v>2783</v>
      </c>
      <c r="H910" s="147"/>
      <c r="I910" s="315"/>
      <c r="J910" s="115"/>
      <c r="K910" s="115"/>
      <c r="L910" s="147"/>
      <c r="M910" s="147"/>
      <c r="N910" s="147"/>
      <c r="O910" s="115"/>
      <c r="P910" s="115"/>
      <c r="Q910" s="314"/>
      <c r="R910" s="314"/>
      <c r="S910" s="314"/>
    </row>
    <row r="911" spans="2:19" ht="18.75">
      <c r="B911" s="301" t="s">
        <v>2309</v>
      </c>
      <c r="C911" s="147" t="s">
        <v>3216</v>
      </c>
      <c r="D911" s="31" t="s">
        <v>2808</v>
      </c>
      <c r="E911" s="147"/>
      <c r="F911" s="147"/>
      <c r="G911" s="31" t="s">
        <v>2783</v>
      </c>
      <c r="H911" s="147"/>
      <c r="I911" s="315"/>
      <c r="J911" s="115"/>
      <c r="K911" s="115"/>
      <c r="L911" s="147"/>
      <c r="M911" s="147"/>
      <c r="N911" s="147"/>
      <c r="O911" s="115"/>
      <c r="P911" s="115"/>
      <c r="Q911" s="314"/>
      <c r="R911" s="314"/>
      <c r="S911" s="314"/>
    </row>
    <row r="912" spans="2:19" ht="18.75">
      <c r="B912" s="301" t="s">
        <v>1960</v>
      </c>
      <c r="C912" s="134" t="s">
        <v>4203</v>
      </c>
      <c r="D912" s="31" t="s">
        <v>2808</v>
      </c>
      <c r="E912" s="134"/>
      <c r="F912" s="134"/>
      <c r="G912" s="31" t="s">
        <v>2783</v>
      </c>
      <c r="H912" s="134" t="s">
        <v>3409</v>
      </c>
      <c r="I912" s="134" t="s">
        <v>3446</v>
      </c>
      <c r="J912" s="305">
        <v>230</v>
      </c>
      <c r="K912" s="306" t="s">
        <v>4621</v>
      </c>
      <c r="L912" s="134"/>
      <c r="M912" s="134"/>
      <c r="N912" s="134"/>
      <c r="O912" s="305">
        <v>517</v>
      </c>
      <c r="P912" s="309"/>
      <c r="Q912" s="151"/>
      <c r="R912" s="16" t="s">
        <v>4884</v>
      </c>
      <c r="S912" s="151"/>
    </row>
    <row r="913" spans="2:19" ht="37.5">
      <c r="B913" s="301" t="s">
        <v>1791</v>
      </c>
      <c r="C913" s="134" t="s">
        <v>4613</v>
      </c>
      <c r="D913" s="31" t="s">
        <v>2808</v>
      </c>
      <c r="E913" s="134"/>
      <c r="F913" s="134"/>
      <c r="G913" s="31" t="s">
        <v>2783</v>
      </c>
      <c r="H913" s="134" t="s">
        <v>229</v>
      </c>
      <c r="I913" s="134"/>
      <c r="J913" s="305">
        <v>500</v>
      </c>
      <c r="K913" s="305">
        <v>230</v>
      </c>
      <c r="L913" s="134"/>
      <c r="M913" s="134"/>
      <c r="N913" s="134"/>
      <c r="O913" s="309"/>
      <c r="P913" s="309"/>
      <c r="Q913" s="16" t="s">
        <v>5024</v>
      </c>
      <c r="R913" s="16" t="s">
        <v>4963</v>
      </c>
      <c r="S913" s="151"/>
    </row>
    <row r="914" spans="2:19" ht="18.75">
      <c r="B914" s="301" t="s">
        <v>4374</v>
      </c>
      <c r="C914" s="134" t="s">
        <v>4556</v>
      </c>
      <c r="D914" s="31" t="s">
        <v>2808</v>
      </c>
      <c r="E914" s="134"/>
      <c r="F914" s="134"/>
      <c r="G914" s="31" t="s">
        <v>2783</v>
      </c>
      <c r="H914" s="134" t="s">
        <v>3428</v>
      </c>
      <c r="I914" s="134"/>
      <c r="J914" s="305">
        <v>230</v>
      </c>
      <c r="K914" s="115"/>
      <c r="L914" s="134"/>
      <c r="M914" s="134"/>
      <c r="N914" s="134"/>
      <c r="O914" s="309"/>
      <c r="P914" s="309"/>
      <c r="Q914" s="151"/>
      <c r="R914" s="16" t="s">
        <v>4924</v>
      </c>
      <c r="S914" s="151"/>
    </row>
    <row r="915" spans="2:19" ht="18.75">
      <c r="B915" s="301" t="s">
        <v>2352</v>
      </c>
      <c r="C915" s="147" t="s">
        <v>3386</v>
      </c>
      <c r="D915" s="31" t="s">
        <v>2808</v>
      </c>
      <c r="E915" s="147"/>
      <c r="F915" s="147"/>
      <c r="G915" s="31" t="s">
        <v>2783</v>
      </c>
      <c r="H915" s="147"/>
      <c r="I915" s="315"/>
      <c r="J915" s="115"/>
      <c r="K915" s="115"/>
      <c r="L915" s="147"/>
      <c r="M915" s="147"/>
      <c r="N915" s="147"/>
      <c r="O915" s="115"/>
      <c r="P915" s="115"/>
      <c r="Q915" s="314"/>
      <c r="R915" s="314"/>
      <c r="S915" s="314"/>
    </row>
    <row r="916" spans="2:19" ht="18.75">
      <c r="B916" s="301" t="s">
        <v>1245</v>
      </c>
      <c r="C916" s="134" t="s">
        <v>4204</v>
      </c>
      <c r="D916" s="31" t="s">
        <v>2808</v>
      </c>
      <c r="E916" s="134"/>
      <c r="F916" s="134"/>
      <c r="G916" s="31" t="s">
        <v>2783</v>
      </c>
      <c r="H916" s="134" t="s">
        <v>261</v>
      </c>
      <c r="I916" s="134"/>
      <c r="J916" s="305">
        <v>115</v>
      </c>
      <c r="K916" s="115">
        <v>25</v>
      </c>
      <c r="L916" s="134"/>
      <c r="M916" s="134"/>
      <c r="N916" s="134"/>
      <c r="O916" s="309"/>
      <c r="P916" s="309"/>
      <c r="Q916" s="151"/>
      <c r="R916" s="16" t="s">
        <v>4914</v>
      </c>
      <c r="S916" s="222"/>
    </row>
    <row r="917" spans="2:19" ht="18.75">
      <c r="B917" s="301" t="s">
        <v>1653</v>
      </c>
      <c r="C917" s="134" t="s">
        <v>4205</v>
      </c>
      <c r="D917" s="31" t="s">
        <v>2808</v>
      </c>
      <c r="E917" s="134"/>
      <c r="F917" s="134"/>
      <c r="G917" s="31" t="s">
        <v>2783</v>
      </c>
      <c r="H917" s="134" t="s">
        <v>244</v>
      </c>
      <c r="I917" s="134"/>
      <c r="J917" s="305">
        <v>115</v>
      </c>
      <c r="K917" s="305">
        <v>27.6</v>
      </c>
      <c r="L917" s="134"/>
      <c r="M917" s="134"/>
      <c r="N917" s="134"/>
      <c r="O917" s="309"/>
      <c r="P917" s="309"/>
      <c r="Q917" s="16" t="s">
        <v>5025</v>
      </c>
      <c r="R917" s="16" t="s">
        <v>4917</v>
      </c>
      <c r="S917" s="151"/>
    </row>
    <row r="918" spans="2:19" ht="18.75">
      <c r="B918" s="301" t="s">
        <v>2372</v>
      </c>
      <c r="C918" s="134" t="s">
        <v>4206</v>
      </c>
      <c r="D918" s="31" t="s">
        <v>2808</v>
      </c>
      <c r="E918" s="134"/>
      <c r="F918" s="134"/>
      <c r="G918" s="31" t="s">
        <v>2783</v>
      </c>
      <c r="H918" s="134" t="s">
        <v>3411</v>
      </c>
      <c r="I918" s="134" t="s">
        <v>3401</v>
      </c>
      <c r="J918" s="305">
        <v>115</v>
      </c>
      <c r="K918" s="115">
        <v>44</v>
      </c>
      <c r="L918" s="134"/>
      <c r="M918" s="134"/>
      <c r="N918" s="134"/>
      <c r="O918" s="305">
        <v>229</v>
      </c>
      <c r="P918" s="305">
        <v>256</v>
      </c>
      <c r="Q918" s="151"/>
      <c r="R918" s="16" t="s">
        <v>4881</v>
      </c>
      <c r="S918" s="151"/>
    </row>
    <row r="919" spans="2:19" ht="18.75">
      <c r="B919" s="301" t="s">
        <v>2444</v>
      </c>
      <c r="C919" s="147" t="s">
        <v>3241</v>
      </c>
      <c r="D919" s="31" t="s">
        <v>2808</v>
      </c>
      <c r="E919" s="147"/>
      <c r="F919" s="147"/>
      <c r="G919" s="31" t="s">
        <v>2783</v>
      </c>
      <c r="H919" s="147"/>
      <c r="I919" s="315"/>
      <c r="J919" s="115"/>
      <c r="K919" s="115"/>
      <c r="L919" s="147"/>
      <c r="M919" s="147"/>
      <c r="N919" s="147"/>
      <c r="O919" s="115"/>
      <c r="P919" s="115"/>
      <c r="Q919" s="314"/>
      <c r="R919" s="314"/>
      <c r="S919" s="314"/>
    </row>
    <row r="920" spans="2:19" ht="18.75">
      <c r="B920" s="301" t="s">
        <v>2206</v>
      </c>
      <c r="C920" s="147" t="s">
        <v>3197</v>
      </c>
      <c r="D920" s="31" t="s">
        <v>2808</v>
      </c>
      <c r="E920" s="147"/>
      <c r="F920" s="147"/>
      <c r="G920" s="31" t="s">
        <v>2783</v>
      </c>
      <c r="H920" s="147"/>
      <c r="I920" s="315"/>
      <c r="J920" s="115"/>
      <c r="K920" s="115"/>
      <c r="L920" s="147"/>
      <c r="M920" s="147"/>
      <c r="N920" s="147"/>
      <c r="O920" s="115"/>
      <c r="P920" s="115"/>
      <c r="Q920" s="314"/>
      <c r="R920" s="314"/>
      <c r="S920" s="314"/>
    </row>
    <row r="921" spans="2:19" ht="18.75">
      <c r="B921" s="301" t="s">
        <v>1923</v>
      </c>
      <c r="C921" s="147" t="s">
        <v>3362</v>
      </c>
      <c r="D921" s="31" t="s">
        <v>2808</v>
      </c>
      <c r="E921" s="147"/>
      <c r="F921" s="147"/>
      <c r="G921" s="31" t="s">
        <v>2783</v>
      </c>
      <c r="H921" s="147"/>
      <c r="I921" s="315"/>
      <c r="J921" s="115"/>
      <c r="K921" s="115"/>
      <c r="L921" s="147"/>
      <c r="M921" s="147"/>
      <c r="N921" s="147"/>
      <c r="O921" s="115"/>
      <c r="P921" s="115"/>
      <c r="Q921" s="314"/>
      <c r="R921" s="314"/>
      <c r="S921" s="314"/>
    </row>
    <row r="922" spans="2:19" ht="18.75">
      <c r="B922" s="301" t="s">
        <v>1427</v>
      </c>
      <c r="C922" s="147" t="s">
        <v>3068</v>
      </c>
      <c r="D922" s="31" t="s">
        <v>2808</v>
      </c>
      <c r="E922" s="147"/>
      <c r="F922" s="147"/>
      <c r="G922" s="31" t="s">
        <v>2783</v>
      </c>
      <c r="H922" s="147"/>
      <c r="I922" s="315"/>
      <c r="J922" s="115"/>
      <c r="K922" s="115"/>
      <c r="L922" s="147"/>
      <c r="M922" s="147"/>
      <c r="N922" s="147"/>
      <c r="O922" s="115"/>
      <c r="P922" s="115"/>
      <c r="Q922" s="314"/>
      <c r="R922" s="314"/>
      <c r="S922" s="314"/>
    </row>
    <row r="923" spans="2:19" ht="18.75">
      <c r="B923" s="301" t="s">
        <v>1479</v>
      </c>
      <c r="C923" s="147" t="s">
        <v>2824</v>
      </c>
      <c r="D923" s="31" t="s">
        <v>2808</v>
      </c>
      <c r="E923" s="147"/>
      <c r="F923" s="147"/>
      <c r="G923" s="31" t="s">
        <v>2783</v>
      </c>
      <c r="H923" s="147"/>
      <c r="I923" s="315"/>
      <c r="J923" s="115"/>
      <c r="K923" s="115"/>
      <c r="L923" s="147"/>
      <c r="M923" s="147"/>
      <c r="N923" s="147"/>
      <c r="O923" s="115"/>
      <c r="P923" s="115"/>
      <c r="Q923" s="314"/>
      <c r="R923" s="314"/>
      <c r="S923" s="314"/>
    </row>
    <row r="924" spans="2:19" ht="18.75">
      <c r="B924" s="301" t="s">
        <v>1484</v>
      </c>
      <c r="C924" s="134" t="s">
        <v>4207</v>
      </c>
      <c r="D924" s="31" t="s">
        <v>2808</v>
      </c>
      <c r="E924" s="134"/>
      <c r="F924" s="134"/>
      <c r="G924" s="31" t="s">
        <v>2783</v>
      </c>
      <c r="H924" s="134" t="s">
        <v>3404</v>
      </c>
      <c r="I924" s="134" t="s">
        <v>3398</v>
      </c>
      <c r="J924" s="305">
        <v>115</v>
      </c>
      <c r="K924" s="115"/>
      <c r="L924" s="134"/>
      <c r="M924" s="134"/>
      <c r="N924" s="134"/>
      <c r="O924" s="305">
        <v>114</v>
      </c>
      <c r="P924" s="309"/>
      <c r="Q924" s="151"/>
      <c r="R924" s="16" t="s">
        <v>4970</v>
      </c>
      <c r="S924" s="151"/>
    </row>
    <row r="925" spans="2:19" ht="18.75">
      <c r="B925" s="301" t="s">
        <v>2227</v>
      </c>
      <c r="C925" s="147" t="s">
        <v>2967</v>
      </c>
      <c r="D925" s="31" t="s">
        <v>2808</v>
      </c>
      <c r="E925" s="147"/>
      <c r="F925" s="147"/>
      <c r="G925" s="31" t="s">
        <v>2783</v>
      </c>
      <c r="H925" s="147"/>
      <c r="I925" s="315"/>
      <c r="J925" s="115"/>
      <c r="K925" s="115"/>
      <c r="L925" s="147"/>
      <c r="M925" s="147"/>
      <c r="N925" s="147"/>
      <c r="O925" s="115"/>
      <c r="P925" s="115"/>
      <c r="Q925" s="314"/>
      <c r="R925" s="314"/>
      <c r="S925" s="314"/>
    </row>
    <row r="926" spans="2:19" ht="18.75">
      <c r="B926" s="301" t="s">
        <v>1891</v>
      </c>
      <c r="C926" s="134" t="s">
        <v>4208</v>
      </c>
      <c r="D926" s="31" t="s">
        <v>2808</v>
      </c>
      <c r="E926" s="134"/>
      <c r="F926" s="134"/>
      <c r="G926" s="31" t="s">
        <v>2783</v>
      </c>
      <c r="H926" s="134" t="s">
        <v>3410</v>
      </c>
      <c r="I926" s="134"/>
      <c r="J926" s="305">
        <v>230</v>
      </c>
      <c r="K926" s="328" t="s">
        <v>4618</v>
      </c>
      <c r="L926" s="134"/>
      <c r="M926" s="134"/>
      <c r="N926" s="134"/>
      <c r="O926" s="305">
        <v>113</v>
      </c>
      <c r="P926" s="309"/>
      <c r="Q926" s="16" t="s">
        <v>5025</v>
      </c>
      <c r="R926" s="16" t="s">
        <v>4968</v>
      </c>
      <c r="S926" s="151"/>
    </row>
    <row r="927" spans="2:19" ht="18.75">
      <c r="B927" s="301" t="s">
        <v>4481</v>
      </c>
      <c r="C927" s="147" t="s">
        <v>3908</v>
      </c>
      <c r="D927" s="31" t="s">
        <v>2808</v>
      </c>
      <c r="E927" s="147"/>
      <c r="F927" s="147"/>
      <c r="G927" s="31" t="s">
        <v>2783</v>
      </c>
      <c r="H927" s="147"/>
      <c r="I927" s="315"/>
      <c r="J927" s="115"/>
      <c r="K927" s="115"/>
      <c r="L927" s="147"/>
      <c r="M927" s="147"/>
      <c r="N927" s="147"/>
      <c r="O927" s="115"/>
      <c r="P927" s="115"/>
      <c r="Q927" s="314"/>
      <c r="R927" s="314"/>
      <c r="S927" s="314"/>
    </row>
    <row r="928" spans="2:19" ht="18.75">
      <c r="B928" s="301" t="s">
        <v>4482</v>
      </c>
      <c r="C928" s="147" t="s">
        <v>3177</v>
      </c>
      <c r="D928" s="31" t="s">
        <v>2808</v>
      </c>
      <c r="E928" s="147"/>
      <c r="F928" s="147"/>
      <c r="G928" s="31" t="s">
        <v>2783</v>
      </c>
      <c r="H928" s="147"/>
      <c r="I928" s="315"/>
      <c r="J928" s="115"/>
      <c r="K928" s="115"/>
      <c r="L928" s="147"/>
      <c r="M928" s="147"/>
      <c r="N928" s="147"/>
      <c r="O928" s="115"/>
      <c r="P928" s="115"/>
      <c r="Q928" s="314"/>
      <c r="R928" s="314"/>
      <c r="S928" s="314"/>
    </row>
    <row r="929" spans="2:19" ht="18.75">
      <c r="B929" s="301" t="s">
        <v>1586</v>
      </c>
      <c r="C929" s="134" t="s">
        <v>4209</v>
      </c>
      <c r="D929" s="31" t="s">
        <v>2808</v>
      </c>
      <c r="E929" s="134"/>
      <c r="F929" s="134"/>
      <c r="G929" s="31" t="s">
        <v>2783</v>
      </c>
      <c r="H929" s="134" t="s">
        <v>3410</v>
      </c>
      <c r="I929" s="134"/>
      <c r="J929" s="305">
        <v>115</v>
      </c>
      <c r="K929" s="305">
        <v>27.6</v>
      </c>
      <c r="L929" s="134"/>
      <c r="M929" s="134"/>
      <c r="N929" s="134"/>
      <c r="O929" s="305">
        <v>56</v>
      </c>
      <c r="P929" s="309"/>
      <c r="Q929" s="16" t="s">
        <v>5025</v>
      </c>
      <c r="R929" s="16" t="s">
        <v>4968</v>
      </c>
      <c r="S929" s="151"/>
    </row>
    <row r="930" spans="2:19" ht="18.75">
      <c r="B930" s="301" t="s">
        <v>1584</v>
      </c>
      <c r="C930" s="147" t="s">
        <v>2842</v>
      </c>
      <c r="D930" s="31" t="s">
        <v>2808</v>
      </c>
      <c r="E930" s="147"/>
      <c r="F930" s="147"/>
      <c r="G930" s="31" t="s">
        <v>2783</v>
      </c>
      <c r="H930" s="147"/>
      <c r="I930" s="315"/>
      <c r="J930" s="115"/>
      <c r="K930" s="115"/>
      <c r="L930" s="147"/>
      <c r="M930" s="147"/>
      <c r="N930" s="147"/>
      <c r="O930" s="115"/>
      <c r="P930" s="115"/>
      <c r="Q930" s="314"/>
      <c r="R930" s="314"/>
      <c r="S930" s="314"/>
    </row>
    <row r="931" spans="2:19" ht="18.75">
      <c r="B931" s="301" t="s">
        <v>1302</v>
      </c>
      <c r="C931" s="147" t="s">
        <v>3388</v>
      </c>
      <c r="D931" s="31" t="s">
        <v>2808</v>
      </c>
      <c r="E931" s="147"/>
      <c r="F931" s="147"/>
      <c r="G931" s="31" t="s">
        <v>2783</v>
      </c>
      <c r="H931" s="147"/>
      <c r="I931" s="315"/>
      <c r="J931" s="115"/>
      <c r="K931" s="115"/>
      <c r="L931" s="147"/>
      <c r="M931" s="147"/>
      <c r="N931" s="147"/>
      <c r="O931" s="115"/>
      <c r="P931" s="115"/>
      <c r="Q931" s="314"/>
      <c r="R931" s="314"/>
      <c r="S931" s="314"/>
    </row>
    <row r="932" spans="2:19" ht="18.75">
      <c r="B932" s="301" t="s">
        <v>2459</v>
      </c>
      <c r="C932" s="147" t="s">
        <v>3389</v>
      </c>
      <c r="D932" s="31" t="s">
        <v>2808</v>
      </c>
      <c r="E932" s="147"/>
      <c r="F932" s="147"/>
      <c r="G932" s="31" t="s">
        <v>2783</v>
      </c>
      <c r="H932" s="147"/>
      <c r="I932" s="315"/>
      <c r="J932" s="115"/>
      <c r="K932" s="115"/>
      <c r="L932" s="147"/>
      <c r="M932" s="147"/>
      <c r="N932" s="147"/>
      <c r="O932" s="115"/>
      <c r="P932" s="115"/>
      <c r="Q932" s="314"/>
      <c r="R932" s="314"/>
      <c r="S932" s="314"/>
    </row>
    <row r="933" spans="2:19" ht="18.75">
      <c r="B933" s="301" t="s">
        <v>1857</v>
      </c>
      <c r="C933" s="147" t="s">
        <v>3335</v>
      </c>
      <c r="D933" s="31" t="s">
        <v>2808</v>
      </c>
      <c r="E933" s="147"/>
      <c r="F933" s="147"/>
      <c r="G933" s="31" t="s">
        <v>2783</v>
      </c>
      <c r="H933" s="147"/>
      <c r="I933" s="315"/>
      <c r="J933" s="115"/>
      <c r="K933" s="115"/>
      <c r="L933" s="147"/>
      <c r="M933" s="147"/>
      <c r="N933" s="147"/>
      <c r="O933" s="115"/>
      <c r="P933" s="115"/>
      <c r="Q933" s="314"/>
      <c r="R933" s="314"/>
      <c r="S933" s="314"/>
    </row>
    <row r="934" spans="2:19" ht="18.75">
      <c r="B934" s="301" t="s">
        <v>4420</v>
      </c>
      <c r="C934" s="134" t="s">
        <v>4557</v>
      </c>
      <c r="D934" s="31" t="s">
        <v>2808</v>
      </c>
      <c r="E934" s="134"/>
      <c r="F934" s="134"/>
      <c r="G934" s="31" t="s">
        <v>2783</v>
      </c>
      <c r="H934" s="134" t="s">
        <v>261</v>
      </c>
      <c r="I934" s="134"/>
      <c r="J934" s="305">
        <v>115</v>
      </c>
      <c r="K934" s="115"/>
      <c r="L934" s="134"/>
      <c r="M934" s="134"/>
      <c r="N934" s="134"/>
      <c r="O934" s="309"/>
      <c r="P934" s="309"/>
      <c r="Q934" s="151"/>
      <c r="R934" s="16" t="s">
        <v>4914</v>
      </c>
      <c r="S934" s="151"/>
    </row>
    <row r="935" spans="2:19" ht="18.75">
      <c r="B935" s="301" t="s">
        <v>1593</v>
      </c>
      <c r="C935" s="147" t="s">
        <v>2847</v>
      </c>
      <c r="D935" s="31" t="s">
        <v>2808</v>
      </c>
      <c r="E935" s="147"/>
      <c r="F935" s="147"/>
      <c r="G935" s="31" t="s">
        <v>2783</v>
      </c>
      <c r="H935" s="147"/>
      <c r="I935" s="315"/>
      <c r="J935" s="115"/>
      <c r="K935" s="115"/>
      <c r="L935" s="147"/>
      <c r="M935" s="147"/>
      <c r="N935" s="147"/>
      <c r="O935" s="115"/>
      <c r="P935" s="115"/>
      <c r="Q935" s="314"/>
      <c r="R935" s="314"/>
      <c r="S935" s="314"/>
    </row>
    <row r="936" spans="2:19" ht="18.75">
      <c r="B936" s="301" t="s">
        <v>1455</v>
      </c>
      <c r="C936" s="147" t="s">
        <v>3333</v>
      </c>
      <c r="D936" s="31" t="s">
        <v>2808</v>
      </c>
      <c r="E936" s="147"/>
      <c r="F936" s="147"/>
      <c r="G936" s="31" t="s">
        <v>2783</v>
      </c>
      <c r="H936" s="147"/>
      <c r="I936" s="315"/>
      <c r="J936" s="115"/>
      <c r="K936" s="115"/>
      <c r="L936" s="147"/>
      <c r="M936" s="147"/>
      <c r="N936" s="147"/>
      <c r="O936" s="115"/>
      <c r="P936" s="115"/>
      <c r="Q936" s="314"/>
      <c r="R936" s="314"/>
      <c r="S936" s="314"/>
    </row>
    <row r="937" spans="2:19" ht="18.75">
      <c r="B937" s="301" t="s">
        <v>2052</v>
      </c>
      <c r="C937" s="147" t="s">
        <v>2934</v>
      </c>
      <c r="D937" s="31" t="s">
        <v>2808</v>
      </c>
      <c r="E937" s="147"/>
      <c r="F937" s="147"/>
      <c r="G937" s="31" t="s">
        <v>2783</v>
      </c>
      <c r="H937" s="147"/>
      <c r="I937" s="315"/>
      <c r="J937" s="115"/>
      <c r="K937" s="115"/>
      <c r="L937" s="147"/>
      <c r="M937" s="147"/>
      <c r="N937" s="147"/>
      <c r="O937" s="115"/>
      <c r="P937" s="115"/>
      <c r="Q937" s="314"/>
      <c r="R937" s="314"/>
      <c r="S937" s="314"/>
    </row>
    <row r="938" spans="2:19" ht="18.75">
      <c r="B938" s="301" t="s">
        <v>4364</v>
      </c>
      <c r="C938" s="134" t="s">
        <v>4558</v>
      </c>
      <c r="D938" s="31" t="s">
        <v>2808</v>
      </c>
      <c r="E938" s="134"/>
      <c r="F938" s="134"/>
      <c r="G938" s="31" t="s">
        <v>2783</v>
      </c>
      <c r="H938" s="134" t="s">
        <v>261</v>
      </c>
      <c r="I938" s="134"/>
      <c r="J938" s="305">
        <v>230</v>
      </c>
      <c r="K938" s="115"/>
      <c r="L938" s="134"/>
      <c r="M938" s="134"/>
      <c r="N938" s="134"/>
      <c r="O938" s="309"/>
      <c r="P938" s="309"/>
      <c r="Q938" s="151"/>
      <c r="R938" s="16" t="s">
        <v>4914</v>
      </c>
      <c r="S938" s="151"/>
    </row>
    <row r="939" spans="2:19" ht="18.75">
      <c r="B939" s="301" t="s">
        <v>1538</v>
      </c>
      <c r="C939" s="147" t="s">
        <v>2958</v>
      </c>
      <c r="D939" s="31" t="s">
        <v>2808</v>
      </c>
      <c r="E939" s="147"/>
      <c r="F939" s="147"/>
      <c r="G939" s="31" t="s">
        <v>2783</v>
      </c>
      <c r="H939" s="147"/>
      <c r="I939" s="315"/>
      <c r="J939" s="115"/>
      <c r="K939" s="115"/>
      <c r="L939" s="147"/>
      <c r="M939" s="147"/>
      <c r="N939" s="147"/>
      <c r="O939" s="115"/>
      <c r="P939" s="115"/>
      <c r="Q939" s="314"/>
      <c r="R939" s="314"/>
      <c r="S939" s="314"/>
    </row>
    <row r="940" spans="2:19" ht="18.75">
      <c r="B940" s="301" t="s">
        <v>1467</v>
      </c>
      <c r="C940" s="134" t="s">
        <v>4210</v>
      </c>
      <c r="D940" s="31" t="s">
        <v>2808</v>
      </c>
      <c r="E940" s="134"/>
      <c r="F940" s="134"/>
      <c r="G940" s="31" t="s">
        <v>2783</v>
      </c>
      <c r="H940" s="134" t="s">
        <v>229</v>
      </c>
      <c r="I940" s="134"/>
      <c r="J940" s="305">
        <v>115</v>
      </c>
      <c r="K940" s="305">
        <v>27.6</v>
      </c>
      <c r="L940" s="134"/>
      <c r="M940" s="134"/>
      <c r="N940" s="134"/>
      <c r="O940" s="309"/>
      <c r="P940" s="309"/>
      <c r="Q940" s="16" t="s">
        <v>5025</v>
      </c>
      <c r="R940" s="16" t="s">
        <v>4963</v>
      </c>
      <c r="S940" s="151"/>
    </row>
    <row r="941" spans="2:19" ht="18.75">
      <c r="B941" s="301" t="s">
        <v>4347</v>
      </c>
      <c r="C941" s="147" t="s">
        <v>3909</v>
      </c>
      <c r="D941" s="31" t="s">
        <v>2808</v>
      </c>
      <c r="E941" s="147"/>
      <c r="F941" s="147"/>
      <c r="G941" s="31" t="s">
        <v>2783</v>
      </c>
      <c r="H941" s="147"/>
      <c r="I941" s="315"/>
      <c r="J941" s="115"/>
      <c r="K941" s="115"/>
      <c r="L941" s="147"/>
      <c r="M941" s="147"/>
      <c r="N941" s="147"/>
      <c r="O941" s="115"/>
      <c r="P941" s="115"/>
      <c r="Q941" s="314"/>
      <c r="R941" s="314"/>
      <c r="S941" s="314"/>
    </row>
    <row r="942" spans="2:19" ht="18.75">
      <c r="B942" s="301" t="s">
        <v>1264</v>
      </c>
      <c r="C942" s="134" t="s">
        <v>4211</v>
      </c>
      <c r="D942" s="31" t="s">
        <v>2808</v>
      </c>
      <c r="E942" s="134"/>
      <c r="F942" s="134"/>
      <c r="G942" s="31" t="s">
        <v>2783</v>
      </c>
      <c r="H942" s="134" t="s">
        <v>261</v>
      </c>
      <c r="I942" s="134"/>
      <c r="J942" s="305">
        <v>115</v>
      </c>
      <c r="K942" s="115">
        <v>44</v>
      </c>
      <c r="L942" s="134"/>
      <c r="M942" s="134"/>
      <c r="N942" s="134"/>
      <c r="O942" s="309"/>
      <c r="P942" s="309"/>
      <c r="Q942" s="151"/>
      <c r="R942" s="16" t="s">
        <v>4914</v>
      </c>
      <c r="S942" s="222"/>
    </row>
    <row r="943" spans="2:19" ht="18.75">
      <c r="B943" s="301" t="s">
        <v>1369</v>
      </c>
      <c r="C943" s="134" t="s">
        <v>4212</v>
      </c>
      <c r="D943" s="31" t="s">
        <v>2808</v>
      </c>
      <c r="E943" s="134"/>
      <c r="F943" s="134"/>
      <c r="G943" s="31" t="s">
        <v>2783</v>
      </c>
      <c r="H943" s="134" t="s">
        <v>261</v>
      </c>
      <c r="I943" s="134"/>
      <c r="J943" s="305">
        <v>115</v>
      </c>
      <c r="K943" s="115">
        <v>12.5</v>
      </c>
      <c r="L943" s="134"/>
      <c r="M943" s="134"/>
      <c r="N943" s="134"/>
      <c r="O943" s="309"/>
      <c r="P943" s="309"/>
      <c r="Q943" s="151"/>
      <c r="R943" s="16" t="s">
        <v>4914</v>
      </c>
      <c r="S943" s="222"/>
    </row>
    <row r="944" spans="2:19" ht="18.75">
      <c r="B944" s="301" t="s">
        <v>4348</v>
      </c>
      <c r="C944" s="147" t="s">
        <v>3910</v>
      </c>
      <c r="D944" s="31" t="s">
        <v>2808</v>
      </c>
      <c r="E944" s="147"/>
      <c r="F944" s="147"/>
      <c r="G944" s="31" t="s">
        <v>2783</v>
      </c>
      <c r="H944" s="147"/>
      <c r="I944" s="315"/>
      <c r="J944" s="115"/>
      <c r="K944" s="115"/>
      <c r="L944" s="147"/>
      <c r="M944" s="147"/>
      <c r="N944" s="147"/>
      <c r="O944" s="115"/>
      <c r="P944" s="115"/>
      <c r="Q944" s="314"/>
      <c r="R944" s="314"/>
      <c r="S944" s="314"/>
    </row>
    <row r="945" spans="2:19" ht="18.75">
      <c r="B945" s="301" t="s">
        <v>4349</v>
      </c>
      <c r="C945" s="147" t="s">
        <v>3287</v>
      </c>
      <c r="D945" s="31" t="s">
        <v>2808</v>
      </c>
      <c r="E945" s="147"/>
      <c r="F945" s="147"/>
      <c r="G945" s="31" t="s">
        <v>2783</v>
      </c>
      <c r="H945" s="147"/>
      <c r="I945" s="315"/>
      <c r="J945" s="115"/>
      <c r="K945" s="115"/>
      <c r="L945" s="147"/>
      <c r="M945" s="147"/>
      <c r="N945" s="147"/>
      <c r="O945" s="115"/>
      <c r="P945" s="115"/>
      <c r="Q945" s="314"/>
      <c r="R945" s="314"/>
      <c r="S945" s="314"/>
    </row>
    <row r="946" spans="2:19" ht="18.75">
      <c r="B946" s="301" t="s">
        <v>1368</v>
      </c>
      <c r="C946" s="147" t="s">
        <v>3055</v>
      </c>
      <c r="D946" s="31" t="s">
        <v>2808</v>
      </c>
      <c r="E946" s="147"/>
      <c r="F946" s="147"/>
      <c r="G946" s="31" t="s">
        <v>2783</v>
      </c>
      <c r="H946" s="147"/>
      <c r="I946" s="315"/>
      <c r="J946" s="115"/>
      <c r="K946" s="115"/>
      <c r="L946" s="147"/>
      <c r="M946" s="147"/>
      <c r="N946" s="147"/>
      <c r="O946" s="115"/>
      <c r="P946" s="115"/>
      <c r="Q946" s="314"/>
      <c r="R946" s="314"/>
      <c r="S946" s="314"/>
    </row>
    <row r="947" spans="2:19" ht="18.75">
      <c r="B947" s="301" t="s">
        <v>2609</v>
      </c>
      <c r="C947" s="147" t="s">
        <v>3297</v>
      </c>
      <c r="D947" s="31" t="s">
        <v>2808</v>
      </c>
      <c r="E947" s="147"/>
      <c r="F947" s="147"/>
      <c r="G947" s="31" t="s">
        <v>2783</v>
      </c>
      <c r="H947" s="147"/>
      <c r="I947" s="315"/>
      <c r="J947" s="115"/>
      <c r="K947" s="115"/>
      <c r="L947" s="147"/>
      <c r="M947" s="147"/>
      <c r="N947" s="147"/>
      <c r="O947" s="115"/>
      <c r="P947" s="115"/>
      <c r="Q947" s="314"/>
      <c r="R947" s="314"/>
      <c r="S947" s="314"/>
    </row>
    <row r="948" spans="2:19" ht="18.75">
      <c r="B948" s="301" t="s">
        <v>4726</v>
      </c>
      <c r="C948" s="134" t="s">
        <v>4559</v>
      </c>
      <c r="D948" s="31" t="s">
        <v>2808</v>
      </c>
      <c r="E948" s="134"/>
      <c r="F948" s="134"/>
      <c r="G948" s="31" t="s">
        <v>2783</v>
      </c>
      <c r="H948" s="134" t="s">
        <v>229</v>
      </c>
      <c r="I948" s="134"/>
      <c r="J948" s="305">
        <v>115</v>
      </c>
      <c r="K948" s="115"/>
      <c r="L948" s="134"/>
      <c r="M948" s="134"/>
      <c r="N948" s="134"/>
      <c r="O948" s="309"/>
      <c r="P948" s="309"/>
      <c r="Q948" s="151"/>
      <c r="R948" s="16" t="s">
        <v>4963</v>
      </c>
      <c r="S948" s="222"/>
    </row>
    <row r="949" spans="2:19" ht="18.75">
      <c r="B949" s="301" t="s">
        <v>1226</v>
      </c>
      <c r="C949" s="147" t="s">
        <v>2819</v>
      </c>
      <c r="D949" s="31" t="s">
        <v>2808</v>
      </c>
      <c r="E949" s="147"/>
      <c r="F949" s="147"/>
      <c r="G949" s="31" t="s">
        <v>2783</v>
      </c>
      <c r="H949" s="147"/>
      <c r="I949" s="315"/>
      <c r="J949" s="115"/>
      <c r="K949" s="115"/>
      <c r="L949" s="147"/>
      <c r="M949" s="147"/>
      <c r="N949" s="147"/>
      <c r="O949" s="115"/>
      <c r="P949" s="115"/>
      <c r="Q949" s="314"/>
      <c r="R949" s="314"/>
      <c r="S949" s="314"/>
    </row>
    <row r="950" spans="2:19" ht="18.75">
      <c r="B950" s="301" t="s">
        <v>2643</v>
      </c>
      <c r="C950" s="134" t="s">
        <v>4213</v>
      </c>
      <c r="D950" s="31" t="s">
        <v>2808</v>
      </c>
      <c r="E950" s="134"/>
      <c r="F950" s="134"/>
      <c r="G950" s="31" t="s">
        <v>2783</v>
      </c>
      <c r="H950" s="134" t="s">
        <v>3408</v>
      </c>
      <c r="I950" s="134"/>
      <c r="J950" s="305">
        <v>230</v>
      </c>
      <c r="K950" s="115">
        <v>27.6</v>
      </c>
      <c r="L950" s="134"/>
      <c r="M950" s="134"/>
      <c r="N950" s="134"/>
      <c r="O950" s="305">
        <v>187</v>
      </c>
      <c r="P950" s="309"/>
      <c r="Q950" s="151"/>
      <c r="R950" s="16" t="s">
        <v>4880</v>
      </c>
      <c r="S950" s="151"/>
    </row>
    <row r="951" spans="2:19" ht="18.75">
      <c r="B951" s="301" t="s">
        <v>4724</v>
      </c>
      <c r="C951" s="134" t="s">
        <v>4560</v>
      </c>
      <c r="D951" s="31" t="s">
        <v>2808</v>
      </c>
      <c r="E951" s="134"/>
      <c r="F951" s="134"/>
      <c r="G951" s="31" t="s">
        <v>2783</v>
      </c>
      <c r="H951" s="134" t="s">
        <v>261</v>
      </c>
      <c r="I951" s="134"/>
      <c r="J951" s="305">
        <v>115</v>
      </c>
      <c r="K951" s="115"/>
      <c r="L951" s="134"/>
      <c r="M951" s="134"/>
      <c r="N951" s="134"/>
      <c r="O951" s="309"/>
      <c r="P951" s="309"/>
      <c r="Q951" s="151"/>
      <c r="R951" s="16" t="s">
        <v>4888</v>
      </c>
      <c r="S951" s="222"/>
    </row>
    <row r="952" spans="2:19" ht="37.5">
      <c r="B952" s="301" t="s">
        <v>4725</v>
      </c>
      <c r="C952" s="134" t="s">
        <v>4561</v>
      </c>
      <c r="D952" s="31" t="s">
        <v>2808</v>
      </c>
      <c r="E952" s="134"/>
      <c r="F952" s="134"/>
      <c r="G952" s="31" t="s">
        <v>2783</v>
      </c>
      <c r="H952" s="134" t="s">
        <v>244</v>
      </c>
      <c r="I952" s="134"/>
      <c r="J952" s="305">
        <v>115</v>
      </c>
      <c r="K952" s="115"/>
      <c r="L952" s="134"/>
      <c r="M952" s="134"/>
      <c r="N952" s="134"/>
      <c r="O952" s="309"/>
      <c r="P952" s="309"/>
      <c r="Q952" s="151"/>
      <c r="R952" s="16" t="s">
        <v>4918</v>
      </c>
      <c r="S952" s="222"/>
    </row>
    <row r="953" spans="2:19" ht="18.75">
      <c r="B953" s="301" t="s">
        <v>4723</v>
      </c>
      <c r="C953" s="134" t="s">
        <v>4562</v>
      </c>
      <c r="D953" s="31" t="s">
        <v>2808</v>
      </c>
      <c r="E953" s="134"/>
      <c r="F953" s="134"/>
      <c r="G953" s="31" t="s">
        <v>2783</v>
      </c>
      <c r="H953" s="134" t="s">
        <v>261</v>
      </c>
      <c r="I953" s="134"/>
      <c r="J953" s="305">
        <v>115</v>
      </c>
      <c r="K953" s="115"/>
      <c r="L953" s="134"/>
      <c r="M953" s="134"/>
      <c r="N953" s="134"/>
      <c r="O953" s="309"/>
      <c r="P953" s="309"/>
      <c r="Q953" s="151"/>
      <c r="R953" s="16" t="s">
        <v>4888</v>
      </c>
      <c r="S953" s="222"/>
    </row>
    <row r="954" spans="2:19" ht="18.75">
      <c r="B954" s="301" t="s">
        <v>2632</v>
      </c>
      <c r="C954" s="147" t="s">
        <v>3035</v>
      </c>
      <c r="D954" s="31" t="s">
        <v>2808</v>
      </c>
      <c r="E954" s="147"/>
      <c r="F954" s="147"/>
      <c r="G954" s="31" t="s">
        <v>2783</v>
      </c>
      <c r="H954" s="147"/>
      <c r="I954" s="315"/>
      <c r="J954" s="115"/>
      <c r="K954" s="115"/>
      <c r="L954" s="147"/>
      <c r="M954" s="147"/>
      <c r="N954" s="147"/>
      <c r="O954" s="115"/>
      <c r="P954" s="115"/>
      <c r="Q954" s="314"/>
      <c r="R954" s="314"/>
      <c r="S954" s="314"/>
    </row>
    <row r="955" spans="2:19" ht="18.75">
      <c r="B955" s="301" t="s">
        <v>2634</v>
      </c>
      <c r="C955" s="147" t="s">
        <v>3033</v>
      </c>
      <c r="D955" s="31" t="s">
        <v>2808</v>
      </c>
      <c r="E955" s="147"/>
      <c r="F955" s="147"/>
      <c r="G955" s="31" t="s">
        <v>2783</v>
      </c>
      <c r="H955" s="147"/>
      <c r="I955" s="315"/>
      <c r="J955" s="115"/>
      <c r="K955" s="115"/>
      <c r="L955" s="147"/>
      <c r="M955" s="147"/>
      <c r="N955" s="147"/>
      <c r="O955" s="115"/>
      <c r="P955" s="115"/>
      <c r="Q955" s="314"/>
      <c r="R955" s="314"/>
      <c r="S955" s="314"/>
    </row>
    <row r="956" spans="2:19" ht="18.75">
      <c r="B956" s="301" t="s">
        <v>2635</v>
      </c>
      <c r="C956" s="134" t="s">
        <v>4214</v>
      </c>
      <c r="D956" s="31" t="s">
        <v>2808</v>
      </c>
      <c r="E956" s="134"/>
      <c r="F956" s="134"/>
      <c r="G956" s="31" t="s">
        <v>2783</v>
      </c>
      <c r="H956" s="134" t="s">
        <v>3407</v>
      </c>
      <c r="I956" s="219"/>
      <c r="J956" s="305">
        <v>230</v>
      </c>
      <c r="K956" s="115">
        <v>27.6</v>
      </c>
      <c r="L956" s="219"/>
      <c r="M956" s="219"/>
      <c r="N956" s="219"/>
      <c r="O956" s="305">
        <v>127</v>
      </c>
      <c r="P956" s="309"/>
      <c r="Q956" s="151"/>
      <c r="R956" s="151" t="s">
        <v>4975</v>
      </c>
      <c r="S956" s="151" t="s">
        <v>3527</v>
      </c>
    </row>
    <row r="957" spans="2:19" ht="18.75">
      <c r="B957" s="301" t="s">
        <v>2633</v>
      </c>
      <c r="C957" s="134" t="s">
        <v>4215</v>
      </c>
      <c r="D957" s="31" t="s">
        <v>2808</v>
      </c>
      <c r="E957" s="134"/>
      <c r="F957" s="134"/>
      <c r="G957" s="31" t="s">
        <v>2783</v>
      </c>
      <c r="H957" s="134" t="s">
        <v>3407</v>
      </c>
      <c r="I957" s="134"/>
      <c r="J957" s="305">
        <v>230</v>
      </c>
      <c r="K957" s="115">
        <v>27.6</v>
      </c>
      <c r="L957" s="134"/>
      <c r="M957" s="134"/>
      <c r="N957" s="134"/>
      <c r="O957" s="305">
        <v>127</v>
      </c>
      <c r="P957" s="309"/>
      <c r="Q957" s="151"/>
      <c r="R957" s="151" t="s">
        <v>4975</v>
      </c>
      <c r="S957" s="314" t="s">
        <v>3527</v>
      </c>
    </row>
    <row r="958" spans="2:19" ht="18.75">
      <c r="B958" s="301" t="s">
        <v>2548</v>
      </c>
      <c r="C958" s="134" t="s">
        <v>4216</v>
      </c>
      <c r="D958" s="31" t="s">
        <v>2808</v>
      </c>
      <c r="E958" s="134"/>
      <c r="F958" s="134"/>
      <c r="G958" s="31" t="s">
        <v>2783</v>
      </c>
      <c r="H958" s="134" t="s">
        <v>263</v>
      </c>
      <c r="I958" s="134"/>
      <c r="J958" s="305">
        <v>115</v>
      </c>
      <c r="K958" s="115"/>
      <c r="L958" s="134"/>
      <c r="M958" s="134"/>
      <c r="N958" s="134"/>
      <c r="O958" s="305">
        <v>5</v>
      </c>
      <c r="P958" s="309"/>
      <c r="Q958" s="151"/>
      <c r="R958" s="16" t="s">
        <v>4920</v>
      </c>
      <c r="S958" s="151"/>
    </row>
    <row r="959" spans="2:19" ht="18.75">
      <c r="B959" s="301" t="s">
        <v>2033</v>
      </c>
      <c r="C959" s="147" t="s">
        <v>3336</v>
      </c>
      <c r="D959" s="31" t="s">
        <v>2808</v>
      </c>
      <c r="E959" s="147"/>
      <c r="F959" s="147"/>
      <c r="G959" s="31" t="s">
        <v>2783</v>
      </c>
      <c r="H959" s="147"/>
      <c r="I959" s="315"/>
      <c r="J959" s="115"/>
      <c r="K959" s="115"/>
      <c r="L959" s="147"/>
      <c r="M959" s="147"/>
      <c r="N959" s="147"/>
      <c r="O959" s="115"/>
      <c r="P959" s="115"/>
      <c r="Q959" s="314"/>
      <c r="R959" s="314"/>
      <c r="S959" s="314"/>
    </row>
    <row r="960" spans="2:19" ht="18.75">
      <c r="B960" s="301" t="s">
        <v>1646</v>
      </c>
      <c r="C960" s="134" t="s">
        <v>4217</v>
      </c>
      <c r="D960" s="31" t="s">
        <v>2808</v>
      </c>
      <c r="E960" s="134"/>
      <c r="F960" s="134"/>
      <c r="G960" s="31" t="s">
        <v>2783</v>
      </c>
      <c r="H960" s="134" t="s">
        <v>3408</v>
      </c>
      <c r="I960" s="134"/>
      <c r="J960" s="305">
        <v>230</v>
      </c>
      <c r="K960" s="115">
        <v>27.6</v>
      </c>
      <c r="L960" s="134"/>
      <c r="M960" s="134"/>
      <c r="N960" s="134"/>
      <c r="O960" s="305">
        <v>460</v>
      </c>
      <c r="P960" s="309"/>
      <c r="Q960" s="151"/>
      <c r="R960" s="16" t="s">
        <v>4880</v>
      </c>
      <c r="S960" s="151"/>
    </row>
    <row r="961" spans="2:19" ht="18.75">
      <c r="B961" s="301" t="s">
        <v>1416</v>
      </c>
      <c r="C961" s="147" t="s">
        <v>3067</v>
      </c>
      <c r="D961" s="31" t="s">
        <v>2808</v>
      </c>
      <c r="E961" s="147"/>
      <c r="F961" s="147"/>
      <c r="G961" s="31" t="s">
        <v>2783</v>
      </c>
      <c r="H961" s="147"/>
      <c r="I961" s="315"/>
      <c r="J961" s="115"/>
      <c r="K961" s="115"/>
      <c r="L961" s="147"/>
      <c r="M961" s="147"/>
      <c r="N961" s="147"/>
      <c r="O961" s="115"/>
      <c r="P961" s="115"/>
      <c r="Q961" s="314"/>
      <c r="R961" s="314"/>
      <c r="S961" s="314"/>
    </row>
    <row r="962" spans="2:19" ht="18.75">
      <c r="B962" s="301" t="s">
        <v>1418</v>
      </c>
      <c r="C962" s="134" t="s">
        <v>4218</v>
      </c>
      <c r="D962" s="31" t="s">
        <v>2808</v>
      </c>
      <c r="E962" s="134"/>
      <c r="F962" s="134"/>
      <c r="G962" s="31" t="s">
        <v>2783</v>
      </c>
      <c r="H962" s="134" t="s">
        <v>263</v>
      </c>
      <c r="I962" s="219"/>
      <c r="J962" s="305">
        <v>115</v>
      </c>
      <c r="K962" s="305">
        <v>12.5</v>
      </c>
      <c r="L962" s="219"/>
      <c r="M962" s="219"/>
      <c r="N962" s="219"/>
      <c r="O962" s="305">
        <v>105</v>
      </c>
      <c r="P962" s="309"/>
      <c r="Q962" s="16" t="s">
        <v>5025</v>
      </c>
      <c r="R962" s="16" t="s">
        <v>4920</v>
      </c>
      <c r="S962" s="151"/>
    </row>
    <row r="963" spans="2:19" ht="18.75">
      <c r="B963" s="301" t="s">
        <v>1963</v>
      </c>
      <c r="C963" s="147" t="s">
        <v>3151</v>
      </c>
      <c r="D963" s="31" t="s">
        <v>2808</v>
      </c>
      <c r="E963" s="147"/>
      <c r="F963" s="147"/>
      <c r="G963" s="31" t="s">
        <v>2783</v>
      </c>
      <c r="H963" s="147"/>
      <c r="I963" s="315"/>
      <c r="J963" s="115"/>
      <c r="K963" s="115"/>
      <c r="L963" s="147"/>
      <c r="M963" s="147"/>
      <c r="N963" s="147"/>
      <c r="O963" s="115"/>
      <c r="P963" s="115"/>
      <c r="Q963" s="314"/>
      <c r="R963" s="314"/>
      <c r="S963" s="314"/>
    </row>
    <row r="964" spans="2:19" ht="18.75">
      <c r="B964" s="301" t="s">
        <v>1383</v>
      </c>
      <c r="C964" s="134" t="s">
        <v>4219</v>
      </c>
      <c r="D964" s="31" t="s">
        <v>2808</v>
      </c>
      <c r="E964" s="134"/>
      <c r="F964" s="134"/>
      <c r="G964" s="31" t="s">
        <v>2783</v>
      </c>
      <c r="H964" s="134" t="s">
        <v>263</v>
      </c>
      <c r="I964" s="219"/>
      <c r="J964" s="305">
        <v>115</v>
      </c>
      <c r="K964" s="305">
        <v>8.32</v>
      </c>
      <c r="L964" s="219"/>
      <c r="M964" s="219"/>
      <c r="N964" s="219"/>
      <c r="O964" s="305">
        <v>9</v>
      </c>
      <c r="P964" s="309"/>
      <c r="Q964" s="16" t="s">
        <v>5025</v>
      </c>
      <c r="R964" s="16" t="s">
        <v>4920</v>
      </c>
      <c r="S964" s="151"/>
    </row>
    <row r="965" spans="2:19" ht="18.75">
      <c r="B965" s="301" t="s">
        <v>1382</v>
      </c>
      <c r="C965" s="134" t="s">
        <v>4220</v>
      </c>
      <c r="D965" s="31" t="s">
        <v>2808</v>
      </c>
      <c r="E965" s="134"/>
      <c r="F965" s="134"/>
      <c r="G965" s="31" t="s">
        <v>2783</v>
      </c>
      <c r="H965" s="134" t="s">
        <v>263</v>
      </c>
      <c r="I965" s="219"/>
      <c r="J965" s="305">
        <v>115</v>
      </c>
      <c r="K965" s="305">
        <v>8.32</v>
      </c>
      <c r="L965" s="219"/>
      <c r="M965" s="219"/>
      <c r="N965" s="219"/>
      <c r="O965" s="305">
        <v>15</v>
      </c>
      <c r="P965" s="309"/>
      <c r="Q965" s="16" t="s">
        <v>5025</v>
      </c>
      <c r="R965" s="16" t="s">
        <v>4920</v>
      </c>
      <c r="S965" s="151"/>
    </row>
    <row r="966" spans="2:19" ht="18.75">
      <c r="B966" s="301" t="s">
        <v>1381</v>
      </c>
      <c r="C966" s="147" t="s">
        <v>3059</v>
      </c>
      <c r="D966" s="31" t="s">
        <v>2808</v>
      </c>
      <c r="E966" s="147"/>
      <c r="F966" s="147"/>
      <c r="G966" s="31" t="s">
        <v>2783</v>
      </c>
      <c r="H966" s="147"/>
      <c r="I966" s="315"/>
      <c r="J966" s="115"/>
      <c r="K966" s="115"/>
      <c r="L966" s="147"/>
      <c r="M966" s="147"/>
      <c r="N966" s="147"/>
      <c r="O966" s="115"/>
      <c r="P966" s="115"/>
      <c r="Q966" s="314"/>
      <c r="R966" s="314"/>
      <c r="S966" s="314"/>
    </row>
    <row r="967" spans="2:19" ht="18.75">
      <c r="B967" s="301" t="s">
        <v>1380</v>
      </c>
      <c r="C967" s="147" t="s">
        <v>3057</v>
      </c>
      <c r="D967" s="31" t="s">
        <v>2808</v>
      </c>
      <c r="E967" s="147"/>
      <c r="F967" s="147"/>
      <c r="G967" s="31" t="s">
        <v>2783</v>
      </c>
      <c r="H967" s="147"/>
      <c r="I967" s="315"/>
      <c r="J967" s="115"/>
      <c r="K967" s="115"/>
      <c r="L967" s="147"/>
      <c r="M967" s="147"/>
      <c r="N967" s="147"/>
      <c r="O967" s="115"/>
      <c r="P967" s="115"/>
      <c r="Q967" s="314"/>
      <c r="R967" s="314"/>
      <c r="S967" s="314"/>
    </row>
    <row r="968" spans="2:19" ht="18.75">
      <c r="B968" s="301" t="s">
        <v>1452</v>
      </c>
      <c r="C968" s="147" t="s">
        <v>3237</v>
      </c>
      <c r="D968" s="31" t="s">
        <v>2808</v>
      </c>
      <c r="E968" s="147"/>
      <c r="F968" s="147"/>
      <c r="G968" s="31" t="s">
        <v>2783</v>
      </c>
      <c r="H968" s="147"/>
      <c r="I968" s="315"/>
      <c r="J968" s="115"/>
      <c r="K968" s="115"/>
      <c r="L968" s="147"/>
      <c r="M968" s="147"/>
      <c r="N968" s="147"/>
      <c r="O968" s="115"/>
      <c r="P968" s="115"/>
      <c r="Q968" s="314"/>
      <c r="R968" s="314"/>
      <c r="S968" s="314"/>
    </row>
    <row r="969" spans="2:19" ht="18.75">
      <c r="B969" s="301" t="s">
        <v>2061</v>
      </c>
      <c r="C969" s="147" t="s">
        <v>3165</v>
      </c>
      <c r="D969" s="31" t="s">
        <v>2808</v>
      </c>
      <c r="E969" s="147"/>
      <c r="F969" s="147"/>
      <c r="G969" s="31" t="s">
        <v>2783</v>
      </c>
      <c r="H969" s="147"/>
      <c r="I969" s="315"/>
      <c r="J969" s="115"/>
      <c r="K969" s="115"/>
      <c r="L969" s="147"/>
      <c r="M969" s="147"/>
      <c r="N969" s="147"/>
      <c r="O969" s="115"/>
      <c r="P969" s="115"/>
      <c r="Q969" s="314"/>
      <c r="R969" s="314"/>
      <c r="S969" s="314"/>
    </row>
    <row r="970" spans="2:19" ht="18.75">
      <c r="B970" s="301" t="s">
        <v>1239</v>
      </c>
      <c r="C970" s="147" t="s">
        <v>3074</v>
      </c>
      <c r="D970" s="31" t="s">
        <v>2808</v>
      </c>
      <c r="E970" s="147"/>
      <c r="F970" s="147"/>
      <c r="G970" s="31" t="s">
        <v>2783</v>
      </c>
      <c r="H970" s="147"/>
      <c r="I970" s="315"/>
      <c r="J970" s="115"/>
      <c r="K970" s="115"/>
      <c r="L970" s="147"/>
      <c r="M970" s="147"/>
      <c r="N970" s="147"/>
      <c r="O970" s="115"/>
      <c r="P970" s="115"/>
      <c r="Q970" s="314"/>
      <c r="R970" s="314"/>
      <c r="S970" s="314"/>
    </row>
    <row r="971" spans="2:19" ht="18.75">
      <c r="B971" s="301" t="s">
        <v>4727</v>
      </c>
      <c r="C971" s="134" t="s">
        <v>4563</v>
      </c>
      <c r="D971" s="31" t="s">
        <v>2808</v>
      </c>
      <c r="E971" s="134"/>
      <c r="F971" s="134"/>
      <c r="G971" s="31" t="s">
        <v>2783</v>
      </c>
      <c r="H971" s="134" t="s">
        <v>261</v>
      </c>
      <c r="I971" s="219"/>
      <c r="J971" s="305">
        <v>115</v>
      </c>
      <c r="K971" s="115"/>
      <c r="L971" s="134"/>
      <c r="M971" s="134"/>
      <c r="N971" s="134"/>
      <c r="O971" s="309"/>
      <c r="P971" s="309"/>
      <c r="Q971" s="151"/>
      <c r="R971" s="16" t="s">
        <v>4888</v>
      </c>
      <c r="S971" s="151"/>
    </row>
    <row r="972" spans="2:19" ht="18.75">
      <c r="B972" s="301" t="s">
        <v>4728</v>
      </c>
      <c r="C972" s="134" t="s">
        <v>4564</v>
      </c>
      <c r="D972" s="31" t="s">
        <v>2808</v>
      </c>
      <c r="E972" s="134"/>
      <c r="F972" s="134"/>
      <c r="G972" s="31" t="s">
        <v>2783</v>
      </c>
      <c r="H972" s="134" t="s">
        <v>229</v>
      </c>
      <c r="I972" s="219"/>
      <c r="J972" s="305">
        <v>115</v>
      </c>
      <c r="K972" s="115"/>
      <c r="L972" s="219"/>
      <c r="M972" s="219"/>
      <c r="N972" s="219"/>
      <c r="O972" s="309"/>
      <c r="P972" s="309"/>
      <c r="Q972" s="151"/>
      <c r="R972" s="16" t="s">
        <v>4963</v>
      </c>
      <c r="S972" s="151"/>
    </row>
    <row r="973" spans="2:19" ht="18.75">
      <c r="B973" s="301" t="s">
        <v>2035</v>
      </c>
      <c r="C973" s="134" t="s">
        <v>4221</v>
      </c>
      <c r="D973" s="31" t="s">
        <v>2808</v>
      </c>
      <c r="E973" s="134"/>
      <c r="F973" s="134"/>
      <c r="G973" s="31" t="s">
        <v>2783</v>
      </c>
      <c r="H973" s="134" t="s">
        <v>3408</v>
      </c>
      <c r="I973" s="134"/>
      <c r="J973" s="305">
        <v>115</v>
      </c>
      <c r="K973" s="115">
        <v>27.6</v>
      </c>
      <c r="L973" s="134"/>
      <c r="M973" s="134"/>
      <c r="N973" s="134"/>
      <c r="O973" s="305">
        <v>219</v>
      </c>
      <c r="P973" s="309"/>
      <c r="Q973" s="151"/>
      <c r="R973" s="16" t="s">
        <v>4880</v>
      </c>
      <c r="S973" s="151"/>
    </row>
    <row r="974" spans="2:19" ht="18.75">
      <c r="B974" s="301" t="s">
        <v>1729</v>
      </c>
      <c r="C974" s="134" t="s">
        <v>4222</v>
      </c>
      <c r="D974" s="31" t="s">
        <v>2808</v>
      </c>
      <c r="E974" s="134"/>
      <c r="F974" s="134"/>
      <c r="G974" s="31" t="s">
        <v>2783</v>
      </c>
      <c r="H974" s="134" t="s">
        <v>3410</v>
      </c>
      <c r="I974" s="134"/>
      <c r="J974" s="305">
        <v>115</v>
      </c>
      <c r="K974" s="115"/>
      <c r="L974" s="134"/>
      <c r="M974" s="134"/>
      <c r="N974" s="134"/>
      <c r="O974" s="305">
        <v>68</v>
      </c>
      <c r="P974" s="309"/>
      <c r="Q974" s="151"/>
      <c r="R974" s="16" t="s">
        <v>4968</v>
      </c>
      <c r="S974" s="151"/>
    </row>
    <row r="975" spans="2:19" ht="18.75">
      <c r="B975" s="301" t="s">
        <v>2183</v>
      </c>
      <c r="C975" s="134" t="s">
        <v>4648</v>
      </c>
      <c r="D975" s="31" t="s">
        <v>2808</v>
      </c>
      <c r="E975" s="134"/>
      <c r="F975" s="134"/>
      <c r="G975" s="31" t="s">
        <v>2783</v>
      </c>
      <c r="H975" s="134" t="s">
        <v>263</v>
      </c>
      <c r="I975" s="219"/>
      <c r="J975" s="305">
        <v>115</v>
      </c>
      <c r="K975" s="305">
        <v>8.32</v>
      </c>
      <c r="L975" s="219"/>
      <c r="M975" s="219"/>
      <c r="N975" s="219"/>
      <c r="O975" s="305">
        <v>8</v>
      </c>
      <c r="P975" s="309"/>
      <c r="Q975" s="16" t="s">
        <v>5025</v>
      </c>
      <c r="R975" s="16" t="s">
        <v>4920</v>
      </c>
      <c r="S975" s="151"/>
    </row>
    <row r="976" spans="2:19" ht="18.75">
      <c r="B976" s="301" t="s">
        <v>1443</v>
      </c>
      <c r="C976" s="134" t="s">
        <v>4223</v>
      </c>
      <c r="D976" s="31" t="s">
        <v>2808</v>
      </c>
      <c r="E976" s="134"/>
      <c r="F976" s="134"/>
      <c r="G976" s="31" t="s">
        <v>2783</v>
      </c>
      <c r="H976" s="134" t="s">
        <v>263</v>
      </c>
      <c r="I976" s="219"/>
      <c r="J976" s="305">
        <v>115</v>
      </c>
      <c r="K976" s="305">
        <v>12.5</v>
      </c>
      <c r="L976" s="219"/>
      <c r="M976" s="219"/>
      <c r="N976" s="219"/>
      <c r="O976" s="305">
        <v>69</v>
      </c>
      <c r="P976" s="309"/>
      <c r="Q976" s="16" t="s">
        <v>5025</v>
      </c>
      <c r="R976" s="16" t="s">
        <v>4920</v>
      </c>
      <c r="S976" s="151"/>
    </row>
    <row r="977" spans="2:19" ht="18.75">
      <c r="B977" s="301" t="s">
        <v>2248</v>
      </c>
      <c r="C977" s="147" t="s">
        <v>3254</v>
      </c>
      <c r="D977" s="31" t="s">
        <v>2808</v>
      </c>
      <c r="E977" s="147"/>
      <c r="F977" s="147"/>
      <c r="G977" s="31" t="s">
        <v>2783</v>
      </c>
      <c r="H977" s="147"/>
      <c r="I977" s="315"/>
      <c r="J977" s="115"/>
      <c r="K977" s="115"/>
      <c r="L977" s="147"/>
      <c r="M977" s="147"/>
      <c r="N977" s="147"/>
      <c r="O977" s="115"/>
      <c r="P977" s="115"/>
      <c r="Q977" s="314"/>
      <c r="R977" s="314"/>
      <c r="S977" s="314"/>
    </row>
    <row r="978" spans="2:19" ht="18.75">
      <c r="B978" s="301" t="s">
        <v>2528</v>
      </c>
      <c r="C978" s="147" t="s">
        <v>3351</v>
      </c>
      <c r="D978" s="31" t="s">
        <v>2808</v>
      </c>
      <c r="E978" s="147"/>
      <c r="F978" s="147"/>
      <c r="G978" s="31" t="s">
        <v>2783</v>
      </c>
      <c r="H978" s="147"/>
      <c r="I978" s="315"/>
      <c r="J978" s="115"/>
      <c r="K978" s="115"/>
      <c r="L978" s="147"/>
      <c r="M978" s="147"/>
      <c r="N978" s="147"/>
      <c r="O978" s="115"/>
      <c r="P978" s="115"/>
      <c r="Q978" s="314"/>
      <c r="R978" s="314"/>
      <c r="S978" s="314"/>
    </row>
    <row r="979" spans="2:19" ht="18.75">
      <c r="B979" s="301" t="s">
        <v>2552</v>
      </c>
      <c r="C979" s="147" t="s">
        <v>3022</v>
      </c>
      <c r="D979" s="31" t="s">
        <v>2808</v>
      </c>
      <c r="E979" s="147"/>
      <c r="F979" s="147"/>
      <c r="G979" s="31" t="s">
        <v>2783</v>
      </c>
      <c r="H979" s="147"/>
      <c r="I979" s="315"/>
      <c r="J979" s="115"/>
      <c r="K979" s="115"/>
      <c r="L979" s="147"/>
      <c r="M979" s="147"/>
      <c r="N979" s="147"/>
      <c r="O979" s="115"/>
      <c r="P979" s="115"/>
      <c r="Q979" s="314"/>
      <c r="R979" s="314"/>
      <c r="S979" s="314"/>
    </row>
    <row r="980" spans="2:19" ht="18.75">
      <c r="B980" s="301" t="s">
        <v>2553</v>
      </c>
      <c r="C980" s="147" t="s">
        <v>3281</v>
      </c>
      <c r="D980" s="31" t="s">
        <v>2808</v>
      </c>
      <c r="E980" s="147"/>
      <c r="F980" s="147"/>
      <c r="G980" s="31" t="s">
        <v>2783</v>
      </c>
      <c r="H980" s="147"/>
      <c r="I980" s="315"/>
      <c r="J980" s="115"/>
      <c r="K980" s="115"/>
      <c r="L980" s="147"/>
      <c r="M980" s="147"/>
      <c r="N980" s="147"/>
      <c r="O980" s="115"/>
      <c r="P980" s="115"/>
      <c r="Q980" s="314"/>
      <c r="R980" s="314"/>
      <c r="S980" s="314"/>
    </row>
    <row r="981" spans="2:19" ht="18.75">
      <c r="B981" s="301" t="s">
        <v>2252</v>
      </c>
      <c r="C981" s="147" t="s">
        <v>2980</v>
      </c>
      <c r="D981" s="31" t="s">
        <v>2808</v>
      </c>
      <c r="E981" s="147"/>
      <c r="F981" s="147"/>
      <c r="G981" s="31" t="s">
        <v>2783</v>
      </c>
      <c r="H981" s="147"/>
      <c r="I981" s="315"/>
      <c r="J981" s="115"/>
      <c r="K981" s="115"/>
      <c r="L981" s="147"/>
      <c r="M981" s="147"/>
      <c r="N981" s="147"/>
      <c r="O981" s="115"/>
      <c r="P981" s="115"/>
      <c r="Q981" s="314"/>
      <c r="R981" s="314"/>
      <c r="S981" s="314"/>
    </row>
    <row r="982" spans="2:19" ht="18.75">
      <c r="B982" s="301" t="s">
        <v>2434</v>
      </c>
      <c r="C982" s="147" t="s">
        <v>3238</v>
      </c>
      <c r="D982" s="31" t="s">
        <v>2808</v>
      </c>
      <c r="E982" s="147"/>
      <c r="F982" s="147"/>
      <c r="G982" s="31" t="s">
        <v>2783</v>
      </c>
      <c r="H982" s="147"/>
      <c r="I982" s="315"/>
      <c r="J982" s="115"/>
      <c r="K982" s="115"/>
      <c r="L982" s="147"/>
      <c r="M982" s="147"/>
      <c r="N982" s="147"/>
      <c r="O982" s="115"/>
      <c r="P982" s="115"/>
      <c r="Q982" s="314"/>
      <c r="R982" s="314"/>
      <c r="S982" s="314"/>
    </row>
    <row r="983" spans="2:19" ht="18.75">
      <c r="B983" s="301" t="s">
        <v>2071</v>
      </c>
      <c r="C983" s="134" t="s">
        <v>4224</v>
      </c>
      <c r="D983" s="31" t="s">
        <v>2808</v>
      </c>
      <c r="E983" s="134"/>
      <c r="F983" s="134"/>
      <c r="G983" s="31" t="s">
        <v>2783</v>
      </c>
      <c r="H983" s="134" t="s">
        <v>261</v>
      </c>
      <c r="I983" s="134"/>
      <c r="J983" s="305">
        <v>115</v>
      </c>
      <c r="K983" s="115">
        <v>26.4</v>
      </c>
      <c r="L983" s="134"/>
      <c r="M983" s="134"/>
      <c r="N983" s="134"/>
      <c r="O983" s="309"/>
      <c r="P983" s="309"/>
      <c r="Q983" s="151"/>
      <c r="R983" s="16" t="s">
        <v>4914</v>
      </c>
      <c r="S983" s="222"/>
    </row>
    <row r="984" spans="2:19" ht="18.75">
      <c r="B984" s="301" t="s">
        <v>4350</v>
      </c>
      <c r="C984" s="147" t="s">
        <v>3911</v>
      </c>
      <c r="D984" s="31" t="s">
        <v>2808</v>
      </c>
      <c r="E984" s="147"/>
      <c r="F984" s="147"/>
      <c r="G984" s="31" t="s">
        <v>2783</v>
      </c>
      <c r="H984" s="147"/>
      <c r="I984" s="315"/>
      <c r="J984" s="115"/>
      <c r="K984" s="115"/>
      <c r="L984" s="147"/>
      <c r="M984" s="147"/>
      <c r="N984" s="147"/>
      <c r="O984" s="115"/>
      <c r="P984" s="115"/>
      <c r="Q984" s="314"/>
      <c r="R984" s="314"/>
      <c r="S984" s="314"/>
    </row>
    <row r="985" spans="2:19" ht="18.75">
      <c r="B985" s="301" t="s">
        <v>2087</v>
      </c>
      <c r="C985" s="147" t="s">
        <v>2939</v>
      </c>
      <c r="D985" s="31" t="s">
        <v>2808</v>
      </c>
      <c r="E985" s="147"/>
      <c r="F985" s="147"/>
      <c r="G985" s="31" t="s">
        <v>2783</v>
      </c>
      <c r="H985" s="147"/>
      <c r="I985" s="315"/>
      <c r="J985" s="115"/>
      <c r="K985" s="115"/>
      <c r="L985" s="147"/>
      <c r="M985" s="147"/>
      <c r="N985" s="147"/>
      <c r="O985" s="115"/>
      <c r="P985" s="115"/>
      <c r="Q985" s="314"/>
      <c r="R985" s="314"/>
      <c r="S985" s="314"/>
    </row>
    <row r="986" spans="2:19" ht="18.75">
      <c r="B986" s="301" t="s">
        <v>4421</v>
      </c>
      <c r="C986" s="134" t="s">
        <v>4565</v>
      </c>
      <c r="D986" s="31" t="s">
        <v>2808</v>
      </c>
      <c r="E986" s="134"/>
      <c r="F986" s="134"/>
      <c r="G986" s="31" t="s">
        <v>2783</v>
      </c>
      <c r="H986" s="134" t="s">
        <v>3404</v>
      </c>
      <c r="I986" s="134"/>
      <c r="J986" s="305">
        <v>230</v>
      </c>
      <c r="K986" s="115"/>
      <c r="L986" s="134"/>
      <c r="M986" s="134"/>
      <c r="N986" s="134"/>
      <c r="O986" s="309"/>
      <c r="P986" s="309"/>
      <c r="Q986" s="151"/>
      <c r="R986" s="16" t="s">
        <v>4970</v>
      </c>
      <c r="S986" s="222"/>
    </row>
    <row r="987" spans="2:19" ht="18.75">
      <c r="B987" s="301" t="s">
        <v>1661</v>
      </c>
      <c r="C987" s="147" t="s">
        <v>2866</v>
      </c>
      <c r="D987" s="31" t="s">
        <v>2808</v>
      </c>
      <c r="E987" s="147"/>
      <c r="F987" s="147"/>
      <c r="G987" s="31" t="s">
        <v>2783</v>
      </c>
      <c r="H987" s="147"/>
      <c r="I987" s="315"/>
      <c r="J987" s="115"/>
      <c r="K987" s="115"/>
      <c r="L987" s="147"/>
      <c r="M987" s="147"/>
      <c r="N987" s="147"/>
      <c r="O987" s="115"/>
      <c r="P987" s="115"/>
      <c r="Q987" s="314"/>
      <c r="R987" s="314"/>
      <c r="S987" s="314"/>
    </row>
    <row r="988" spans="2:19" ht="18.75">
      <c r="B988" s="301" t="s">
        <v>1251</v>
      </c>
      <c r="C988" s="134" t="s">
        <v>4225</v>
      </c>
      <c r="D988" s="31" t="s">
        <v>2808</v>
      </c>
      <c r="E988" s="134"/>
      <c r="F988" s="134"/>
      <c r="G988" s="31" t="s">
        <v>2783</v>
      </c>
      <c r="H988" s="134" t="s">
        <v>261</v>
      </c>
      <c r="I988" s="134"/>
      <c r="J988" s="305">
        <v>115</v>
      </c>
      <c r="K988" s="115">
        <v>12.5</v>
      </c>
      <c r="L988" s="134"/>
      <c r="M988" s="134"/>
      <c r="N988" s="134"/>
      <c r="O988" s="309"/>
      <c r="P988" s="309"/>
      <c r="Q988" s="151"/>
      <c r="R988" s="16" t="s">
        <v>4914</v>
      </c>
      <c r="S988" s="222"/>
    </row>
    <row r="989" spans="2:19" ht="18.75">
      <c r="B989" s="301" t="s">
        <v>1250</v>
      </c>
      <c r="C989" s="147" t="s">
        <v>2849</v>
      </c>
      <c r="D989" s="31" t="s">
        <v>2808</v>
      </c>
      <c r="E989" s="147"/>
      <c r="F989" s="147"/>
      <c r="G989" s="31" t="s">
        <v>2783</v>
      </c>
      <c r="H989" s="147"/>
      <c r="I989" s="315"/>
      <c r="J989" s="115"/>
      <c r="K989" s="115"/>
      <c r="L989" s="147"/>
      <c r="M989" s="147"/>
      <c r="N989" s="147"/>
      <c r="O989" s="115"/>
      <c r="P989" s="115"/>
      <c r="Q989" s="314"/>
      <c r="R989" s="314"/>
      <c r="S989" s="314"/>
    </row>
    <row r="990" spans="2:19" ht="18.75">
      <c r="B990" s="301" t="s">
        <v>1545</v>
      </c>
      <c r="C990" s="147" t="s">
        <v>3219</v>
      </c>
      <c r="D990" s="31" t="s">
        <v>2808</v>
      </c>
      <c r="E990" s="147"/>
      <c r="F990" s="147"/>
      <c r="G990" s="31" t="s">
        <v>2783</v>
      </c>
      <c r="H990" s="147"/>
      <c r="I990" s="315"/>
      <c r="J990" s="115"/>
      <c r="K990" s="115"/>
      <c r="L990" s="147"/>
      <c r="M990" s="147"/>
      <c r="N990" s="147"/>
      <c r="O990" s="115"/>
      <c r="P990" s="115"/>
      <c r="Q990" s="314"/>
      <c r="R990" s="314"/>
      <c r="S990" s="314"/>
    </row>
    <row r="991" spans="2:19" ht="18.75">
      <c r="B991" s="301" t="s">
        <v>1546</v>
      </c>
      <c r="C991" s="134" t="s">
        <v>4638</v>
      </c>
      <c r="D991" s="31" t="s">
        <v>2808</v>
      </c>
      <c r="E991" s="134"/>
      <c r="F991" s="134"/>
      <c r="G991" s="31" t="s">
        <v>2783</v>
      </c>
      <c r="H991" s="134" t="s">
        <v>3412</v>
      </c>
      <c r="I991" s="134"/>
      <c r="J991" s="305">
        <v>230</v>
      </c>
      <c r="K991" s="115">
        <v>115</v>
      </c>
      <c r="L991" s="134"/>
      <c r="M991" s="134"/>
      <c r="N991" s="134"/>
      <c r="O991" s="309"/>
      <c r="P991" s="309"/>
      <c r="Q991" s="151"/>
      <c r="R991" s="16" t="s">
        <v>4915</v>
      </c>
      <c r="S991" s="222"/>
    </row>
    <row r="992" spans="2:19" ht="18.75">
      <c r="B992" s="301" t="s">
        <v>2490</v>
      </c>
      <c r="C992" s="147" t="s">
        <v>3253</v>
      </c>
      <c r="D992" s="31" t="s">
        <v>2808</v>
      </c>
      <c r="E992" s="147"/>
      <c r="F992" s="147"/>
      <c r="G992" s="31" t="s">
        <v>2783</v>
      </c>
      <c r="H992" s="147"/>
      <c r="I992" s="315"/>
      <c r="J992" s="115"/>
      <c r="K992" s="115"/>
      <c r="L992" s="147"/>
      <c r="M992" s="147"/>
      <c r="N992" s="147"/>
      <c r="O992" s="115"/>
      <c r="P992" s="115"/>
      <c r="Q992" s="314"/>
      <c r="R992" s="314"/>
      <c r="S992" s="314"/>
    </row>
    <row r="993" spans="2:19" ht="18.75">
      <c r="B993" s="301" t="s">
        <v>1636</v>
      </c>
      <c r="C993" s="147" t="s">
        <v>2861</v>
      </c>
      <c r="D993" s="31" t="s">
        <v>2808</v>
      </c>
      <c r="E993" s="147"/>
      <c r="F993" s="147"/>
      <c r="G993" s="31" t="s">
        <v>2783</v>
      </c>
      <c r="H993" s="147"/>
      <c r="I993" s="315"/>
      <c r="J993" s="115"/>
      <c r="K993" s="115"/>
      <c r="L993" s="147"/>
      <c r="M993" s="147"/>
      <c r="N993" s="147"/>
      <c r="O993" s="115"/>
      <c r="P993" s="115"/>
      <c r="Q993" s="314"/>
      <c r="R993" s="314"/>
      <c r="S993" s="314"/>
    </row>
    <row r="994" spans="2:19" ht="18.75">
      <c r="B994" s="301" t="s">
        <v>1637</v>
      </c>
      <c r="C994" s="134" t="s">
        <v>4226</v>
      </c>
      <c r="D994" s="31" t="s">
        <v>2808</v>
      </c>
      <c r="E994" s="134"/>
      <c r="F994" s="134"/>
      <c r="G994" s="31" t="s">
        <v>2783</v>
      </c>
      <c r="H994" s="134" t="s">
        <v>3408</v>
      </c>
      <c r="I994" s="134"/>
      <c r="J994" s="305">
        <v>230</v>
      </c>
      <c r="K994" s="115">
        <v>27.6</v>
      </c>
      <c r="L994" s="134"/>
      <c r="M994" s="134"/>
      <c r="N994" s="134"/>
      <c r="O994" s="305">
        <v>340</v>
      </c>
      <c r="P994" s="309"/>
      <c r="Q994" s="151"/>
      <c r="R994" s="16" t="s">
        <v>4880</v>
      </c>
      <c r="S994" s="151"/>
    </row>
    <row r="995" spans="2:19" ht="18.75">
      <c r="B995" s="301" t="s">
        <v>1824</v>
      </c>
      <c r="C995" s="147" t="s">
        <v>2895</v>
      </c>
      <c r="D995" s="31" t="s">
        <v>2808</v>
      </c>
      <c r="E995" s="147"/>
      <c r="F995" s="147"/>
      <c r="G995" s="31" t="s">
        <v>2783</v>
      </c>
      <c r="H995" s="147"/>
      <c r="I995" s="315"/>
      <c r="J995" s="115"/>
      <c r="K995" s="115"/>
      <c r="L995" s="147"/>
      <c r="M995" s="147"/>
      <c r="N995" s="147"/>
      <c r="O995" s="115"/>
      <c r="P995" s="115"/>
      <c r="Q995" s="314"/>
      <c r="R995" s="314"/>
      <c r="S995" s="314"/>
    </row>
    <row r="996" spans="2:19" ht="18.75">
      <c r="B996" s="301" t="s">
        <v>1825</v>
      </c>
      <c r="C996" s="134" t="s">
        <v>4227</v>
      </c>
      <c r="D996" s="31" t="s">
        <v>2808</v>
      </c>
      <c r="E996" s="134"/>
      <c r="F996" s="134"/>
      <c r="G996" s="31" t="s">
        <v>2783</v>
      </c>
      <c r="H996" s="134" t="s">
        <v>3410</v>
      </c>
      <c r="I996" s="134"/>
      <c r="J996" s="305">
        <v>230</v>
      </c>
      <c r="K996" s="115"/>
      <c r="L996" s="134"/>
      <c r="M996" s="134"/>
      <c r="N996" s="134"/>
      <c r="O996" s="305">
        <v>161</v>
      </c>
      <c r="P996" s="309"/>
      <c r="Q996" s="151"/>
      <c r="R996" s="16" t="s">
        <v>4968</v>
      </c>
      <c r="S996" s="151"/>
    </row>
    <row r="997" spans="2:19" ht="18.75">
      <c r="B997" s="301" t="s">
        <v>1243</v>
      </c>
      <c r="C997" s="147" t="s">
        <v>2815</v>
      </c>
      <c r="D997" s="31" t="s">
        <v>2808</v>
      </c>
      <c r="E997" s="147"/>
      <c r="F997" s="147"/>
      <c r="G997" s="31" t="s">
        <v>2783</v>
      </c>
      <c r="H997" s="147"/>
      <c r="I997" s="315"/>
      <c r="J997" s="115"/>
      <c r="K997" s="115"/>
      <c r="L997" s="147"/>
      <c r="M997" s="147"/>
      <c r="N997" s="147"/>
      <c r="O997" s="115"/>
      <c r="P997" s="115"/>
      <c r="Q997" s="314"/>
      <c r="R997" s="314"/>
      <c r="S997" s="314"/>
    </row>
    <row r="998" spans="2:19" ht="18.75">
      <c r="B998" s="301" t="s">
        <v>4665</v>
      </c>
      <c r="C998" s="134" t="s">
        <v>4228</v>
      </c>
      <c r="D998" s="31" t="s">
        <v>2808</v>
      </c>
      <c r="E998" s="134"/>
      <c r="F998" s="134"/>
      <c r="G998" s="31" t="s">
        <v>2783</v>
      </c>
      <c r="H998" s="134" t="s">
        <v>261</v>
      </c>
      <c r="I998" s="134"/>
      <c r="J998" s="305">
        <v>115</v>
      </c>
      <c r="K998" s="115">
        <v>12.5</v>
      </c>
      <c r="L998" s="134"/>
      <c r="M998" s="134"/>
      <c r="N998" s="134"/>
      <c r="O998" s="309"/>
      <c r="P998" s="309"/>
      <c r="Q998" s="151"/>
      <c r="R998" s="16" t="s">
        <v>4914</v>
      </c>
      <c r="S998" s="222"/>
    </row>
    <row r="999" spans="2:19" ht="18.75">
      <c r="B999" s="301" t="s">
        <v>1268</v>
      </c>
      <c r="C999" s="147" t="s">
        <v>2908</v>
      </c>
      <c r="D999" s="31" t="s">
        <v>2808</v>
      </c>
      <c r="E999" s="147"/>
      <c r="F999" s="147"/>
      <c r="G999" s="31" t="s">
        <v>2783</v>
      </c>
      <c r="H999" s="147"/>
      <c r="I999" s="315"/>
      <c r="J999" s="115"/>
      <c r="K999" s="115"/>
      <c r="L999" s="147"/>
      <c r="M999" s="147"/>
      <c r="N999" s="147"/>
      <c r="O999" s="115"/>
      <c r="P999" s="115"/>
      <c r="Q999" s="314"/>
      <c r="R999" s="314"/>
      <c r="S999" s="314"/>
    </row>
    <row r="1000" spans="2:19" ht="18.75">
      <c r="B1000" s="301" t="s">
        <v>2210</v>
      </c>
      <c r="C1000" s="147" t="s">
        <v>3193</v>
      </c>
      <c r="D1000" s="31" t="s">
        <v>2808</v>
      </c>
      <c r="E1000" s="147"/>
      <c r="F1000" s="147"/>
      <c r="G1000" s="31" t="s">
        <v>2783</v>
      </c>
      <c r="H1000" s="147"/>
      <c r="I1000" s="315"/>
      <c r="J1000" s="115"/>
      <c r="K1000" s="115"/>
      <c r="L1000" s="147"/>
      <c r="M1000" s="147"/>
      <c r="N1000" s="147"/>
      <c r="O1000" s="115"/>
      <c r="P1000" s="115"/>
      <c r="Q1000" s="314"/>
      <c r="R1000" s="314"/>
      <c r="S1000" s="314"/>
    </row>
    <row r="1001" spans="2:19" ht="18.75">
      <c r="B1001" s="301" t="s">
        <v>1373</v>
      </c>
      <c r="C1001" s="134" t="s">
        <v>4229</v>
      </c>
      <c r="D1001" s="31" t="s">
        <v>2808</v>
      </c>
      <c r="E1001" s="134"/>
      <c r="F1001" s="134"/>
      <c r="G1001" s="31" t="s">
        <v>2783</v>
      </c>
      <c r="H1001" s="134" t="s">
        <v>3457</v>
      </c>
      <c r="I1001" s="134" t="s">
        <v>3422</v>
      </c>
      <c r="J1001" s="305">
        <v>230</v>
      </c>
      <c r="K1001" s="306" t="s">
        <v>4618</v>
      </c>
      <c r="L1001" s="134"/>
      <c r="M1001" s="134"/>
      <c r="N1001" s="134"/>
      <c r="O1001" s="305">
        <v>45.1</v>
      </c>
      <c r="P1001" s="305">
        <v>55.4</v>
      </c>
      <c r="Q1001" s="151"/>
      <c r="R1001" s="16" t="s">
        <v>4969</v>
      </c>
      <c r="S1001" s="151"/>
    </row>
    <row r="1002" spans="2:19" ht="18.75">
      <c r="B1002" s="301" t="s">
        <v>3451</v>
      </c>
      <c r="C1002" s="134" t="s">
        <v>4230</v>
      </c>
      <c r="D1002" s="31" t="s">
        <v>2808</v>
      </c>
      <c r="E1002" s="134"/>
      <c r="F1002" s="134"/>
      <c r="G1002" s="31" t="s">
        <v>2783</v>
      </c>
      <c r="H1002" s="134" t="s">
        <v>3406</v>
      </c>
      <c r="I1002" s="134" t="s">
        <v>3425</v>
      </c>
      <c r="J1002" s="305">
        <v>230</v>
      </c>
      <c r="K1002" s="115">
        <v>27.6</v>
      </c>
      <c r="L1002" s="134"/>
      <c r="M1002" s="134"/>
      <c r="N1002" s="134"/>
      <c r="O1002" s="305">
        <v>153</v>
      </c>
      <c r="P1002" s="309"/>
      <c r="Q1002" s="151"/>
      <c r="R1002" s="151" t="s">
        <v>4974</v>
      </c>
      <c r="S1002" s="151" t="s">
        <v>3450</v>
      </c>
    </row>
    <row r="1003" spans="2:19" ht="18.75">
      <c r="B1003" s="301" t="s">
        <v>2455</v>
      </c>
      <c r="C1003" s="147" t="s">
        <v>3008</v>
      </c>
      <c r="D1003" s="31" t="s">
        <v>2808</v>
      </c>
      <c r="E1003" s="147"/>
      <c r="F1003" s="147"/>
      <c r="G1003" s="31" t="s">
        <v>2783</v>
      </c>
      <c r="H1003" s="147"/>
      <c r="I1003" s="315"/>
      <c r="J1003" s="115"/>
      <c r="K1003" s="115"/>
      <c r="L1003" s="147"/>
      <c r="M1003" s="147"/>
      <c r="N1003" s="147"/>
      <c r="O1003" s="115"/>
      <c r="P1003" s="115"/>
      <c r="Q1003" s="314"/>
      <c r="R1003" s="314"/>
      <c r="S1003" s="314"/>
    </row>
    <row r="1004" spans="2:19" ht="18.75">
      <c r="B1004" s="301" t="s">
        <v>1838</v>
      </c>
      <c r="C1004" s="147" t="s">
        <v>2904</v>
      </c>
      <c r="D1004" s="31" t="s">
        <v>2808</v>
      </c>
      <c r="E1004" s="147"/>
      <c r="F1004" s="147"/>
      <c r="G1004" s="31" t="s">
        <v>2783</v>
      </c>
      <c r="H1004" s="147"/>
      <c r="I1004" s="315"/>
      <c r="J1004" s="115"/>
      <c r="K1004" s="115"/>
      <c r="L1004" s="147"/>
      <c r="M1004" s="147"/>
      <c r="N1004" s="147"/>
      <c r="O1004" s="115"/>
      <c r="P1004" s="115"/>
      <c r="Q1004" s="314"/>
      <c r="R1004" s="314"/>
      <c r="S1004" s="314"/>
    </row>
    <row r="1005" spans="2:19" ht="18.75">
      <c r="B1005" s="301" t="s">
        <v>2503</v>
      </c>
      <c r="C1005" s="147" t="s">
        <v>3257</v>
      </c>
      <c r="D1005" s="31" t="s">
        <v>2808</v>
      </c>
      <c r="E1005" s="147"/>
      <c r="F1005" s="147"/>
      <c r="G1005" s="31" t="s">
        <v>2783</v>
      </c>
      <c r="H1005" s="147"/>
      <c r="I1005" s="315"/>
      <c r="J1005" s="115"/>
      <c r="K1005" s="115"/>
      <c r="L1005" s="147"/>
      <c r="M1005" s="147"/>
      <c r="N1005" s="147"/>
      <c r="O1005" s="115"/>
      <c r="P1005" s="115"/>
      <c r="Q1005" s="314"/>
      <c r="R1005" s="314"/>
      <c r="S1005" s="314"/>
    </row>
    <row r="1006" spans="2:19" ht="18.75">
      <c r="B1006" s="301" t="s">
        <v>1255</v>
      </c>
      <c r="C1006" s="134" t="s">
        <v>4231</v>
      </c>
      <c r="D1006" s="31" t="s">
        <v>2808</v>
      </c>
      <c r="E1006" s="134"/>
      <c r="F1006" s="134"/>
      <c r="G1006" s="31" t="s">
        <v>2783</v>
      </c>
      <c r="H1006" s="134" t="s">
        <v>261</v>
      </c>
      <c r="I1006" s="134"/>
      <c r="J1006" s="305">
        <v>115</v>
      </c>
      <c r="K1006" s="115">
        <v>12.5</v>
      </c>
      <c r="L1006" s="134"/>
      <c r="M1006" s="134"/>
      <c r="N1006" s="134"/>
      <c r="O1006" s="309"/>
      <c r="P1006" s="309"/>
      <c r="Q1006" s="151"/>
      <c r="R1006" s="16" t="s">
        <v>4914</v>
      </c>
      <c r="S1006" s="222"/>
    </row>
    <row r="1007" spans="2:19" ht="18.75">
      <c r="B1007" s="301" t="s">
        <v>1254</v>
      </c>
      <c r="C1007" s="147" t="s">
        <v>2853</v>
      </c>
      <c r="D1007" s="31" t="s">
        <v>2808</v>
      </c>
      <c r="E1007" s="147"/>
      <c r="F1007" s="147"/>
      <c r="G1007" s="31" t="s">
        <v>2783</v>
      </c>
      <c r="H1007" s="147"/>
      <c r="I1007" s="315"/>
      <c r="J1007" s="115"/>
      <c r="K1007" s="115"/>
      <c r="L1007" s="147"/>
      <c r="M1007" s="147"/>
      <c r="N1007" s="147"/>
      <c r="O1007" s="115"/>
      <c r="P1007" s="115"/>
      <c r="Q1007" s="314"/>
      <c r="R1007" s="314"/>
      <c r="S1007" s="314"/>
    </row>
    <row r="1008" spans="2:19" ht="18.75">
      <c r="B1008" s="301" t="s">
        <v>4375</v>
      </c>
      <c r="C1008" s="134" t="s">
        <v>4232</v>
      </c>
      <c r="D1008" s="31" t="s">
        <v>2808</v>
      </c>
      <c r="E1008" s="134"/>
      <c r="F1008" s="134"/>
      <c r="G1008" s="31" t="s">
        <v>2783</v>
      </c>
      <c r="H1008" s="134" t="s">
        <v>3405</v>
      </c>
      <c r="I1008" s="134"/>
      <c r="J1008" s="305">
        <v>115</v>
      </c>
      <c r="K1008" s="115"/>
      <c r="L1008" s="134"/>
      <c r="M1008" s="134"/>
      <c r="N1008" s="134"/>
      <c r="O1008" s="309"/>
      <c r="P1008" s="309"/>
      <c r="Q1008" s="151"/>
      <c r="R1008" s="16" t="s">
        <v>5565</v>
      </c>
      <c r="S1008" s="222"/>
    </row>
    <row r="1009" spans="2:19" ht="18.75">
      <c r="B1009" s="301" t="s">
        <v>1597</v>
      </c>
      <c r="C1009" s="134" t="s">
        <v>4233</v>
      </c>
      <c r="D1009" s="31" t="s">
        <v>2808</v>
      </c>
      <c r="E1009" s="134"/>
      <c r="F1009" s="134"/>
      <c r="G1009" s="31" t="s">
        <v>2783</v>
      </c>
      <c r="H1009" s="134" t="s">
        <v>3411</v>
      </c>
      <c r="I1009" s="134" t="s">
        <v>3402</v>
      </c>
      <c r="J1009" s="305">
        <v>230</v>
      </c>
      <c r="K1009" s="115">
        <v>12.5</v>
      </c>
      <c r="L1009" s="134"/>
      <c r="M1009" s="134"/>
      <c r="N1009" s="134"/>
      <c r="O1009" s="305">
        <v>6</v>
      </c>
      <c r="P1009" s="305">
        <v>6</v>
      </c>
      <c r="Q1009" s="151"/>
      <c r="R1009" s="16" t="s">
        <v>4881</v>
      </c>
      <c r="S1009" s="151"/>
    </row>
    <row r="1010" spans="2:19" ht="18.75">
      <c r="B1010" s="301" t="s">
        <v>1591</v>
      </c>
      <c r="C1010" s="147" t="s">
        <v>2848</v>
      </c>
      <c r="D1010" s="31" t="s">
        <v>2808</v>
      </c>
      <c r="E1010" s="147"/>
      <c r="F1010" s="147"/>
      <c r="G1010" s="31" t="s">
        <v>2783</v>
      </c>
      <c r="H1010" s="147"/>
      <c r="I1010" s="315"/>
      <c r="J1010" s="115"/>
      <c r="K1010" s="115"/>
      <c r="L1010" s="147"/>
      <c r="M1010" s="147"/>
      <c r="N1010" s="147"/>
      <c r="O1010" s="115"/>
      <c r="P1010" s="115"/>
      <c r="Q1010" s="314"/>
      <c r="R1010" s="314"/>
      <c r="S1010" s="314"/>
    </row>
    <row r="1011" spans="2:19" ht="18.75">
      <c r="B1011" s="301" t="s">
        <v>1253</v>
      </c>
      <c r="C1011" s="147" t="s">
        <v>2851</v>
      </c>
      <c r="D1011" s="31" t="s">
        <v>2808</v>
      </c>
      <c r="E1011" s="147"/>
      <c r="F1011" s="147"/>
      <c r="G1011" s="31" t="s">
        <v>2783</v>
      </c>
      <c r="H1011" s="147"/>
      <c r="I1011" s="315"/>
      <c r="J1011" s="115"/>
      <c r="K1011" s="115"/>
      <c r="L1011" s="147"/>
      <c r="M1011" s="147"/>
      <c r="N1011" s="147"/>
      <c r="O1011" s="115"/>
      <c r="P1011" s="115"/>
      <c r="Q1011" s="314"/>
      <c r="R1011" s="314"/>
      <c r="S1011" s="314"/>
    </row>
    <row r="1012" spans="2:19" ht="37.5">
      <c r="B1012" s="301" t="s">
        <v>4731</v>
      </c>
      <c r="C1012" s="134" t="s">
        <v>4602</v>
      </c>
      <c r="D1012" s="31" t="s">
        <v>2808</v>
      </c>
      <c r="E1012" s="134"/>
      <c r="F1012" s="134"/>
      <c r="G1012" s="31" t="s">
        <v>2783</v>
      </c>
      <c r="H1012" s="134" t="s">
        <v>3412</v>
      </c>
      <c r="I1012" s="134"/>
      <c r="J1012" s="305">
        <v>230</v>
      </c>
      <c r="K1012" s="115"/>
      <c r="L1012" s="134"/>
      <c r="M1012" s="134"/>
      <c r="N1012" s="134"/>
      <c r="O1012" s="309"/>
      <c r="P1012" s="309"/>
      <c r="Q1012" s="151"/>
      <c r="R1012" s="16" t="s">
        <v>4923</v>
      </c>
      <c r="S1012" s="151"/>
    </row>
    <row r="1013" spans="2:19" ht="18.75">
      <c r="B1013" s="301" t="s">
        <v>1640</v>
      </c>
      <c r="C1013" s="134" t="s">
        <v>4234</v>
      </c>
      <c r="D1013" s="31" t="s">
        <v>2808</v>
      </c>
      <c r="E1013" s="134"/>
      <c r="F1013" s="134"/>
      <c r="G1013" s="31" t="s">
        <v>2783</v>
      </c>
      <c r="H1013" s="134" t="s">
        <v>3408</v>
      </c>
      <c r="I1013" s="134"/>
      <c r="J1013" s="305">
        <v>230</v>
      </c>
      <c r="K1013" s="115">
        <v>27.6</v>
      </c>
      <c r="L1013" s="134"/>
      <c r="M1013" s="134"/>
      <c r="N1013" s="134"/>
      <c r="O1013" s="305">
        <v>205</v>
      </c>
      <c r="P1013" s="309"/>
      <c r="Q1013" s="151"/>
      <c r="R1013" s="16" t="s">
        <v>4880</v>
      </c>
      <c r="S1013" s="151"/>
    </row>
    <row r="1014" spans="2:19" ht="18.75">
      <c r="B1014" s="301" t="s">
        <v>2605</v>
      </c>
      <c r="C1014" s="134" t="s">
        <v>4235</v>
      </c>
      <c r="D1014" s="31" t="s">
        <v>2808</v>
      </c>
      <c r="E1014" s="134"/>
      <c r="F1014" s="134"/>
      <c r="G1014" s="31" t="s">
        <v>2783</v>
      </c>
      <c r="H1014" s="134" t="s">
        <v>229</v>
      </c>
      <c r="I1014" s="134"/>
      <c r="J1014" s="305">
        <v>115</v>
      </c>
      <c r="K1014" s="305">
        <v>24.9</v>
      </c>
      <c r="L1014" s="134"/>
      <c r="M1014" s="134"/>
      <c r="N1014" s="134"/>
      <c r="O1014" s="309"/>
      <c r="P1014" s="309"/>
      <c r="Q1014" s="16" t="s">
        <v>5025</v>
      </c>
      <c r="R1014" s="16" t="s">
        <v>4963</v>
      </c>
      <c r="S1014" s="151"/>
    </row>
    <row r="1015" spans="2:19" ht="18.75">
      <c r="B1015" s="301" t="s">
        <v>2580</v>
      </c>
      <c r="C1015" s="147" t="s">
        <v>3354</v>
      </c>
      <c r="D1015" s="31" t="s">
        <v>2808</v>
      </c>
      <c r="E1015" s="147"/>
      <c r="F1015" s="147"/>
      <c r="G1015" s="31" t="s">
        <v>2783</v>
      </c>
      <c r="H1015" s="147"/>
      <c r="I1015" s="315"/>
      <c r="J1015" s="115"/>
      <c r="K1015" s="115"/>
      <c r="L1015" s="147"/>
      <c r="M1015" s="147"/>
      <c r="N1015" s="147"/>
      <c r="O1015" s="115"/>
      <c r="P1015" s="115"/>
      <c r="Q1015" s="314"/>
      <c r="R1015" s="314"/>
      <c r="S1015" s="314"/>
    </row>
    <row r="1016" spans="2:19" ht="18.75">
      <c r="B1016" s="301" t="s">
        <v>1499</v>
      </c>
      <c r="C1016" s="134" t="s">
        <v>4236</v>
      </c>
      <c r="D1016" s="31" t="s">
        <v>2808</v>
      </c>
      <c r="E1016" s="134"/>
      <c r="F1016" s="134"/>
      <c r="G1016" s="31" t="s">
        <v>2783</v>
      </c>
      <c r="H1016" s="134" t="s">
        <v>3411</v>
      </c>
      <c r="I1016" s="134" t="s">
        <v>3398</v>
      </c>
      <c r="J1016" s="305">
        <v>115</v>
      </c>
      <c r="K1016" s="115">
        <v>44</v>
      </c>
      <c r="L1016" s="134"/>
      <c r="M1016" s="134"/>
      <c r="N1016" s="134"/>
      <c r="O1016" s="305">
        <v>112</v>
      </c>
      <c r="P1016" s="305">
        <v>112</v>
      </c>
      <c r="Q1016" s="151"/>
      <c r="R1016" s="16" t="s">
        <v>4881</v>
      </c>
      <c r="S1016" s="151"/>
    </row>
    <row r="1017" spans="2:19" ht="18.75">
      <c r="B1017" s="301" t="s">
        <v>1833</v>
      </c>
      <c r="C1017" s="147" t="s">
        <v>2901</v>
      </c>
      <c r="D1017" s="31" t="s">
        <v>2808</v>
      </c>
      <c r="E1017" s="147"/>
      <c r="F1017" s="147"/>
      <c r="G1017" s="31" t="s">
        <v>2783</v>
      </c>
      <c r="H1017" s="147"/>
      <c r="I1017" s="315"/>
      <c r="J1017" s="115"/>
      <c r="K1017" s="115"/>
      <c r="L1017" s="147"/>
      <c r="M1017" s="147"/>
      <c r="N1017" s="147"/>
      <c r="O1017" s="115"/>
      <c r="P1017" s="115"/>
      <c r="Q1017" s="314"/>
      <c r="R1017" s="314"/>
      <c r="S1017" s="314"/>
    </row>
    <row r="1018" spans="2:19" ht="18.75">
      <c r="B1018" s="301" t="s">
        <v>1311</v>
      </c>
      <c r="C1018" s="147" t="s">
        <v>3912</v>
      </c>
      <c r="D1018" s="31" t="s">
        <v>2808</v>
      </c>
      <c r="E1018" s="147"/>
      <c r="F1018" s="147"/>
      <c r="G1018" s="31" t="s">
        <v>2783</v>
      </c>
      <c r="H1018" s="147"/>
      <c r="I1018" s="315"/>
      <c r="J1018" s="115"/>
      <c r="K1018" s="115"/>
      <c r="L1018" s="147"/>
      <c r="M1018" s="147"/>
      <c r="N1018" s="147"/>
      <c r="O1018" s="115"/>
      <c r="P1018" s="115"/>
      <c r="Q1018" s="314"/>
      <c r="R1018" s="314"/>
      <c r="S1018" s="314"/>
    </row>
    <row r="1019" spans="2:19" ht="18.75">
      <c r="B1019" s="301" t="s">
        <v>4351</v>
      </c>
      <c r="C1019" s="147" t="s">
        <v>3913</v>
      </c>
      <c r="D1019" s="31" t="s">
        <v>2808</v>
      </c>
      <c r="E1019" s="147"/>
      <c r="F1019" s="147"/>
      <c r="G1019" s="31" t="s">
        <v>2783</v>
      </c>
      <c r="H1019" s="147"/>
      <c r="I1019" s="315"/>
      <c r="J1019" s="115"/>
      <c r="K1019" s="115"/>
      <c r="L1019" s="147"/>
      <c r="M1019" s="147"/>
      <c r="N1019" s="147"/>
      <c r="O1019" s="115"/>
      <c r="P1019" s="115"/>
      <c r="Q1019" s="314"/>
      <c r="R1019" s="314"/>
      <c r="S1019" s="314"/>
    </row>
    <row r="1020" spans="2:19" ht="18.75">
      <c r="B1020" s="301" t="s">
        <v>2694</v>
      </c>
      <c r="C1020" s="147" t="s">
        <v>3307</v>
      </c>
      <c r="D1020" s="31" t="s">
        <v>2808</v>
      </c>
      <c r="E1020" s="147"/>
      <c r="F1020" s="147"/>
      <c r="G1020" s="31" t="s">
        <v>2783</v>
      </c>
      <c r="H1020" s="147"/>
      <c r="I1020" s="315"/>
      <c r="J1020" s="115"/>
      <c r="K1020" s="115"/>
      <c r="L1020" s="147"/>
      <c r="M1020" s="147"/>
      <c r="N1020" s="147"/>
      <c r="O1020" s="115"/>
      <c r="P1020" s="115"/>
      <c r="Q1020" s="314"/>
      <c r="R1020" s="314"/>
      <c r="S1020" s="314"/>
    </row>
    <row r="1021" spans="2:19" ht="18.75">
      <c r="B1021" s="301" t="s">
        <v>2102</v>
      </c>
      <c r="C1021" s="134" t="s">
        <v>4237</v>
      </c>
      <c r="D1021" s="31" t="s">
        <v>2808</v>
      </c>
      <c r="E1021" s="134"/>
      <c r="F1021" s="134"/>
      <c r="G1021" s="31" t="s">
        <v>2783</v>
      </c>
      <c r="H1021" s="134" t="s">
        <v>261</v>
      </c>
      <c r="I1021" s="134"/>
      <c r="J1021" s="305">
        <v>115</v>
      </c>
      <c r="K1021" s="115">
        <v>12.5</v>
      </c>
      <c r="L1021" s="134"/>
      <c r="M1021" s="134"/>
      <c r="N1021" s="134"/>
      <c r="O1021" s="309"/>
      <c r="P1021" s="309"/>
      <c r="Q1021" s="151"/>
      <c r="R1021" s="16" t="s">
        <v>4914</v>
      </c>
      <c r="S1021" s="222"/>
    </row>
    <row r="1022" spans="2:19" ht="18.75">
      <c r="B1022" s="301" t="s">
        <v>2100</v>
      </c>
      <c r="C1022" s="147" t="s">
        <v>2941</v>
      </c>
      <c r="D1022" s="31" t="s">
        <v>2808</v>
      </c>
      <c r="E1022" s="147"/>
      <c r="F1022" s="147"/>
      <c r="G1022" s="31" t="s">
        <v>2783</v>
      </c>
      <c r="H1022" s="147"/>
      <c r="I1022" s="315"/>
      <c r="J1022" s="115"/>
      <c r="K1022" s="115"/>
      <c r="L1022" s="147"/>
      <c r="M1022" s="147"/>
      <c r="N1022" s="147"/>
      <c r="O1022" s="115"/>
      <c r="P1022" s="115"/>
      <c r="Q1022" s="314"/>
      <c r="R1022" s="314"/>
      <c r="S1022" s="314"/>
    </row>
    <row r="1023" spans="2:19" ht="18.75">
      <c r="B1023" s="301" t="s">
        <v>2617</v>
      </c>
      <c r="C1023" s="147" t="s">
        <v>3029</v>
      </c>
      <c r="D1023" s="31" t="s">
        <v>2808</v>
      </c>
      <c r="E1023" s="147"/>
      <c r="F1023" s="147"/>
      <c r="G1023" s="31" t="s">
        <v>2783</v>
      </c>
      <c r="H1023" s="147"/>
      <c r="I1023" s="315"/>
      <c r="J1023" s="115"/>
      <c r="K1023" s="115"/>
      <c r="L1023" s="147"/>
      <c r="M1023" s="147"/>
      <c r="N1023" s="147"/>
      <c r="O1023" s="115"/>
      <c r="P1023" s="115"/>
      <c r="Q1023" s="314"/>
      <c r="R1023" s="314"/>
      <c r="S1023" s="314"/>
    </row>
    <row r="1024" spans="2:19" ht="18.75">
      <c r="B1024" s="301" t="s">
        <v>3465</v>
      </c>
      <c r="C1024" s="134" t="s">
        <v>4566</v>
      </c>
      <c r="D1024" s="31" t="s">
        <v>2808</v>
      </c>
      <c r="E1024" s="134"/>
      <c r="F1024" s="134"/>
      <c r="G1024" s="31" t="s">
        <v>2783</v>
      </c>
      <c r="H1024" s="134" t="s">
        <v>3412</v>
      </c>
      <c r="I1024" s="134"/>
      <c r="J1024" s="305">
        <v>230</v>
      </c>
      <c r="K1024" s="115"/>
      <c r="L1024" s="134"/>
      <c r="M1024" s="134"/>
      <c r="N1024" s="134"/>
      <c r="O1024" s="309"/>
      <c r="P1024" s="309"/>
      <c r="Q1024" s="151"/>
      <c r="R1024" s="16" t="s">
        <v>4915</v>
      </c>
      <c r="S1024" s="222"/>
    </row>
    <row r="1025" spans="2:19" ht="18.75">
      <c r="B1025" s="301" t="s">
        <v>3467</v>
      </c>
      <c r="C1025" s="147" t="s">
        <v>3468</v>
      </c>
      <c r="D1025" s="31" t="s">
        <v>2808</v>
      </c>
      <c r="E1025" s="147"/>
      <c r="F1025" s="147"/>
      <c r="G1025" s="31" t="s">
        <v>2783</v>
      </c>
      <c r="H1025" s="147"/>
      <c r="I1025" s="315"/>
      <c r="J1025" s="115"/>
      <c r="K1025" s="115"/>
      <c r="L1025" s="147"/>
      <c r="M1025" s="147"/>
      <c r="N1025" s="147"/>
      <c r="O1025" s="115"/>
      <c r="P1025" s="115"/>
      <c r="Q1025" s="314"/>
      <c r="R1025" s="314"/>
      <c r="S1025" s="314"/>
    </row>
    <row r="1026" spans="2:19" ht="18.75">
      <c r="B1026" s="301" t="s">
        <v>1840</v>
      </c>
      <c r="C1026" s="134" t="s">
        <v>4238</v>
      </c>
      <c r="D1026" s="31" t="s">
        <v>2808</v>
      </c>
      <c r="E1026" s="134"/>
      <c r="F1026" s="134"/>
      <c r="G1026" s="31" t="s">
        <v>2783</v>
      </c>
      <c r="H1026" s="134" t="s">
        <v>261</v>
      </c>
      <c r="I1026" s="134"/>
      <c r="J1026" s="305">
        <v>115</v>
      </c>
      <c r="K1026" s="115">
        <v>24.9</v>
      </c>
      <c r="L1026" s="134"/>
      <c r="M1026" s="134"/>
      <c r="N1026" s="134"/>
      <c r="O1026" s="309"/>
      <c r="P1026" s="309"/>
      <c r="Q1026" s="151"/>
      <c r="R1026" s="16" t="s">
        <v>4914</v>
      </c>
      <c r="S1026" s="222"/>
    </row>
    <row r="1027" spans="2:19" ht="18.75">
      <c r="B1027" s="301" t="s">
        <v>1839</v>
      </c>
      <c r="C1027" s="147" t="s">
        <v>2903</v>
      </c>
      <c r="D1027" s="31" t="s">
        <v>2808</v>
      </c>
      <c r="E1027" s="147"/>
      <c r="F1027" s="147"/>
      <c r="G1027" s="31" t="s">
        <v>2783</v>
      </c>
      <c r="H1027" s="147"/>
      <c r="I1027" s="315"/>
      <c r="J1027" s="115"/>
      <c r="K1027" s="115"/>
      <c r="L1027" s="147"/>
      <c r="M1027" s="147"/>
      <c r="N1027" s="147"/>
      <c r="O1027" s="115"/>
      <c r="P1027" s="115"/>
      <c r="Q1027" s="314"/>
      <c r="R1027" s="314"/>
      <c r="S1027" s="314"/>
    </row>
    <row r="1028" spans="2:19" ht="18.75">
      <c r="B1028" s="301" t="s">
        <v>1419</v>
      </c>
      <c r="C1028" s="134" t="s">
        <v>4239</v>
      </c>
      <c r="D1028" s="31" t="s">
        <v>2808</v>
      </c>
      <c r="E1028" s="134"/>
      <c r="F1028" s="134"/>
      <c r="G1028" s="31" t="s">
        <v>2783</v>
      </c>
      <c r="H1028" s="134" t="s">
        <v>263</v>
      </c>
      <c r="I1028" s="219"/>
      <c r="J1028" s="305">
        <v>115</v>
      </c>
      <c r="K1028" s="305">
        <v>12.5</v>
      </c>
      <c r="L1028" s="219"/>
      <c r="M1028" s="219"/>
      <c r="N1028" s="219"/>
      <c r="O1028" s="305">
        <v>118</v>
      </c>
      <c r="P1028" s="309"/>
      <c r="Q1028" s="16" t="s">
        <v>5025</v>
      </c>
      <c r="R1028" s="16" t="s">
        <v>4920</v>
      </c>
      <c r="S1028" s="151"/>
    </row>
    <row r="1029" spans="2:19" ht="18.75">
      <c r="B1029" s="301" t="s">
        <v>2148</v>
      </c>
      <c r="C1029" s="134" t="s">
        <v>4240</v>
      </c>
      <c r="D1029" s="31" t="s">
        <v>2808</v>
      </c>
      <c r="E1029" s="134"/>
      <c r="F1029" s="134"/>
      <c r="G1029" s="31" t="s">
        <v>2783</v>
      </c>
      <c r="H1029" s="134" t="s">
        <v>3419</v>
      </c>
      <c r="I1029" s="134"/>
      <c r="J1029" s="305">
        <v>115</v>
      </c>
      <c r="K1029" s="305">
        <v>8.32</v>
      </c>
      <c r="L1029" s="134"/>
      <c r="M1029" s="134"/>
      <c r="N1029" s="134"/>
      <c r="O1029" s="309"/>
      <c r="P1029" s="309"/>
      <c r="Q1029" s="16" t="s">
        <v>5025</v>
      </c>
      <c r="R1029" s="16" t="s">
        <v>4965</v>
      </c>
      <c r="S1029" s="151"/>
    </row>
    <row r="1030" spans="2:19" ht="18.75">
      <c r="B1030" s="301" t="s">
        <v>3478</v>
      </c>
      <c r="C1030" s="147" t="s">
        <v>3914</v>
      </c>
      <c r="D1030" s="31" t="s">
        <v>2808</v>
      </c>
      <c r="E1030" s="147"/>
      <c r="F1030" s="147"/>
      <c r="G1030" s="31" t="s">
        <v>2783</v>
      </c>
      <c r="H1030" s="147"/>
      <c r="I1030" s="315"/>
      <c r="J1030" s="115"/>
      <c r="K1030" s="115"/>
      <c r="L1030" s="147"/>
      <c r="M1030" s="147"/>
      <c r="N1030" s="147"/>
      <c r="O1030" s="115"/>
      <c r="P1030" s="115"/>
      <c r="Q1030" s="314"/>
      <c r="R1030" s="314"/>
      <c r="S1030" s="314"/>
    </row>
    <row r="1031" spans="2:19" ht="18.75">
      <c r="B1031" s="301" t="s">
        <v>1935</v>
      </c>
      <c r="C1031" s="147" t="s">
        <v>3146</v>
      </c>
      <c r="D1031" s="31" t="s">
        <v>2808</v>
      </c>
      <c r="E1031" s="147"/>
      <c r="F1031" s="147"/>
      <c r="G1031" s="31" t="s">
        <v>2783</v>
      </c>
      <c r="H1031" s="147"/>
      <c r="I1031" s="315"/>
      <c r="J1031" s="115"/>
      <c r="K1031" s="115"/>
      <c r="L1031" s="147"/>
      <c r="M1031" s="147"/>
      <c r="N1031" s="147"/>
      <c r="O1031" s="115"/>
      <c r="P1031" s="115"/>
      <c r="Q1031" s="314"/>
      <c r="R1031" s="314"/>
      <c r="S1031" s="314"/>
    </row>
    <row r="1032" spans="2:19" ht="18.75">
      <c r="B1032" s="301" t="s">
        <v>2007</v>
      </c>
      <c r="C1032" s="134" t="s">
        <v>4241</v>
      </c>
      <c r="D1032" s="31" t="s">
        <v>2808</v>
      </c>
      <c r="E1032" s="134"/>
      <c r="F1032" s="134"/>
      <c r="G1032" s="31" t="s">
        <v>2783</v>
      </c>
      <c r="H1032" s="134" t="s">
        <v>229</v>
      </c>
      <c r="I1032" s="134"/>
      <c r="J1032" s="305">
        <v>115</v>
      </c>
      <c r="K1032" s="305">
        <v>12.5</v>
      </c>
      <c r="L1032" s="134"/>
      <c r="M1032" s="134"/>
      <c r="N1032" s="134"/>
      <c r="O1032" s="309"/>
      <c r="P1032" s="309"/>
      <c r="Q1032" s="16" t="s">
        <v>5025</v>
      </c>
      <c r="R1032" s="16" t="s">
        <v>5565</v>
      </c>
      <c r="S1032" s="151"/>
    </row>
    <row r="1033" spans="2:19" ht="18.75">
      <c r="B1033" s="301" t="s">
        <v>2766</v>
      </c>
      <c r="C1033" s="147" t="s">
        <v>2926</v>
      </c>
      <c r="D1033" s="31" t="s">
        <v>2808</v>
      </c>
      <c r="E1033" s="147"/>
      <c r="F1033" s="147"/>
      <c r="G1033" s="31" t="s">
        <v>2783</v>
      </c>
      <c r="H1033" s="147"/>
      <c r="I1033" s="315"/>
      <c r="J1033" s="115"/>
      <c r="K1033" s="115"/>
      <c r="L1033" s="147"/>
      <c r="M1033" s="147"/>
      <c r="N1033" s="147"/>
      <c r="O1033" s="115"/>
      <c r="P1033" s="115"/>
      <c r="Q1033" s="314"/>
      <c r="R1033" s="314"/>
      <c r="S1033" s="314"/>
    </row>
    <row r="1034" spans="2:19" ht="18.75">
      <c r="B1034" s="301" t="s">
        <v>2218</v>
      </c>
      <c r="C1034" s="134" t="s">
        <v>4242</v>
      </c>
      <c r="D1034" s="31" t="s">
        <v>2808</v>
      </c>
      <c r="E1034" s="134"/>
      <c r="F1034" s="134"/>
      <c r="G1034" s="31" t="s">
        <v>2783</v>
      </c>
      <c r="H1034" s="134" t="s">
        <v>263</v>
      </c>
      <c r="I1034" s="219"/>
      <c r="J1034" s="305">
        <v>115</v>
      </c>
      <c r="K1034" s="115"/>
      <c r="L1034" s="219"/>
      <c r="M1034" s="219"/>
      <c r="N1034" s="219"/>
      <c r="O1034" s="305">
        <v>8</v>
      </c>
      <c r="P1034" s="309"/>
      <c r="Q1034" s="151"/>
      <c r="R1034" s="16" t="s">
        <v>4920</v>
      </c>
      <c r="S1034" s="151"/>
    </row>
    <row r="1035" spans="2:19" ht="18.75">
      <c r="B1035" s="301" t="s">
        <v>2217</v>
      </c>
      <c r="C1035" s="147" t="s">
        <v>3198</v>
      </c>
      <c r="D1035" s="31" t="s">
        <v>2808</v>
      </c>
      <c r="E1035" s="147"/>
      <c r="F1035" s="147"/>
      <c r="G1035" s="31" t="s">
        <v>2783</v>
      </c>
      <c r="H1035" s="147"/>
      <c r="I1035" s="315"/>
      <c r="J1035" s="115"/>
      <c r="K1035" s="115"/>
      <c r="L1035" s="147"/>
      <c r="M1035" s="147"/>
      <c r="N1035" s="147"/>
      <c r="O1035" s="115"/>
      <c r="P1035" s="115"/>
      <c r="Q1035" s="314"/>
      <c r="R1035" s="314"/>
      <c r="S1035" s="314"/>
    </row>
    <row r="1036" spans="2:19" ht="18.75">
      <c r="B1036" s="301" t="s">
        <v>4422</v>
      </c>
      <c r="C1036" s="134" t="s">
        <v>4567</v>
      </c>
      <c r="D1036" s="31" t="s">
        <v>2808</v>
      </c>
      <c r="E1036" s="134"/>
      <c r="F1036" s="134"/>
      <c r="G1036" s="31" t="s">
        <v>2783</v>
      </c>
      <c r="H1036" s="134" t="s">
        <v>263</v>
      </c>
      <c r="I1036" s="219"/>
      <c r="J1036" s="305">
        <v>230</v>
      </c>
      <c r="K1036" s="115"/>
      <c r="L1036" s="219"/>
      <c r="M1036" s="219"/>
      <c r="N1036" s="219"/>
      <c r="O1036" s="305">
        <v>109</v>
      </c>
      <c r="P1036" s="309"/>
      <c r="Q1036" s="151"/>
      <c r="R1036" s="16" t="s">
        <v>4920</v>
      </c>
      <c r="S1036" s="151"/>
    </row>
    <row r="1037" spans="2:19" ht="18.75">
      <c r="B1037" s="301" t="s">
        <v>1693</v>
      </c>
      <c r="C1037" s="134" t="s">
        <v>4243</v>
      </c>
      <c r="D1037" s="31" t="s">
        <v>2808</v>
      </c>
      <c r="E1037" s="134"/>
      <c r="F1037" s="134"/>
      <c r="G1037" s="31" t="s">
        <v>2783</v>
      </c>
      <c r="H1037" s="134" t="s">
        <v>263</v>
      </c>
      <c r="I1037" s="219"/>
      <c r="J1037" s="305">
        <v>230</v>
      </c>
      <c r="K1037" s="305">
        <v>44</v>
      </c>
      <c r="L1037" s="134"/>
      <c r="M1037" s="134"/>
      <c r="N1037" s="134"/>
      <c r="O1037" s="309"/>
      <c r="P1037" s="309"/>
      <c r="Q1037" s="16" t="s">
        <v>5025</v>
      </c>
      <c r="R1037" s="16" t="s">
        <v>4887</v>
      </c>
      <c r="S1037" s="151"/>
    </row>
    <row r="1038" spans="2:19" ht="18.75">
      <c r="B1038" s="301" t="s">
        <v>2233</v>
      </c>
      <c r="C1038" s="147" t="s">
        <v>2976</v>
      </c>
      <c r="D1038" s="31" t="s">
        <v>2808</v>
      </c>
      <c r="E1038" s="147"/>
      <c r="F1038" s="147"/>
      <c r="G1038" s="31" t="s">
        <v>2783</v>
      </c>
      <c r="H1038" s="147"/>
      <c r="I1038" s="315"/>
      <c r="J1038" s="115"/>
      <c r="K1038" s="115"/>
      <c r="L1038" s="147"/>
      <c r="M1038" s="147"/>
      <c r="N1038" s="147"/>
      <c r="O1038" s="115"/>
      <c r="P1038" s="115"/>
      <c r="Q1038" s="314"/>
      <c r="R1038" s="314"/>
      <c r="S1038" s="314"/>
    </row>
    <row r="1039" spans="2:19" ht="18.75">
      <c r="B1039" s="301" t="s">
        <v>4352</v>
      </c>
      <c r="C1039" s="147" t="s">
        <v>3915</v>
      </c>
      <c r="D1039" s="31" t="s">
        <v>2808</v>
      </c>
      <c r="E1039" s="147"/>
      <c r="F1039" s="147"/>
      <c r="G1039" s="31" t="s">
        <v>2783</v>
      </c>
      <c r="H1039" s="147"/>
      <c r="I1039" s="315"/>
      <c r="J1039" s="115"/>
      <c r="K1039" s="115"/>
      <c r="L1039" s="147"/>
      <c r="M1039" s="147"/>
      <c r="N1039" s="147"/>
      <c r="O1039" s="115"/>
      <c r="P1039" s="115"/>
      <c r="Q1039" s="314"/>
      <c r="R1039" s="314"/>
      <c r="S1039" s="314"/>
    </row>
    <row r="1040" spans="2:19" ht="18.75">
      <c r="B1040" s="301" t="s">
        <v>1560</v>
      </c>
      <c r="C1040" s="147" t="s">
        <v>2841</v>
      </c>
      <c r="D1040" s="31" t="s">
        <v>2808</v>
      </c>
      <c r="E1040" s="147"/>
      <c r="F1040" s="147"/>
      <c r="G1040" s="31" t="s">
        <v>2783</v>
      </c>
      <c r="H1040" s="147"/>
      <c r="I1040" s="315"/>
      <c r="J1040" s="115"/>
      <c r="K1040" s="115"/>
      <c r="L1040" s="147"/>
      <c r="M1040" s="147"/>
      <c r="N1040" s="147"/>
      <c r="O1040" s="115"/>
      <c r="P1040" s="115"/>
      <c r="Q1040" s="314"/>
      <c r="R1040" s="314"/>
      <c r="S1040" s="314"/>
    </row>
    <row r="1041" spans="2:19" ht="18.75">
      <c r="B1041" s="301" t="s">
        <v>2570</v>
      </c>
      <c r="C1041" s="134" t="s">
        <v>4244</v>
      </c>
      <c r="D1041" s="31" t="s">
        <v>2808</v>
      </c>
      <c r="E1041" s="134"/>
      <c r="F1041" s="134"/>
      <c r="G1041" s="31" t="s">
        <v>2783</v>
      </c>
      <c r="H1041" s="134" t="s">
        <v>3421</v>
      </c>
      <c r="I1041" s="134" t="s">
        <v>3402</v>
      </c>
      <c r="J1041" s="305">
        <v>115</v>
      </c>
      <c r="K1041" s="305">
        <v>24.9</v>
      </c>
      <c r="L1041" s="134"/>
      <c r="M1041" s="134"/>
      <c r="N1041" s="134"/>
      <c r="O1041" s="309"/>
      <c r="P1041" s="309"/>
      <c r="Q1041" s="16" t="s">
        <v>5025</v>
      </c>
      <c r="R1041" s="16" t="s">
        <v>4973</v>
      </c>
      <c r="S1041" s="151"/>
    </row>
    <row r="1042" spans="2:19" ht="18.75">
      <c r="B1042" s="301" t="s">
        <v>2569</v>
      </c>
      <c r="C1042" s="147" t="s">
        <v>3289</v>
      </c>
      <c r="D1042" s="31" t="s">
        <v>2808</v>
      </c>
      <c r="E1042" s="147"/>
      <c r="F1042" s="147"/>
      <c r="G1042" s="31" t="s">
        <v>2783</v>
      </c>
      <c r="H1042" s="147"/>
      <c r="I1042" s="315"/>
      <c r="J1042" s="115"/>
      <c r="K1042" s="115"/>
      <c r="L1042" s="147"/>
      <c r="M1042" s="147"/>
      <c r="N1042" s="147"/>
      <c r="O1042" s="115"/>
      <c r="P1042" s="115"/>
      <c r="Q1042" s="314"/>
      <c r="R1042" s="314"/>
      <c r="S1042" s="314"/>
    </row>
    <row r="1043" spans="2:19" ht="18.75">
      <c r="B1043" s="301" t="s">
        <v>2511</v>
      </c>
      <c r="C1043" s="134" t="s">
        <v>4245</v>
      </c>
      <c r="D1043" s="31" t="s">
        <v>2808</v>
      </c>
      <c r="E1043" s="134"/>
      <c r="F1043" s="134"/>
      <c r="G1043" s="31" t="s">
        <v>2783</v>
      </c>
      <c r="H1043" s="134" t="s">
        <v>3421</v>
      </c>
      <c r="I1043" s="134" t="s">
        <v>3402</v>
      </c>
      <c r="J1043" s="305">
        <v>115</v>
      </c>
      <c r="K1043" s="305">
        <v>12.5</v>
      </c>
      <c r="L1043" s="134"/>
      <c r="M1043" s="134"/>
      <c r="N1043" s="134"/>
      <c r="O1043" s="309"/>
      <c r="P1043" s="309"/>
      <c r="Q1043" s="16" t="s">
        <v>5025</v>
      </c>
      <c r="R1043" s="16" t="s">
        <v>4973</v>
      </c>
      <c r="S1043" s="151"/>
    </row>
    <row r="1044" spans="2:19" ht="18.75">
      <c r="B1044" s="301" t="s">
        <v>2496</v>
      </c>
      <c r="C1044" s="147" t="s">
        <v>3259</v>
      </c>
      <c r="D1044" s="31" t="s">
        <v>2808</v>
      </c>
      <c r="E1044" s="147"/>
      <c r="F1044" s="147"/>
      <c r="G1044" s="31" t="s">
        <v>2783</v>
      </c>
      <c r="H1044" s="147"/>
      <c r="I1044" s="315"/>
      <c r="J1044" s="115"/>
      <c r="K1044" s="115"/>
      <c r="L1044" s="147"/>
      <c r="M1044" s="147"/>
      <c r="N1044" s="147"/>
      <c r="O1044" s="115"/>
      <c r="P1044" s="115"/>
      <c r="Q1044" s="314"/>
      <c r="R1044" s="314"/>
      <c r="S1044" s="314"/>
    </row>
    <row r="1045" spans="2:19" ht="18.75">
      <c r="B1045" s="301" t="s">
        <v>2013</v>
      </c>
      <c r="C1045" s="147" t="s">
        <v>3160</v>
      </c>
      <c r="D1045" s="31" t="s">
        <v>2808</v>
      </c>
      <c r="E1045" s="147"/>
      <c r="F1045" s="147"/>
      <c r="G1045" s="31" t="s">
        <v>2783</v>
      </c>
      <c r="H1045" s="147"/>
      <c r="I1045" s="315"/>
      <c r="J1045" s="115"/>
      <c r="K1045" s="115"/>
      <c r="L1045" s="147"/>
      <c r="M1045" s="147"/>
      <c r="N1045" s="147"/>
      <c r="O1045" s="115"/>
      <c r="P1045" s="115"/>
      <c r="Q1045" s="314"/>
      <c r="R1045" s="314"/>
      <c r="S1045" s="314"/>
    </row>
    <row r="1046" spans="2:19" ht="18.75">
      <c r="B1046" s="301" t="s">
        <v>4734</v>
      </c>
      <c r="C1046" s="134" t="s">
        <v>4568</v>
      </c>
      <c r="D1046" s="31" t="s">
        <v>2808</v>
      </c>
      <c r="E1046" s="134"/>
      <c r="F1046" s="134"/>
      <c r="G1046" s="31" t="s">
        <v>2783</v>
      </c>
      <c r="H1046" s="134" t="s">
        <v>3404</v>
      </c>
      <c r="I1046" s="134"/>
      <c r="J1046" s="305">
        <v>115</v>
      </c>
      <c r="K1046" s="115"/>
      <c r="L1046" s="134"/>
      <c r="M1046" s="134"/>
      <c r="N1046" s="134"/>
      <c r="O1046" s="309"/>
      <c r="P1046" s="309"/>
      <c r="Q1046" s="151"/>
      <c r="R1046" s="16" t="s">
        <v>4883</v>
      </c>
      <c r="S1046" s="151"/>
    </row>
    <row r="1047" spans="2:19" ht="18.75">
      <c r="B1047" s="301" t="s">
        <v>1820</v>
      </c>
      <c r="C1047" s="147" t="s">
        <v>2897</v>
      </c>
      <c r="D1047" s="31" t="s">
        <v>2808</v>
      </c>
      <c r="E1047" s="147"/>
      <c r="F1047" s="147"/>
      <c r="G1047" s="31" t="s">
        <v>2783</v>
      </c>
      <c r="H1047" s="147"/>
      <c r="I1047" s="315"/>
      <c r="J1047" s="115"/>
      <c r="K1047" s="115"/>
      <c r="L1047" s="147"/>
      <c r="M1047" s="147"/>
      <c r="N1047" s="147"/>
      <c r="O1047" s="115"/>
      <c r="P1047" s="115"/>
      <c r="Q1047" s="314"/>
      <c r="R1047" s="314"/>
      <c r="S1047" s="314"/>
    </row>
    <row r="1048" spans="2:19" ht="18.75">
      <c r="B1048" s="301" t="s">
        <v>1889</v>
      </c>
      <c r="C1048" s="147" t="s">
        <v>2911</v>
      </c>
      <c r="D1048" s="31" t="s">
        <v>2808</v>
      </c>
      <c r="E1048" s="147"/>
      <c r="F1048" s="147"/>
      <c r="G1048" s="31" t="s">
        <v>2783</v>
      </c>
      <c r="H1048" s="147"/>
      <c r="I1048" s="315"/>
      <c r="J1048" s="115"/>
      <c r="K1048" s="115"/>
      <c r="L1048" s="147"/>
      <c r="M1048" s="147"/>
      <c r="N1048" s="147"/>
      <c r="O1048" s="115"/>
      <c r="P1048" s="115"/>
      <c r="Q1048" s="314"/>
      <c r="R1048" s="314"/>
      <c r="S1048" s="314"/>
    </row>
    <row r="1049" spans="2:19" ht="18.75">
      <c r="B1049" s="301" t="s">
        <v>4423</v>
      </c>
      <c r="C1049" s="134" t="s">
        <v>4569</v>
      </c>
      <c r="D1049" s="31" t="s">
        <v>2808</v>
      </c>
      <c r="E1049" s="134"/>
      <c r="F1049" s="134"/>
      <c r="G1049" s="31" t="s">
        <v>2783</v>
      </c>
      <c r="H1049" s="134" t="s">
        <v>3412</v>
      </c>
      <c r="I1049" s="134"/>
      <c r="J1049" s="305">
        <v>230</v>
      </c>
      <c r="K1049" s="115"/>
      <c r="L1049" s="134"/>
      <c r="M1049" s="134"/>
      <c r="N1049" s="134"/>
      <c r="O1049" s="309"/>
      <c r="P1049" s="309"/>
      <c r="Q1049" s="151"/>
      <c r="R1049" s="16" t="s">
        <v>4915</v>
      </c>
      <c r="S1049" s="151"/>
    </row>
    <row r="1050" spans="2:19" ht="18.75">
      <c r="B1050" s="301" t="s">
        <v>2002</v>
      </c>
      <c r="C1050" s="147" t="s">
        <v>2930</v>
      </c>
      <c r="D1050" s="31" t="s">
        <v>2808</v>
      </c>
      <c r="E1050" s="147"/>
      <c r="F1050" s="147"/>
      <c r="G1050" s="31" t="s">
        <v>2783</v>
      </c>
      <c r="H1050" s="147"/>
      <c r="I1050" s="315"/>
      <c r="J1050" s="115"/>
      <c r="K1050" s="115"/>
      <c r="L1050" s="147"/>
      <c r="M1050" s="147"/>
      <c r="N1050" s="147"/>
      <c r="O1050" s="115"/>
      <c r="P1050" s="115"/>
      <c r="Q1050" s="314"/>
      <c r="R1050" s="314"/>
      <c r="S1050" s="314"/>
    </row>
    <row r="1051" spans="2:19" ht="37.5">
      <c r="B1051" s="301" t="s">
        <v>1901</v>
      </c>
      <c r="C1051" s="134" t="s">
        <v>4639</v>
      </c>
      <c r="D1051" s="31" t="s">
        <v>2808</v>
      </c>
      <c r="E1051" s="134"/>
      <c r="F1051" s="134"/>
      <c r="G1051" s="31" t="s">
        <v>2783</v>
      </c>
      <c r="H1051" s="134" t="s">
        <v>229</v>
      </c>
      <c r="I1051" s="134"/>
      <c r="J1051" s="305">
        <v>230</v>
      </c>
      <c r="K1051" s="305">
        <v>115</v>
      </c>
      <c r="L1051" s="134"/>
      <c r="M1051" s="134"/>
      <c r="N1051" s="134"/>
      <c r="O1051" s="309"/>
      <c r="P1051" s="309"/>
      <c r="Q1051" s="16" t="s">
        <v>5024</v>
      </c>
      <c r="R1051" s="16" t="s">
        <v>4963</v>
      </c>
      <c r="S1051" s="151"/>
    </row>
    <row r="1052" spans="2:19" ht="18.75">
      <c r="B1052" s="301" t="s">
        <v>4650</v>
      </c>
      <c r="C1052" s="134" t="s">
        <v>4247</v>
      </c>
      <c r="D1052" s="31" t="s">
        <v>2808</v>
      </c>
      <c r="E1052" s="134"/>
      <c r="F1052" s="134"/>
      <c r="G1052" s="31" t="s">
        <v>2783</v>
      </c>
      <c r="H1052" s="134" t="s">
        <v>3412</v>
      </c>
      <c r="I1052" s="134"/>
      <c r="J1052" s="305">
        <v>115</v>
      </c>
      <c r="K1052" s="305">
        <v>27.6</v>
      </c>
      <c r="L1052" s="134"/>
      <c r="M1052" s="134"/>
      <c r="N1052" s="134"/>
      <c r="O1052" s="309"/>
      <c r="P1052" s="309"/>
      <c r="Q1052" s="16" t="s">
        <v>5025</v>
      </c>
      <c r="R1052" s="16" t="s">
        <v>4915</v>
      </c>
      <c r="S1052" s="222"/>
    </row>
    <row r="1053" spans="2:19" ht="18.75">
      <c r="B1053" s="301" t="s">
        <v>4651</v>
      </c>
      <c r="C1053" s="147" t="s">
        <v>3240</v>
      </c>
      <c r="D1053" s="31" t="s">
        <v>2808</v>
      </c>
      <c r="E1053" s="147"/>
      <c r="F1053" s="147"/>
      <c r="G1053" s="31" t="s">
        <v>2783</v>
      </c>
      <c r="H1053" s="147"/>
      <c r="I1053" s="315"/>
      <c r="J1053" s="115"/>
      <c r="K1053" s="115"/>
      <c r="L1053" s="147"/>
      <c r="M1053" s="147"/>
      <c r="N1053" s="147"/>
      <c r="O1053" s="115"/>
      <c r="P1053" s="115"/>
      <c r="Q1053" s="314"/>
      <c r="R1053" s="314"/>
      <c r="S1053" s="314"/>
    </row>
    <row r="1054" spans="2:19" ht="18.75">
      <c r="B1054" s="301" t="s">
        <v>4652</v>
      </c>
      <c r="C1054" s="147" t="s">
        <v>2932</v>
      </c>
      <c r="D1054" s="31" t="s">
        <v>2808</v>
      </c>
      <c r="E1054" s="147"/>
      <c r="F1054" s="147"/>
      <c r="G1054" s="31" t="s">
        <v>2783</v>
      </c>
      <c r="H1054" s="147"/>
      <c r="I1054" s="315"/>
      <c r="J1054" s="115"/>
      <c r="K1054" s="115"/>
      <c r="L1054" s="147"/>
      <c r="M1054" s="147"/>
      <c r="N1054" s="147"/>
      <c r="O1054" s="115"/>
      <c r="P1054" s="115"/>
      <c r="Q1054" s="314"/>
      <c r="R1054" s="314"/>
      <c r="S1054" s="314"/>
    </row>
    <row r="1055" spans="2:19" ht="18.75">
      <c r="B1055" s="301" t="s">
        <v>4653</v>
      </c>
      <c r="C1055" s="147" t="s">
        <v>3916</v>
      </c>
      <c r="D1055" s="31" t="s">
        <v>2808</v>
      </c>
      <c r="E1055" s="147"/>
      <c r="F1055" s="147"/>
      <c r="G1055" s="31" t="s">
        <v>2783</v>
      </c>
      <c r="H1055" s="147"/>
      <c r="I1055" s="315"/>
      <c r="J1055" s="115"/>
      <c r="K1055" s="115"/>
      <c r="L1055" s="147"/>
      <c r="M1055" s="147"/>
      <c r="N1055" s="147"/>
      <c r="O1055" s="115"/>
      <c r="P1055" s="115"/>
      <c r="Q1055" s="314"/>
      <c r="R1055" s="314"/>
      <c r="S1055" s="314"/>
    </row>
    <row r="1056" spans="2:19" ht="18.75">
      <c r="B1056" s="301" t="s">
        <v>4654</v>
      </c>
      <c r="C1056" s="147" t="s">
        <v>3031</v>
      </c>
      <c r="D1056" s="31" t="s">
        <v>2808</v>
      </c>
      <c r="E1056" s="147"/>
      <c r="F1056" s="147"/>
      <c r="G1056" s="31" t="s">
        <v>2783</v>
      </c>
      <c r="H1056" s="147"/>
      <c r="I1056" s="315"/>
      <c r="J1056" s="115"/>
      <c r="K1056" s="115"/>
      <c r="L1056" s="147"/>
      <c r="M1056" s="147"/>
      <c r="N1056" s="147"/>
      <c r="O1056" s="115"/>
      <c r="P1056" s="115"/>
      <c r="Q1056" s="314"/>
      <c r="R1056" s="314"/>
      <c r="S1056" s="314"/>
    </row>
    <row r="1057" spans="2:19" ht="18.75">
      <c r="B1057" s="301" t="s">
        <v>4655</v>
      </c>
      <c r="C1057" s="134" t="s">
        <v>4248</v>
      </c>
      <c r="D1057" s="31" t="s">
        <v>2808</v>
      </c>
      <c r="E1057" s="134"/>
      <c r="F1057" s="134"/>
      <c r="G1057" s="31" t="s">
        <v>2783</v>
      </c>
      <c r="H1057" s="134" t="s">
        <v>263</v>
      </c>
      <c r="I1057" s="219"/>
      <c r="J1057" s="305">
        <v>230</v>
      </c>
      <c r="K1057" s="305">
        <v>44</v>
      </c>
      <c r="L1057" s="219"/>
      <c r="M1057" s="219"/>
      <c r="N1057" s="219"/>
      <c r="O1057" s="305">
        <v>52</v>
      </c>
      <c r="P1057" s="309"/>
      <c r="Q1057" s="16" t="s">
        <v>5025</v>
      </c>
      <c r="R1057" s="16" t="s">
        <v>4920</v>
      </c>
      <c r="S1057" s="151"/>
    </row>
    <row r="1058" spans="2:19" ht="18.75">
      <c r="B1058" s="301" t="s">
        <v>4656</v>
      </c>
      <c r="C1058" s="147" t="s">
        <v>3107</v>
      </c>
      <c r="D1058" s="31" t="s">
        <v>2808</v>
      </c>
      <c r="E1058" s="147"/>
      <c r="F1058" s="147"/>
      <c r="G1058" s="31" t="s">
        <v>2783</v>
      </c>
      <c r="H1058" s="147"/>
      <c r="I1058" s="315"/>
      <c r="J1058" s="115"/>
      <c r="K1058" s="115"/>
      <c r="L1058" s="147"/>
      <c r="M1058" s="147"/>
      <c r="N1058" s="147"/>
      <c r="O1058" s="115"/>
      <c r="P1058" s="115"/>
      <c r="Q1058" s="314"/>
      <c r="R1058" s="314"/>
      <c r="S1058" s="314"/>
    </row>
    <row r="1059" spans="2:19" ht="18.75">
      <c r="B1059" s="301" t="s">
        <v>4657</v>
      </c>
      <c r="C1059" s="134" t="s">
        <v>4249</v>
      </c>
      <c r="D1059" s="31" t="s">
        <v>2808</v>
      </c>
      <c r="E1059" s="134"/>
      <c r="F1059" s="134"/>
      <c r="G1059" s="31" t="s">
        <v>2783</v>
      </c>
      <c r="H1059" s="134" t="s">
        <v>3419</v>
      </c>
      <c r="I1059" s="134"/>
      <c r="J1059" s="305">
        <v>230</v>
      </c>
      <c r="K1059" s="328" t="s">
        <v>4617</v>
      </c>
      <c r="L1059" s="134"/>
      <c r="M1059" s="134"/>
      <c r="N1059" s="134"/>
      <c r="O1059" s="309"/>
      <c r="P1059" s="309"/>
      <c r="Q1059" s="16" t="s">
        <v>5025</v>
      </c>
      <c r="R1059" s="16" t="s">
        <v>4965</v>
      </c>
      <c r="S1059" s="151"/>
    </row>
    <row r="1060" spans="2:19" ht="18.75">
      <c r="B1060" s="301" t="s">
        <v>4732</v>
      </c>
      <c r="C1060" s="134" t="s">
        <v>4570</v>
      </c>
      <c r="D1060" s="31" t="s">
        <v>2808</v>
      </c>
      <c r="E1060" s="134"/>
      <c r="F1060" s="134"/>
      <c r="G1060" s="31" t="s">
        <v>2783</v>
      </c>
      <c r="H1060" s="134" t="s">
        <v>3457</v>
      </c>
      <c r="I1060" s="134"/>
      <c r="J1060" s="305">
        <v>115</v>
      </c>
      <c r="K1060" s="115"/>
      <c r="L1060" s="134"/>
      <c r="M1060" s="134"/>
      <c r="N1060" s="134"/>
      <c r="O1060" s="309"/>
      <c r="P1060" s="309"/>
      <c r="Q1060" s="151"/>
      <c r="R1060" s="16" t="s">
        <v>4969</v>
      </c>
      <c r="S1060" s="151"/>
    </row>
    <row r="1061" spans="2:19" ht="18.75">
      <c r="B1061" s="301" t="s">
        <v>1340</v>
      </c>
      <c r="C1061" s="134" t="s">
        <v>4246</v>
      </c>
      <c r="D1061" s="31" t="s">
        <v>2808</v>
      </c>
      <c r="E1061" s="134"/>
      <c r="F1061" s="134"/>
      <c r="G1061" s="31" t="s">
        <v>2783</v>
      </c>
      <c r="H1061" s="134" t="s">
        <v>3413</v>
      </c>
      <c r="I1061" s="134"/>
      <c r="J1061" s="305">
        <v>115</v>
      </c>
      <c r="K1061" s="115">
        <v>34.5</v>
      </c>
      <c r="L1061" s="134"/>
      <c r="M1061" s="134"/>
      <c r="N1061" s="134"/>
      <c r="O1061" s="309"/>
      <c r="P1061" s="309"/>
      <c r="Q1061" s="151"/>
      <c r="R1061" s="16" t="s">
        <v>5566</v>
      </c>
      <c r="S1061" s="151"/>
    </row>
    <row r="1062" spans="2:19" ht="18.75">
      <c r="B1062" s="301" t="s">
        <v>4649</v>
      </c>
      <c r="C1062" s="134" t="s">
        <v>4660</v>
      </c>
      <c r="D1062" s="31" t="s">
        <v>2808</v>
      </c>
      <c r="E1062" s="134"/>
      <c r="F1062" s="134"/>
      <c r="G1062" s="31" t="s">
        <v>2783</v>
      </c>
      <c r="H1062" s="134" t="s">
        <v>3457</v>
      </c>
      <c r="I1062" s="134"/>
      <c r="J1062" s="305">
        <v>115</v>
      </c>
      <c r="K1062" s="305">
        <v>13.8</v>
      </c>
      <c r="L1062" s="134"/>
      <c r="M1062" s="134"/>
      <c r="N1062" s="134"/>
      <c r="O1062" s="305">
        <v>52.8</v>
      </c>
      <c r="P1062" s="305">
        <v>59</v>
      </c>
      <c r="Q1062" s="16" t="s">
        <v>5025</v>
      </c>
      <c r="R1062" s="16" t="s">
        <v>4969</v>
      </c>
      <c r="S1062" s="151"/>
    </row>
    <row r="1063" spans="2:19" ht="18.75">
      <c r="B1063" s="301" t="s">
        <v>4658</v>
      </c>
      <c r="C1063" s="147" t="s">
        <v>3245</v>
      </c>
      <c r="D1063" s="31" t="s">
        <v>2808</v>
      </c>
      <c r="E1063" s="147"/>
      <c r="F1063" s="147"/>
      <c r="G1063" s="31" t="s">
        <v>2783</v>
      </c>
      <c r="H1063" s="147"/>
      <c r="I1063" s="315"/>
      <c r="J1063" s="115"/>
      <c r="K1063" s="115"/>
      <c r="L1063" s="147"/>
      <c r="M1063" s="147"/>
      <c r="N1063" s="147"/>
      <c r="O1063" s="115"/>
      <c r="P1063" s="115"/>
      <c r="Q1063" s="314"/>
      <c r="R1063" s="314"/>
      <c r="S1063" s="314"/>
    </row>
    <row r="1064" spans="2:19" ht="18.75">
      <c r="B1064" s="301" t="s">
        <v>4659</v>
      </c>
      <c r="C1064" s="134" t="s">
        <v>4250</v>
      </c>
      <c r="D1064" s="31" t="s">
        <v>2808</v>
      </c>
      <c r="E1064" s="134"/>
      <c r="F1064" s="134"/>
      <c r="G1064" s="31" t="s">
        <v>2783</v>
      </c>
      <c r="H1064" s="134" t="s">
        <v>236</v>
      </c>
      <c r="I1064" s="134" t="s">
        <v>3397</v>
      </c>
      <c r="J1064" s="305">
        <v>115</v>
      </c>
      <c r="K1064" s="115">
        <v>27.6</v>
      </c>
      <c r="L1064" s="134"/>
      <c r="M1064" s="134"/>
      <c r="N1064" s="134"/>
      <c r="O1064" s="305">
        <v>50</v>
      </c>
      <c r="P1064" s="309"/>
      <c r="Q1064" s="151"/>
      <c r="R1064" s="16" t="s">
        <v>4916</v>
      </c>
      <c r="S1064" s="151"/>
    </row>
    <row r="1065" spans="2:19" ht="18.75">
      <c r="B1065" s="301" t="s">
        <v>1256</v>
      </c>
      <c r="C1065" s="147" t="s">
        <v>2850</v>
      </c>
      <c r="D1065" s="31" t="s">
        <v>2808</v>
      </c>
      <c r="E1065" s="147"/>
      <c r="F1065" s="147"/>
      <c r="G1065" s="31" t="s">
        <v>2783</v>
      </c>
      <c r="H1065" s="147"/>
      <c r="I1065" s="315"/>
      <c r="J1065" s="115"/>
      <c r="K1065" s="115"/>
      <c r="L1065" s="147"/>
      <c r="M1065" s="147"/>
      <c r="N1065" s="147"/>
      <c r="O1065" s="115"/>
      <c r="P1065" s="115"/>
      <c r="Q1065" s="314"/>
      <c r="R1065" s="314"/>
      <c r="S1065" s="314"/>
    </row>
    <row r="1066" spans="2:19" ht="18.75">
      <c r="B1066" s="301" t="s">
        <v>2447</v>
      </c>
      <c r="C1066" s="134" t="s">
        <v>4251</v>
      </c>
      <c r="D1066" s="31" t="s">
        <v>2808</v>
      </c>
      <c r="E1066" s="134"/>
      <c r="F1066" s="134"/>
      <c r="G1066" s="31" t="s">
        <v>2783</v>
      </c>
      <c r="H1066" s="134" t="s">
        <v>244</v>
      </c>
      <c r="I1066" s="134"/>
      <c r="J1066" s="305">
        <v>115</v>
      </c>
      <c r="K1066" s="305">
        <v>13.8</v>
      </c>
      <c r="L1066" s="134"/>
      <c r="M1066" s="134"/>
      <c r="N1066" s="134"/>
      <c r="O1066" s="309"/>
      <c r="P1066" s="309"/>
      <c r="Q1066" s="16" t="s">
        <v>5025</v>
      </c>
      <c r="R1066" s="16" t="s">
        <v>4917</v>
      </c>
      <c r="S1066" s="151"/>
    </row>
    <row r="1067" spans="2:19" ht="18.75">
      <c r="B1067" s="301" t="s">
        <v>4424</v>
      </c>
      <c r="C1067" s="134" t="s">
        <v>4571</v>
      </c>
      <c r="D1067" s="31" t="s">
        <v>3452</v>
      </c>
      <c r="E1067" s="134"/>
      <c r="F1067" s="134"/>
      <c r="G1067" s="31" t="s">
        <v>2783</v>
      </c>
      <c r="H1067" s="134" t="s">
        <v>244</v>
      </c>
      <c r="I1067" s="134"/>
      <c r="J1067" s="305">
        <v>115</v>
      </c>
      <c r="K1067" s="115"/>
      <c r="L1067" s="134"/>
      <c r="M1067" s="134"/>
      <c r="N1067" s="134"/>
      <c r="O1067" s="309"/>
      <c r="P1067" s="309"/>
      <c r="Q1067" s="151"/>
      <c r="R1067" s="16" t="s">
        <v>4878</v>
      </c>
      <c r="S1067" s="151"/>
    </row>
    <row r="1068" spans="2:19" ht="18.75">
      <c r="B1068" s="301" t="s">
        <v>3414</v>
      </c>
      <c r="C1068" s="134" t="s">
        <v>4252</v>
      </c>
      <c r="D1068" s="31" t="s">
        <v>3452</v>
      </c>
      <c r="E1068" s="134"/>
      <c r="F1068" s="134"/>
      <c r="G1068" s="31" t="s">
        <v>2783</v>
      </c>
      <c r="H1068" s="134" t="s">
        <v>244</v>
      </c>
      <c r="I1068" s="134"/>
      <c r="J1068" s="305">
        <v>115</v>
      </c>
      <c r="K1068" s="115"/>
      <c r="L1068" s="134"/>
      <c r="M1068" s="134"/>
      <c r="N1068" s="134"/>
      <c r="O1068" s="305">
        <v>56</v>
      </c>
      <c r="P1068" s="305">
        <v>63</v>
      </c>
      <c r="Q1068" s="151"/>
      <c r="R1068" s="16" t="s">
        <v>4878</v>
      </c>
      <c r="S1068" s="151"/>
    </row>
    <row r="1069" spans="2:19" ht="18.75">
      <c r="B1069" s="301" t="s">
        <v>3415</v>
      </c>
      <c r="C1069" s="134" t="s">
        <v>4253</v>
      </c>
      <c r="D1069" s="31" t="s">
        <v>3452</v>
      </c>
      <c r="E1069" s="134"/>
      <c r="F1069" s="134"/>
      <c r="G1069" s="31" t="s">
        <v>2783</v>
      </c>
      <c r="H1069" s="134" t="s">
        <v>244</v>
      </c>
      <c r="I1069" s="134"/>
      <c r="J1069" s="305">
        <v>115</v>
      </c>
      <c r="K1069" s="115"/>
      <c r="L1069" s="134"/>
      <c r="M1069" s="134"/>
      <c r="N1069" s="134"/>
      <c r="O1069" s="305">
        <v>56</v>
      </c>
      <c r="P1069" s="305">
        <v>63</v>
      </c>
      <c r="Q1069" s="151"/>
      <c r="R1069" s="16" t="s">
        <v>4878</v>
      </c>
      <c r="S1069" s="151"/>
    </row>
    <row r="1070" spans="2:19" ht="18.75">
      <c r="B1070" s="301" t="s">
        <v>1848</v>
      </c>
      <c r="C1070" s="134" t="s">
        <v>4254</v>
      </c>
      <c r="D1070" s="31" t="s">
        <v>2808</v>
      </c>
      <c r="E1070" s="134"/>
      <c r="F1070" s="134"/>
      <c r="G1070" s="31" t="s">
        <v>2783</v>
      </c>
      <c r="H1070" s="134" t="s">
        <v>3405</v>
      </c>
      <c r="I1070" s="134" t="s">
        <v>3397</v>
      </c>
      <c r="J1070" s="305">
        <v>230</v>
      </c>
      <c r="K1070" s="306" t="s">
        <v>4617</v>
      </c>
      <c r="L1070" s="134"/>
      <c r="M1070" s="134"/>
      <c r="N1070" s="134"/>
      <c r="O1070" s="305">
        <v>181</v>
      </c>
      <c r="P1070" s="305">
        <v>202</v>
      </c>
      <c r="Q1070" s="151"/>
      <c r="R1070" s="16" t="s">
        <v>4971</v>
      </c>
      <c r="S1070" s="151"/>
    </row>
    <row r="1071" spans="2:19" ht="18.75">
      <c r="B1071" s="301" t="s">
        <v>4353</v>
      </c>
      <c r="C1071" s="147" t="s">
        <v>3917</v>
      </c>
      <c r="D1071" s="31" t="s">
        <v>2808</v>
      </c>
      <c r="E1071" s="147"/>
      <c r="F1071" s="147"/>
      <c r="G1071" s="31" t="s">
        <v>2783</v>
      </c>
      <c r="H1071" s="147"/>
      <c r="I1071" s="315"/>
      <c r="J1071" s="115"/>
      <c r="K1071" s="115"/>
      <c r="L1071" s="147"/>
      <c r="M1071" s="147"/>
      <c r="N1071" s="147"/>
      <c r="O1071" s="115"/>
      <c r="P1071" s="115"/>
      <c r="Q1071" s="314"/>
      <c r="R1071" s="314"/>
      <c r="S1071" s="314"/>
    </row>
    <row r="1072" spans="2:19" ht="18.75">
      <c r="B1072" s="301" t="s">
        <v>2300</v>
      </c>
      <c r="C1072" s="147" t="s">
        <v>3215</v>
      </c>
      <c r="D1072" s="31" t="s">
        <v>2808</v>
      </c>
      <c r="E1072" s="147"/>
      <c r="F1072" s="147"/>
      <c r="G1072" s="31" t="s">
        <v>2783</v>
      </c>
      <c r="H1072" s="147"/>
      <c r="I1072" s="315"/>
      <c r="J1072" s="115"/>
      <c r="K1072" s="115"/>
      <c r="L1072" s="147"/>
      <c r="M1072" s="147"/>
      <c r="N1072" s="147"/>
      <c r="O1072" s="115"/>
      <c r="P1072" s="115"/>
      <c r="Q1072" s="314"/>
      <c r="R1072" s="314"/>
      <c r="S1072" s="314"/>
    </row>
    <row r="1073" spans="2:19" ht="18.75">
      <c r="B1073" s="301" t="s">
        <v>2665</v>
      </c>
      <c r="C1073" s="134" t="s">
        <v>4255</v>
      </c>
      <c r="D1073" s="31" t="s">
        <v>2808</v>
      </c>
      <c r="E1073" s="134"/>
      <c r="F1073" s="134"/>
      <c r="G1073" s="31" t="s">
        <v>2783</v>
      </c>
      <c r="H1073" s="134" t="s">
        <v>263</v>
      </c>
      <c r="I1073" s="219"/>
      <c r="J1073" s="305">
        <v>115</v>
      </c>
      <c r="K1073" s="305">
        <v>44</v>
      </c>
      <c r="L1073" s="219"/>
      <c r="M1073" s="219"/>
      <c r="N1073" s="219"/>
      <c r="O1073" s="305">
        <v>55</v>
      </c>
      <c r="P1073" s="309"/>
      <c r="Q1073" s="16" t="s">
        <v>5025</v>
      </c>
      <c r="R1073" s="16" t="s">
        <v>4920</v>
      </c>
      <c r="S1073" s="151"/>
    </row>
    <row r="1074" spans="2:19" ht="18.75">
      <c r="B1074" s="301" t="s">
        <v>2015</v>
      </c>
      <c r="C1074" s="134" t="s">
        <v>4256</v>
      </c>
      <c r="D1074" s="31" t="s">
        <v>2808</v>
      </c>
      <c r="E1074" s="134"/>
      <c r="F1074" s="134"/>
      <c r="G1074" s="31" t="s">
        <v>2783</v>
      </c>
      <c r="H1074" s="134" t="s">
        <v>3404</v>
      </c>
      <c r="I1074" s="134" t="s">
        <v>3397</v>
      </c>
      <c r="J1074" s="305">
        <v>115</v>
      </c>
      <c r="K1074" s="305">
        <v>13.8</v>
      </c>
      <c r="L1074" s="134"/>
      <c r="M1074" s="134"/>
      <c r="N1074" s="134"/>
      <c r="O1074" s="305">
        <v>112</v>
      </c>
      <c r="P1074" s="309"/>
      <c r="Q1074" s="16" t="s">
        <v>5025</v>
      </c>
      <c r="R1074" s="16" t="s">
        <v>4970</v>
      </c>
      <c r="S1074" s="151"/>
    </row>
    <row r="1075" spans="2:19" ht="18.75">
      <c r="B1075" s="301" t="s">
        <v>1962</v>
      </c>
      <c r="C1075" s="134" t="s">
        <v>4257</v>
      </c>
      <c r="D1075" s="31" t="s">
        <v>2808</v>
      </c>
      <c r="E1075" s="134"/>
      <c r="F1075" s="134"/>
      <c r="G1075" s="31" t="s">
        <v>2783</v>
      </c>
      <c r="H1075" s="134" t="s">
        <v>3408</v>
      </c>
      <c r="I1075" s="134"/>
      <c r="J1075" s="305">
        <v>115</v>
      </c>
      <c r="K1075" s="115">
        <v>13.8</v>
      </c>
      <c r="L1075" s="134"/>
      <c r="M1075" s="134"/>
      <c r="N1075" s="134"/>
      <c r="O1075" s="305">
        <v>169</v>
      </c>
      <c r="P1075" s="309"/>
      <c r="Q1075" s="151"/>
      <c r="R1075" s="16" t="s">
        <v>4880</v>
      </c>
      <c r="S1075" s="151"/>
    </row>
    <row r="1076" spans="2:19" ht="18.75">
      <c r="B1076" s="301" t="s">
        <v>1511</v>
      </c>
      <c r="C1076" s="147" t="s">
        <v>2831</v>
      </c>
      <c r="D1076" s="31" t="s">
        <v>2808</v>
      </c>
      <c r="E1076" s="147"/>
      <c r="F1076" s="147"/>
      <c r="G1076" s="31" t="s">
        <v>2783</v>
      </c>
      <c r="H1076" s="147"/>
      <c r="I1076" s="315"/>
      <c r="J1076" s="115"/>
      <c r="K1076" s="115"/>
      <c r="L1076" s="147"/>
      <c r="M1076" s="147"/>
      <c r="N1076" s="147"/>
      <c r="O1076" s="115"/>
      <c r="P1076" s="115"/>
      <c r="Q1076" s="314"/>
      <c r="R1076" s="314"/>
      <c r="S1076" s="314"/>
    </row>
    <row r="1077" spans="2:19" ht="18.75">
      <c r="B1077" s="301" t="s">
        <v>1513</v>
      </c>
      <c r="C1077" s="134" t="s">
        <v>4258</v>
      </c>
      <c r="D1077" s="31" t="s">
        <v>2808</v>
      </c>
      <c r="E1077" s="134"/>
      <c r="F1077" s="134"/>
      <c r="G1077" s="31" t="s">
        <v>2783</v>
      </c>
      <c r="H1077" s="134" t="s">
        <v>3457</v>
      </c>
      <c r="I1077" s="134"/>
      <c r="J1077" s="305">
        <v>230</v>
      </c>
      <c r="K1077" s="305">
        <v>27.6</v>
      </c>
      <c r="L1077" s="134"/>
      <c r="M1077" s="134"/>
      <c r="N1077" s="134"/>
      <c r="O1077" s="305">
        <v>117.3</v>
      </c>
      <c r="P1077" s="305">
        <v>128.6</v>
      </c>
      <c r="Q1077" s="16" t="s">
        <v>5025</v>
      </c>
      <c r="R1077" s="16" t="s">
        <v>4969</v>
      </c>
      <c r="S1077" s="151"/>
    </row>
    <row r="1078" spans="2:19" ht="18.75">
      <c r="B1078" s="301" t="s">
        <v>2519</v>
      </c>
      <c r="C1078" s="134" t="s">
        <v>4259</v>
      </c>
      <c r="D1078" s="31" t="s">
        <v>2808</v>
      </c>
      <c r="E1078" s="134"/>
      <c r="F1078" s="134"/>
      <c r="G1078" s="31" t="s">
        <v>2783</v>
      </c>
      <c r="H1078" s="134" t="s">
        <v>236</v>
      </c>
      <c r="I1078" s="134" t="s">
        <v>3398</v>
      </c>
      <c r="J1078" s="305">
        <v>230</v>
      </c>
      <c r="K1078" s="115">
        <v>27.6</v>
      </c>
      <c r="L1078" s="134"/>
      <c r="M1078" s="134"/>
      <c r="N1078" s="134"/>
      <c r="O1078" s="305">
        <v>50</v>
      </c>
      <c r="P1078" s="309"/>
      <c r="Q1078" s="151"/>
      <c r="R1078" s="16" t="s">
        <v>4916</v>
      </c>
      <c r="S1078" s="151"/>
    </row>
    <row r="1079" spans="2:19" ht="18.75">
      <c r="B1079" s="301" t="s">
        <v>2567</v>
      </c>
      <c r="C1079" s="134" t="s">
        <v>4260</v>
      </c>
      <c r="D1079" s="31" t="s">
        <v>2808</v>
      </c>
      <c r="E1079" s="134"/>
      <c r="F1079" s="134"/>
      <c r="G1079" s="31" t="s">
        <v>2783</v>
      </c>
      <c r="H1079" s="134" t="s">
        <v>3421</v>
      </c>
      <c r="I1079" s="134" t="s">
        <v>3398</v>
      </c>
      <c r="J1079" s="305">
        <v>115</v>
      </c>
      <c r="K1079" s="305">
        <v>24.9</v>
      </c>
      <c r="L1079" s="134"/>
      <c r="M1079" s="134"/>
      <c r="N1079" s="134"/>
      <c r="O1079" s="309"/>
      <c r="P1079" s="309"/>
      <c r="Q1079" s="16" t="s">
        <v>5025</v>
      </c>
      <c r="R1079" s="16" t="s">
        <v>4973</v>
      </c>
      <c r="S1079" s="151"/>
    </row>
    <row r="1080" spans="2:19" ht="18.75">
      <c r="B1080" s="301" t="s">
        <v>2135</v>
      </c>
      <c r="C1080" s="147" t="s">
        <v>2951</v>
      </c>
      <c r="D1080" s="31" t="s">
        <v>2808</v>
      </c>
      <c r="E1080" s="147"/>
      <c r="F1080" s="147"/>
      <c r="G1080" s="31" t="s">
        <v>2783</v>
      </c>
      <c r="H1080" s="147"/>
      <c r="I1080" s="315"/>
      <c r="J1080" s="115"/>
      <c r="K1080" s="115"/>
      <c r="L1080" s="147"/>
      <c r="M1080" s="147"/>
      <c r="N1080" s="147"/>
      <c r="O1080" s="115"/>
      <c r="P1080" s="115"/>
      <c r="Q1080" s="314"/>
      <c r="R1080" s="314"/>
      <c r="S1080" s="314"/>
    </row>
    <row r="1081" spans="2:19" ht="18.75">
      <c r="B1081" s="301" t="s">
        <v>4425</v>
      </c>
      <c r="C1081" s="134" t="s">
        <v>4572</v>
      </c>
      <c r="D1081" s="31" t="s">
        <v>2808</v>
      </c>
      <c r="E1081" s="134"/>
      <c r="F1081" s="134"/>
      <c r="G1081" s="31" t="s">
        <v>2783</v>
      </c>
      <c r="H1081" s="134" t="s">
        <v>3404</v>
      </c>
      <c r="I1081" s="134"/>
      <c r="J1081" s="305">
        <v>230</v>
      </c>
      <c r="K1081" s="115"/>
      <c r="L1081" s="134"/>
      <c r="M1081" s="134"/>
      <c r="N1081" s="134"/>
      <c r="O1081" s="309"/>
      <c r="P1081" s="309"/>
      <c r="Q1081" s="151"/>
      <c r="R1081" s="16" t="s">
        <v>4970</v>
      </c>
      <c r="S1081" s="151"/>
    </row>
    <row r="1082" spans="2:19" ht="18.75">
      <c r="B1082" s="301" t="s">
        <v>4729</v>
      </c>
      <c r="C1082" s="134" t="s">
        <v>4573</v>
      </c>
      <c r="D1082" s="31" t="s">
        <v>2808</v>
      </c>
      <c r="E1082" s="134"/>
      <c r="F1082" s="134"/>
      <c r="G1082" s="31" t="s">
        <v>2783</v>
      </c>
      <c r="H1082" s="134" t="s">
        <v>3412</v>
      </c>
      <c r="I1082" s="134"/>
      <c r="J1082" s="305">
        <v>115</v>
      </c>
      <c r="K1082" s="115"/>
      <c r="L1082" s="134"/>
      <c r="M1082" s="134"/>
      <c r="N1082" s="134"/>
      <c r="O1082" s="309"/>
      <c r="P1082" s="309"/>
      <c r="Q1082" s="151"/>
      <c r="R1082" s="16" t="s">
        <v>4915</v>
      </c>
      <c r="S1082" s="151"/>
    </row>
    <row r="1083" spans="2:19" ht="18.75">
      <c r="B1083" s="301" t="s">
        <v>1544</v>
      </c>
      <c r="C1083" s="147" t="s">
        <v>3322</v>
      </c>
      <c r="D1083" s="31" t="s">
        <v>2808</v>
      </c>
      <c r="E1083" s="147"/>
      <c r="F1083" s="147"/>
      <c r="G1083" s="31" t="s">
        <v>2783</v>
      </c>
      <c r="H1083" s="147"/>
      <c r="I1083" s="315"/>
      <c r="J1083" s="115"/>
      <c r="K1083" s="115"/>
      <c r="L1083" s="147"/>
      <c r="M1083" s="147"/>
      <c r="N1083" s="147"/>
      <c r="O1083" s="115"/>
      <c r="P1083" s="115"/>
      <c r="Q1083" s="314"/>
      <c r="R1083" s="314"/>
      <c r="S1083" s="314"/>
    </row>
    <row r="1084" spans="2:19" ht="18.75">
      <c r="B1084" s="301" t="s">
        <v>4730</v>
      </c>
      <c r="C1084" s="134" t="s">
        <v>4574</v>
      </c>
      <c r="D1084" s="31" t="s">
        <v>2808</v>
      </c>
      <c r="E1084" s="134"/>
      <c r="F1084" s="134"/>
      <c r="G1084" s="31" t="s">
        <v>2783</v>
      </c>
      <c r="H1084" s="134" t="s">
        <v>3412</v>
      </c>
      <c r="I1084" s="134"/>
      <c r="J1084" s="305">
        <v>115</v>
      </c>
      <c r="K1084" s="115"/>
      <c r="L1084" s="134"/>
      <c r="M1084" s="134"/>
      <c r="N1084" s="134"/>
      <c r="O1084" s="309"/>
      <c r="P1084" s="309"/>
      <c r="Q1084" s="151"/>
      <c r="R1084" s="16" t="s">
        <v>4915</v>
      </c>
      <c r="S1084" s="151"/>
    </row>
    <row r="1085" spans="2:19" ht="18.75">
      <c r="B1085" s="301" t="s">
        <v>2520</v>
      </c>
      <c r="C1085" s="147" t="s">
        <v>3275</v>
      </c>
      <c r="D1085" s="31" t="s">
        <v>2808</v>
      </c>
      <c r="E1085" s="147"/>
      <c r="F1085" s="147"/>
      <c r="G1085" s="31" t="s">
        <v>2783</v>
      </c>
      <c r="H1085" s="147"/>
      <c r="I1085" s="315"/>
      <c r="J1085" s="115"/>
      <c r="K1085" s="115"/>
      <c r="L1085" s="147"/>
      <c r="M1085" s="147"/>
      <c r="N1085" s="147"/>
      <c r="O1085" s="115"/>
      <c r="P1085" s="115"/>
      <c r="Q1085" s="314"/>
      <c r="R1085" s="314"/>
      <c r="S1085" s="314"/>
    </row>
    <row r="1086" spans="2:19" ht="18.75">
      <c r="B1086" s="301" t="s">
        <v>2658</v>
      </c>
      <c r="C1086" s="134" t="s">
        <v>4261</v>
      </c>
      <c r="D1086" s="31" t="s">
        <v>2808</v>
      </c>
      <c r="E1086" s="134"/>
      <c r="F1086" s="134"/>
      <c r="G1086" s="31" t="s">
        <v>2783</v>
      </c>
      <c r="H1086" s="134" t="s">
        <v>236</v>
      </c>
      <c r="I1086" s="134" t="s">
        <v>3401</v>
      </c>
      <c r="J1086" s="305">
        <v>230</v>
      </c>
      <c r="K1086" s="115">
        <v>27.6</v>
      </c>
      <c r="L1086" s="134"/>
      <c r="M1086" s="134"/>
      <c r="N1086" s="134"/>
      <c r="O1086" s="305">
        <v>290</v>
      </c>
      <c r="P1086" s="309"/>
      <c r="Q1086" s="151"/>
      <c r="R1086" s="16" t="s">
        <v>4916</v>
      </c>
      <c r="S1086" s="151"/>
    </row>
    <row r="1087" spans="2:19" ht="18.75">
      <c r="B1087" s="301" t="s">
        <v>2159</v>
      </c>
      <c r="C1087" s="147" t="s">
        <v>2959</v>
      </c>
      <c r="D1087" s="31" t="s">
        <v>2808</v>
      </c>
      <c r="E1087" s="147"/>
      <c r="F1087" s="147"/>
      <c r="G1087" s="31" t="s">
        <v>2783</v>
      </c>
      <c r="H1087" s="147"/>
      <c r="I1087" s="315"/>
      <c r="J1087" s="115"/>
      <c r="K1087" s="115"/>
      <c r="L1087" s="147"/>
      <c r="M1087" s="147"/>
      <c r="N1087" s="147"/>
      <c r="O1087" s="115"/>
      <c r="P1087" s="115"/>
      <c r="Q1087" s="314"/>
      <c r="R1087" s="314"/>
      <c r="S1087" s="314"/>
    </row>
    <row r="1088" spans="2:19" ht="18.75">
      <c r="B1088" s="301" t="s">
        <v>1343</v>
      </c>
      <c r="C1088" s="134" t="s">
        <v>4262</v>
      </c>
      <c r="D1088" s="31" t="s">
        <v>2808</v>
      </c>
      <c r="E1088" s="134"/>
      <c r="F1088" s="134"/>
      <c r="G1088" s="31" t="s">
        <v>2783</v>
      </c>
      <c r="H1088" s="134" t="s">
        <v>3413</v>
      </c>
      <c r="I1088" s="134"/>
      <c r="J1088" s="305">
        <v>115</v>
      </c>
      <c r="K1088" s="115">
        <v>34.5</v>
      </c>
      <c r="L1088" s="134"/>
      <c r="M1088" s="134"/>
      <c r="N1088" s="134"/>
      <c r="O1088" s="309"/>
      <c r="P1088" s="309"/>
      <c r="Q1088" s="151"/>
      <c r="R1088" s="16" t="s">
        <v>5566</v>
      </c>
      <c r="S1088" s="151"/>
    </row>
    <row r="1089" spans="2:19" ht="18.75">
      <c r="B1089" s="301" t="s">
        <v>2354</v>
      </c>
      <c r="C1089" s="147" t="s">
        <v>3342</v>
      </c>
      <c r="D1089" s="31" t="s">
        <v>2808</v>
      </c>
      <c r="E1089" s="147"/>
      <c r="F1089" s="147"/>
      <c r="G1089" s="31" t="s">
        <v>2783</v>
      </c>
      <c r="H1089" s="147"/>
      <c r="I1089" s="315"/>
      <c r="J1089" s="115"/>
      <c r="K1089" s="115"/>
      <c r="L1089" s="147"/>
      <c r="M1089" s="147"/>
      <c r="N1089" s="147"/>
      <c r="O1089" s="115"/>
      <c r="P1089" s="115"/>
      <c r="Q1089" s="314"/>
      <c r="R1089" s="314"/>
      <c r="S1089" s="314"/>
    </row>
    <row r="1090" spans="2:19" ht="18.75">
      <c r="B1090" s="301" t="s">
        <v>4735</v>
      </c>
      <c r="C1090" s="134" t="s">
        <v>4575</v>
      </c>
      <c r="D1090" s="31" t="s">
        <v>2808</v>
      </c>
      <c r="E1090" s="134"/>
      <c r="F1090" s="134"/>
      <c r="G1090" s="31" t="s">
        <v>2783</v>
      </c>
      <c r="H1090" s="134" t="s">
        <v>261</v>
      </c>
      <c r="I1090" s="134"/>
      <c r="J1090" s="305">
        <v>115</v>
      </c>
      <c r="K1090" s="115"/>
      <c r="L1090" s="134"/>
      <c r="M1090" s="134"/>
      <c r="N1090" s="134"/>
      <c r="O1090" s="309"/>
      <c r="P1090" s="309"/>
      <c r="Q1090" s="151"/>
      <c r="R1090" s="16" t="s">
        <v>5565</v>
      </c>
      <c r="S1090" s="151"/>
    </row>
    <row r="1091" spans="2:19" ht="18.75">
      <c r="B1091" s="301" t="s">
        <v>2594</v>
      </c>
      <c r="C1091" s="147" t="s">
        <v>3293</v>
      </c>
      <c r="D1091" s="31" t="s">
        <v>2808</v>
      </c>
      <c r="E1091" s="147"/>
      <c r="F1091" s="147"/>
      <c r="G1091" s="31" t="s">
        <v>2783</v>
      </c>
      <c r="H1091" s="147"/>
      <c r="I1091" s="315"/>
      <c r="J1091" s="115"/>
      <c r="K1091" s="115"/>
      <c r="L1091" s="147"/>
      <c r="M1091" s="147"/>
      <c r="N1091" s="147"/>
      <c r="O1091" s="115"/>
      <c r="P1091" s="115"/>
      <c r="Q1091" s="314"/>
      <c r="R1091" s="314"/>
      <c r="S1091" s="314"/>
    </row>
    <row r="1092" spans="2:19" ht="18.75">
      <c r="B1092" s="301" t="s">
        <v>4736</v>
      </c>
      <c r="C1092" s="134" t="s">
        <v>4576</v>
      </c>
      <c r="D1092" s="31" t="s">
        <v>2808</v>
      </c>
      <c r="E1092" s="134"/>
      <c r="F1092" s="134"/>
      <c r="G1092" s="31" t="s">
        <v>2783</v>
      </c>
      <c r="H1092" s="134" t="s">
        <v>3411</v>
      </c>
      <c r="I1092" s="134"/>
      <c r="J1092" s="305">
        <v>115</v>
      </c>
      <c r="K1092" s="115">
        <v>4.16</v>
      </c>
      <c r="L1092" s="134"/>
      <c r="M1092" s="134"/>
      <c r="N1092" s="134"/>
      <c r="O1092" s="309"/>
      <c r="P1092" s="309"/>
      <c r="Q1092" s="151"/>
      <c r="R1092" s="16" t="s">
        <v>4881</v>
      </c>
      <c r="S1092" s="151"/>
    </row>
    <row r="1093" spans="2:19" ht="18.75">
      <c r="B1093" s="301" t="s">
        <v>4737</v>
      </c>
      <c r="C1093" s="134" t="s">
        <v>4577</v>
      </c>
      <c r="D1093" s="31" t="s">
        <v>2808</v>
      </c>
      <c r="E1093" s="134"/>
      <c r="F1093" s="134"/>
      <c r="G1093" s="31" t="s">
        <v>2783</v>
      </c>
      <c r="H1093" s="134" t="s">
        <v>3411</v>
      </c>
      <c r="I1093" s="134"/>
      <c r="J1093" s="305">
        <v>115</v>
      </c>
      <c r="K1093" s="115">
        <v>4.16</v>
      </c>
      <c r="L1093" s="134"/>
      <c r="M1093" s="134"/>
      <c r="N1093" s="134"/>
      <c r="O1093" s="309"/>
      <c r="P1093" s="309"/>
      <c r="Q1093" s="151"/>
      <c r="R1093" s="16" t="s">
        <v>4881</v>
      </c>
      <c r="S1093" s="151"/>
    </row>
    <row r="1094" spans="2:19" ht="18.75">
      <c r="B1094" s="301" t="s">
        <v>4578</v>
      </c>
      <c r="C1094" s="147" t="s">
        <v>2933</v>
      </c>
      <c r="D1094" s="31" t="s">
        <v>2808</v>
      </c>
      <c r="E1094" s="147"/>
      <c r="F1094" s="147"/>
      <c r="G1094" s="31" t="s">
        <v>2783</v>
      </c>
      <c r="H1094" s="147"/>
      <c r="I1094" s="315"/>
      <c r="J1094" s="115"/>
      <c r="K1094" s="115"/>
      <c r="L1094" s="147"/>
      <c r="M1094" s="147"/>
      <c r="N1094" s="147"/>
      <c r="O1094" s="115"/>
      <c r="P1094" s="115"/>
      <c r="Q1094" s="314"/>
      <c r="R1094" s="314"/>
      <c r="S1094" s="314"/>
    </row>
    <row r="1095" spans="2:19" ht="18.75">
      <c r="B1095" s="301" t="s">
        <v>4738</v>
      </c>
      <c r="C1095" s="134" t="s">
        <v>4579</v>
      </c>
      <c r="D1095" s="31" t="s">
        <v>2808</v>
      </c>
      <c r="E1095" s="134"/>
      <c r="F1095" s="134"/>
      <c r="G1095" s="31" t="s">
        <v>2783</v>
      </c>
      <c r="H1095" s="134" t="s">
        <v>261</v>
      </c>
      <c r="I1095" s="134"/>
      <c r="J1095" s="305">
        <v>230</v>
      </c>
      <c r="K1095" s="115"/>
      <c r="L1095" s="134"/>
      <c r="M1095" s="134"/>
      <c r="N1095" s="134"/>
      <c r="O1095" s="309"/>
      <c r="P1095" s="309"/>
      <c r="Q1095" s="151"/>
      <c r="R1095" s="16" t="s">
        <v>4914</v>
      </c>
      <c r="S1095" s="151"/>
    </row>
    <row r="1096" spans="2:19" ht="18.75">
      <c r="B1096" s="301" t="s">
        <v>1809</v>
      </c>
      <c r="C1096" s="147" t="s">
        <v>3123</v>
      </c>
      <c r="D1096" s="31" t="s">
        <v>2808</v>
      </c>
      <c r="E1096" s="147"/>
      <c r="F1096" s="147"/>
      <c r="G1096" s="31" t="s">
        <v>2783</v>
      </c>
      <c r="H1096" s="147"/>
      <c r="I1096" s="315"/>
      <c r="J1096" s="115"/>
      <c r="K1096" s="115"/>
      <c r="L1096" s="147"/>
      <c r="M1096" s="147"/>
      <c r="N1096" s="147"/>
      <c r="O1096" s="115"/>
      <c r="P1096" s="115"/>
      <c r="Q1096" s="314"/>
      <c r="R1096" s="314"/>
      <c r="S1096" s="314"/>
    </row>
    <row r="1097" spans="2:19" ht="18.75">
      <c r="B1097" s="301" t="s">
        <v>1764</v>
      </c>
      <c r="C1097" s="134" t="s">
        <v>4263</v>
      </c>
      <c r="D1097" s="31" t="s">
        <v>2808</v>
      </c>
      <c r="E1097" s="134"/>
      <c r="F1097" s="134"/>
      <c r="G1097" s="31" t="s">
        <v>2783</v>
      </c>
      <c r="H1097" s="134" t="s">
        <v>229</v>
      </c>
      <c r="I1097" s="134"/>
      <c r="J1097" s="305">
        <v>115</v>
      </c>
      <c r="K1097" s="115">
        <v>12.5</v>
      </c>
      <c r="L1097" s="134"/>
      <c r="M1097" s="134"/>
      <c r="N1097" s="134"/>
      <c r="O1097" s="309"/>
      <c r="P1097" s="309"/>
      <c r="Q1097" s="151"/>
      <c r="R1097" s="16" t="s">
        <v>4963</v>
      </c>
      <c r="S1097" s="151"/>
    </row>
    <row r="1098" spans="2:19" ht="18.75">
      <c r="B1098" s="301" t="s">
        <v>4740</v>
      </c>
      <c r="C1098" s="134" t="s">
        <v>4580</v>
      </c>
      <c r="D1098" s="31" t="s">
        <v>2808</v>
      </c>
      <c r="E1098" s="134"/>
      <c r="F1098" s="134"/>
      <c r="G1098" s="31" t="s">
        <v>2783</v>
      </c>
      <c r="H1098" s="134" t="s">
        <v>229</v>
      </c>
      <c r="I1098" s="134"/>
      <c r="J1098" s="305">
        <v>230</v>
      </c>
      <c r="K1098" s="115"/>
      <c r="L1098" s="134"/>
      <c r="M1098" s="134"/>
      <c r="N1098" s="134"/>
      <c r="O1098" s="309"/>
      <c r="P1098" s="309"/>
      <c r="Q1098" s="151"/>
      <c r="R1098" s="16" t="s">
        <v>4963</v>
      </c>
      <c r="S1098" s="151"/>
    </row>
    <row r="1099" spans="2:19" ht="18.75">
      <c r="B1099" s="301" t="s">
        <v>1705</v>
      </c>
      <c r="C1099" s="134" t="s">
        <v>4264</v>
      </c>
      <c r="D1099" s="31" t="s">
        <v>2808</v>
      </c>
      <c r="E1099" s="134"/>
      <c r="F1099" s="134"/>
      <c r="G1099" s="31" t="s">
        <v>2783</v>
      </c>
      <c r="H1099" s="134" t="s">
        <v>3408</v>
      </c>
      <c r="I1099" s="134"/>
      <c r="J1099" s="305">
        <v>115</v>
      </c>
      <c r="K1099" s="115">
        <v>13.8</v>
      </c>
      <c r="L1099" s="134"/>
      <c r="M1099" s="134"/>
      <c r="N1099" s="134"/>
      <c r="O1099" s="305">
        <v>249</v>
      </c>
      <c r="P1099" s="309"/>
      <c r="Q1099" s="151"/>
      <c r="R1099" s="16" t="s">
        <v>4880</v>
      </c>
      <c r="S1099" s="151"/>
    </row>
    <row r="1100" spans="2:19" ht="18.75">
      <c r="B1100" s="301" t="s">
        <v>4426</v>
      </c>
      <c r="C1100" s="134" t="s">
        <v>4581</v>
      </c>
      <c r="D1100" s="31" t="s">
        <v>2808</v>
      </c>
      <c r="E1100" s="134"/>
      <c r="F1100" s="134"/>
      <c r="G1100" s="31" t="s">
        <v>2783</v>
      </c>
      <c r="H1100" s="134" t="s">
        <v>261</v>
      </c>
      <c r="I1100" s="134"/>
      <c r="J1100" s="305">
        <v>115</v>
      </c>
      <c r="K1100" s="115"/>
      <c r="L1100" s="134"/>
      <c r="M1100" s="134"/>
      <c r="N1100" s="134"/>
      <c r="O1100" s="309"/>
      <c r="P1100" s="309"/>
      <c r="Q1100" s="151"/>
      <c r="R1100" s="16" t="s">
        <v>4914</v>
      </c>
      <c r="S1100" s="151"/>
    </row>
    <row r="1101" spans="2:19" ht="18.75">
      <c r="B1101" s="301" t="s">
        <v>1861</v>
      </c>
      <c r="C1101" s="147" t="s">
        <v>2907</v>
      </c>
      <c r="D1101" s="31" t="s">
        <v>2808</v>
      </c>
      <c r="E1101" s="147"/>
      <c r="F1101" s="147"/>
      <c r="G1101" s="31" t="s">
        <v>2783</v>
      </c>
      <c r="H1101" s="147"/>
      <c r="I1101" s="315"/>
      <c r="J1101" s="115"/>
      <c r="K1101" s="115"/>
      <c r="L1101" s="147"/>
      <c r="M1101" s="147"/>
      <c r="N1101" s="147"/>
      <c r="O1101" s="115"/>
      <c r="P1101" s="115"/>
      <c r="Q1101" s="314"/>
      <c r="R1101" s="314"/>
      <c r="S1101" s="314"/>
    </row>
    <row r="1102" spans="2:19" ht="18.75">
      <c r="B1102" s="301" t="s">
        <v>1862</v>
      </c>
      <c r="C1102" s="134" t="s">
        <v>4265</v>
      </c>
      <c r="D1102" s="31" t="s">
        <v>2808</v>
      </c>
      <c r="E1102" s="134"/>
      <c r="F1102" s="134"/>
      <c r="G1102" s="31" t="s">
        <v>2783</v>
      </c>
      <c r="H1102" s="134" t="s">
        <v>263</v>
      </c>
      <c r="I1102" s="219"/>
      <c r="J1102" s="305">
        <v>230</v>
      </c>
      <c r="K1102" s="115"/>
      <c r="L1102" s="219"/>
      <c r="M1102" s="219"/>
      <c r="N1102" s="219"/>
      <c r="O1102" s="305">
        <v>90</v>
      </c>
      <c r="P1102" s="309"/>
      <c r="Q1102" s="151"/>
      <c r="R1102" s="16" t="s">
        <v>4920</v>
      </c>
      <c r="S1102" s="151"/>
    </row>
    <row r="1103" spans="2:19" ht="18.75">
      <c r="B1103" s="301" t="s">
        <v>4739</v>
      </c>
      <c r="C1103" s="134" t="s">
        <v>4582</v>
      </c>
      <c r="D1103" s="31" t="s">
        <v>2808</v>
      </c>
      <c r="E1103" s="134"/>
      <c r="F1103" s="134"/>
      <c r="G1103" s="31" t="s">
        <v>2783</v>
      </c>
      <c r="H1103" s="134" t="s">
        <v>3421</v>
      </c>
      <c r="I1103" s="219"/>
      <c r="J1103" s="305">
        <v>115</v>
      </c>
      <c r="K1103" s="115"/>
      <c r="L1103" s="134"/>
      <c r="M1103" s="134"/>
      <c r="N1103" s="134"/>
      <c r="O1103" s="309"/>
      <c r="P1103" s="309"/>
      <c r="Q1103" s="151"/>
      <c r="R1103" s="16" t="s">
        <v>4973</v>
      </c>
      <c r="S1103" s="151"/>
    </row>
    <row r="1104" spans="2:19" ht="18.75">
      <c r="B1104" s="301" t="s">
        <v>1336</v>
      </c>
      <c r="C1104" s="134" t="s">
        <v>4661</v>
      </c>
      <c r="D1104" s="31" t="s">
        <v>2808</v>
      </c>
      <c r="E1104" s="134"/>
      <c r="F1104" s="134"/>
      <c r="G1104" s="31" t="s">
        <v>2783</v>
      </c>
      <c r="H1104" s="134" t="s">
        <v>3413</v>
      </c>
      <c r="I1104" s="134"/>
      <c r="J1104" s="305">
        <v>230</v>
      </c>
      <c r="K1104" s="306" t="s">
        <v>4619</v>
      </c>
      <c r="L1104" s="134"/>
      <c r="M1104" s="134"/>
      <c r="N1104" s="134"/>
      <c r="O1104" s="309"/>
      <c r="P1104" s="309"/>
      <c r="Q1104" s="151"/>
      <c r="R1104" s="16" t="s">
        <v>5566</v>
      </c>
      <c r="S1104" s="151"/>
    </row>
    <row r="1105" spans="2:19" ht="18.75">
      <c r="B1105" s="301" t="s">
        <v>1948</v>
      </c>
      <c r="C1105" s="147" t="s">
        <v>3148</v>
      </c>
      <c r="D1105" s="31" t="s">
        <v>2808</v>
      </c>
      <c r="E1105" s="147"/>
      <c r="F1105" s="147"/>
      <c r="G1105" s="31" t="s">
        <v>2783</v>
      </c>
      <c r="H1105" s="147"/>
      <c r="I1105" s="315"/>
      <c r="J1105" s="115"/>
      <c r="K1105" s="115"/>
      <c r="L1105" s="147"/>
      <c r="M1105" s="147"/>
      <c r="N1105" s="147"/>
      <c r="O1105" s="115"/>
      <c r="P1105" s="115"/>
      <c r="Q1105" s="314"/>
      <c r="R1105" s="314"/>
      <c r="S1105" s="314"/>
    </row>
    <row r="1106" spans="2:19" ht="18.75">
      <c r="B1106" s="301" t="s">
        <v>1953</v>
      </c>
      <c r="C1106" s="134" t="s">
        <v>4267</v>
      </c>
      <c r="D1106" s="31" t="s">
        <v>2808</v>
      </c>
      <c r="E1106" s="134"/>
      <c r="F1106" s="134"/>
      <c r="G1106" s="31" t="s">
        <v>2783</v>
      </c>
      <c r="H1106" s="134" t="s">
        <v>3406</v>
      </c>
      <c r="I1106" s="134" t="s">
        <v>3426</v>
      </c>
      <c r="J1106" s="305">
        <v>230</v>
      </c>
      <c r="K1106" s="115">
        <v>44</v>
      </c>
      <c r="L1106" s="134"/>
      <c r="M1106" s="134"/>
      <c r="N1106" s="134"/>
      <c r="O1106" s="305">
        <v>160</v>
      </c>
      <c r="P1106" s="309"/>
      <c r="Q1106" s="151"/>
      <c r="R1106" s="151" t="s">
        <v>4974</v>
      </c>
      <c r="S1106" s="151"/>
    </row>
    <row r="1107" spans="2:19" ht="18.75">
      <c r="B1107" s="301" t="s">
        <v>1743</v>
      </c>
      <c r="C1107" s="134" t="s">
        <v>4266</v>
      </c>
      <c r="D1107" s="31" t="s">
        <v>2808</v>
      </c>
      <c r="E1107" s="134"/>
      <c r="F1107" s="134"/>
      <c r="G1107" s="31" t="s">
        <v>2783</v>
      </c>
      <c r="H1107" s="134" t="s">
        <v>244</v>
      </c>
      <c r="I1107" s="134"/>
      <c r="J1107" s="305">
        <v>230</v>
      </c>
      <c r="K1107" s="305">
        <v>13.8</v>
      </c>
      <c r="L1107" s="134"/>
      <c r="M1107" s="134"/>
      <c r="N1107" s="134"/>
      <c r="O1107" s="309"/>
      <c r="P1107" s="309"/>
      <c r="Q1107" s="16" t="s">
        <v>5025</v>
      </c>
      <c r="R1107" s="16" t="s">
        <v>4917</v>
      </c>
      <c r="S1107" s="151"/>
    </row>
    <row r="1108" spans="2:19" ht="18.75">
      <c r="B1108" s="301" t="s">
        <v>4427</v>
      </c>
      <c r="C1108" s="134" t="s">
        <v>4583</v>
      </c>
      <c r="D1108" s="31" t="s">
        <v>2808</v>
      </c>
      <c r="E1108" s="134"/>
      <c r="F1108" s="134"/>
      <c r="G1108" s="31" t="s">
        <v>2783</v>
      </c>
      <c r="H1108" s="134" t="s">
        <v>261</v>
      </c>
      <c r="I1108" s="134"/>
      <c r="J1108" s="305">
        <v>115</v>
      </c>
      <c r="K1108" s="115"/>
      <c r="L1108" s="134"/>
      <c r="M1108" s="134"/>
      <c r="N1108" s="134"/>
      <c r="O1108" s="309"/>
      <c r="P1108" s="309"/>
      <c r="Q1108" s="151"/>
      <c r="R1108" s="16" t="s">
        <v>4914</v>
      </c>
      <c r="S1108" s="151"/>
    </row>
    <row r="1109" spans="2:19" ht="18.75">
      <c r="B1109" s="301" t="s">
        <v>2059</v>
      </c>
      <c r="C1109" s="147" t="s">
        <v>3167</v>
      </c>
      <c r="D1109" s="31" t="s">
        <v>2808</v>
      </c>
      <c r="E1109" s="147"/>
      <c r="F1109" s="147"/>
      <c r="G1109" s="31" t="s">
        <v>2783</v>
      </c>
      <c r="H1109" s="147"/>
      <c r="I1109" s="315"/>
      <c r="J1109" s="115"/>
      <c r="K1109" s="115"/>
      <c r="L1109" s="147"/>
      <c r="M1109" s="147"/>
      <c r="N1109" s="147"/>
      <c r="O1109" s="115"/>
      <c r="P1109" s="115"/>
      <c r="Q1109" s="314"/>
      <c r="R1109" s="314"/>
      <c r="S1109" s="314"/>
    </row>
    <row r="1110" spans="2:19" ht="18.75">
      <c r="B1110" s="301" t="s">
        <v>2066</v>
      </c>
      <c r="C1110" s="134" t="s">
        <v>4268</v>
      </c>
      <c r="D1110" s="31" t="s">
        <v>2808</v>
      </c>
      <c r="E1110" s="134"/>
      <c r="F1110" s="134"/>
      <c r="G1110" s="31" t="s">
        <v>2783</v>
      </c>
      <c r="H1110" s="134" t="s">
        <v>3428</v>
      </c>
      <c r="I1110" s="134"/>
      <c r="J1110" s="305">
        <v>115</v>
      </c>
      <c r="K1110" s="115">
        <v>27.6</v>
      </c>
      <c r="L1110" s="134"/>
      <c r="M1110" s="134"/>
      <c r="N1110" s="134"/>
      <c r="O1110" s="305">
        <v>7</v>
      </c>
      <c r="P1110" s="309"/>
      <c r="Q1110" s="151"/>
      <c r="R1110" s="16" t="s">
        <v>4924</v>
      </c>
      <c r="S1110" s="151"/>
    </row>
    <row r="1111" spans="2:19" ht="18.75">
      <c r="B1111" s="301" t="s">
        <v>2067</v>
      </c>
      <c r="C1111" s="134" t="s">
        <v>4269</v>
      </c>
      <c r="D1111" s="31" t="s">
        <v>2808</v>
      </c>
      <c r="E1111" s="134"/>
      <c r="F1111" s="134"/>
      <c r="G1111" s="31" t="s">
        <v>2783</v>
      </c>
      <c r="H1111" s="134" t="s">
        <v>3428</v>
      </c>
      <c r="I1111" s="134"/>
      <c r="J1111" s="305">
        <v>115</v>
      </c>
      <c r="K1111" s="115">
        <v>27.6</v>
      </c>
      <c r="L1111" s="134"/>
      <c r="M1111" s="134"/>
      <c r="N1111" s="134"/>
      <c r="O1111" s="305">
        <v>31</v>
      </c>
      <c r="P1111" s="309"/>
      <c r="Q1111" s="151"/>
      <c r="R1111" s="16" t="s">
        <v>4924</v>
      </c>
      <c r="S1111" s="151"/>
    </row>
    <row r="1112" spans="2:19" ht="18.75">
      <c r="B1112" s="301" t="s">
        <v>2064</v>
      </c>
      <c r="C1112" s="147" t="s">
        <v>3168</v>
      </c>
      <c r="D1112" s="31" t="s">
        <v>2808</v>
      </c>
      <c r="E1112" s="147"/>
      <c r="F1112" s="147"/>
      <c r="G1112" s="31" t="s">
        <v>2783</v>
      </c>
      <c r="H1112" s="147"/>
      <c r="I1112" s="315"/>
      <c r="J1112" s="115"/>
      <c r="K1112" s="115"/>
      <c r="L1112" s="147"/>
      <c r="M1112" s="147"/>
      <c r="N1112" s="147"/>
      <c r="O1112" s="115"/>
      <c r="P1112" s="115"/>
      <c r="Q1112" s="314"/>
      <c r="R1112" s="314"/>
      <c r="S1112" s="314"/>
    </row>
    <row r="1113" spans="2:19" ht="18.75">
      <c r="B1113" s="301" t="s">
        <v>2698</v>
      </c>
      <c r="C1113" s="147" t="s">
        <v>3310</v>
      </c>
      <c r="D1113" s="31" t="s">
        <v>2808</v>
      </c>
      <c r="E1113" s="147"/>
      <c r="F1113" s="147"/>
      <c r="G1113" s="31" t="s">
        <v>2783</v>
      </c>
      <c r="H1113" s="147"/>
      <c r="I1113" s="315"/>
      <c r="J1113" s="115"/>
      <c r="K1113" s="115"/>
      <c r="L1113" s="147"/>
      <c r="M1113" s="147"/>
      <c r="N1113" s="147"/>
      <c r="O1113" s="115"/>
      <c r="P1113" s="115"/>
      <c r="Q1113" s="314"/>
      <c r="R1113" s="314"/>
      <c r="S1113" s="314"/>
    </row>
    <row r="1114" spans="2:19" ht="18.75">
      <c r="B1114" s="301" t="s">
        <v>2699</v>
      </c>
      <c r="C1114" s="134" t="s">
        <v>4270</v>
      </c>
      <c r="D1114" s="31" t="s">
        <v>2808</v>
      </c>
      <c r="E1114" s="134"/>
      <c r="F1114" s="134"/>
      <c r="G1114" s="31" t="s">
        <v>2783</v>
      </c>
      <c r="H1114" s="134" t="s">
        <v>236</v>
      </c>
      <c r="I1114" s="134" t="s">
        <v>3400</v>
      </c>
      <c r="J1114" s="305">
        <v>115</v>
      </c>
      <c r="K1114" s="115">
        <v>27.6</v>
      </c>
      <c r="L1114" s="134"/>
      <c r="M1114" s="134"/>
      <c r="N1114" s="134"/>
      <c r="O1114" s="305">
        <v>109</v>
      </c>
      <c r="P1114" s="309"/>
      <c r="Q1114" s="151"/>
      <c r="R1114" s="16" t="s">
        <v>4916</v>
      </c>
      <c r="S1114" s="151"/>
    </row>
    <row r="1115" spans="2:19" ht="18.75">
      <c r="B1115" s="301" t="s">
        <v>2604</v>
      </c>
      <c r="C1115" s="147" t="s">
        <v>3294</v>
      </c>
      <c r="D1115" s="31" t="s">
        <v>2808</v>
      </c>
      <c r="E1115" s="147"/>
      <c r="F1115" s="147"/>
      <c r="G1115" s="31" t="s">
        <v>2783</v>
      </c>
      <c r="H1115" s="147"/>
      <c r="I1115" s="315"/>
      <c r="J1115" s="115"/>
      <c r="K1115" s="115"/>
      <c r="L1115" s="147"/>
      <c r="M1115" s="147"/>
      <c r="N1115" s="147"/>
      <c r="O1115" s="115"/>
      <c r="P1115" s="115"/>
      <c r="Q1115" s="314"/>
      <c r="R1115" s="314"/>
      <c r="S1115" s="314"/>
    </row>
    <row r="1116" spans="2:19" ht="18.75">
      <c r="B1116" s="301" t="s">
        <v>1980</v>
      </c>
      <c r="C1116" s="134" t="s">
        <v>4271</v>
      </c>
      <c r="D1116" s="31" t="s">
        <v>2808</v>
      </c>
      <c r="E1116" s="134"/>
      <c r="F1116" s="134"/>
      <c r="G1116" s="31" t="s">
        <v>2783</v>
      </c>
      <c r="H1116" s="134" t="s">
        <v>229</v>
      </c>
      <c r="I1116" s="134"/>
      <c r="J1116" s="305">
        <v>115</v>
      </c>
      <c r="K1116" s="305">
        <v>27.6</v>
      </c>
      <c r="L1116" s="134"/>
      <c r="M1116" s="134"/>
      <c r="N1116" s="134"/>
      <c r="O1116" s="309"/>
      <c r="P1116" s="309"/>
      <c r="Q1116" s="16" t="s">
        <v>5025</v>
      </c>
      <c r="R1116" s="16" t="s">
        <v>4963</v>
      </c>
      <c r="S1116" s="151"/>
    </row>
    <row r="1117" spans="2:19" ht="18.75">
      <c r="B1117" s="301" t="s">
        <v>3453</v>
      </c>
      <c r="C1117" s="147" t="s">
        <v>3296</v>
      </c>
      <c r="D1117" s="31" t="s">
        <v>2808</v>
      </c>
      <c r="E1117" s="147"/>
      <c r="F1117" s="147"/>
      <c r="G1117" s="31" t="s">
        <v>2783</v>
      </c>
      <c r="H1117" s="147"/>
      <c r="I1117" s="315"/>
      <c r="J1117" s="115"/>
      <c r="K1117" s="115"/>
      <c r="L1117" s="147"/>
      <c r="M1117" s="147"/>
      <c r="N1117" s="147"/>
      <c r="O1117" s="115"/>
      <c r="P1117" s="115"/>
      <c r="Q1117" s="314"/>
      <c r="R1117" s="314"/>
      <c r="S1117" s="314"/>
    </row>
    <row r="1118" spans="2:19" ht="18.75">
      <c r="B1118" s="301" t="s">
        <v>4741</v>
      </c>
      <c r="C1118" s="134" t="s">
        <v>4584</v>
      </c>
      <c r="D1118" s="31" t="s">
        <v>2808</v>
      </c>
      <c r="E1118" s="134"/>
      <c r="F1118" s="134"/>
      <c r="G1118" s="31" t="s">
        <v>2783</v>
      </c>
      <c r="H1118" s="134" t="s">
        <v>229</v>
      </c>
      <c r="I1118" s="134"/>
      <c r="J1118" s="305">
        <v>115</v>
      </c>
      <c r="K1118" s="115"/>
      <c r="L1118" s="134"/>
      <c r="M1118" s="134"/>
      <c r="N1118" s="134"/>
      <c r="O1118" s="309"/>
      <c r="P1118" s="309"/>
      <c r="Q1118" s="151"/>
      <c r="R1118" s="16" t="s">
        <v>4963</v>
      </c>
      <c r="S1118" s="151"/>
    </row>
    <row r="1119" spans="2:19" ht="18.75">
      <c r="B1119" s="301" t="s">
        <v>1365</v>
      </c>
      <c r="C1119" s="147" t="s">
        <v>2919</v>
      </c>
      <c r="D1119" s="31" t="s">
        <v>2808</v>
      </c>
      <c r="E1119" s="147"/>
      <c r="F1119" s="147"/>
      <c r="G1119" s="31" t="s">
        <v>2783</v>
      </c>
      <c r="H1119" s="147"/>
      <c r="I1119" s="315"/>
      <c r="J1119" s="115"/>
      <c r="K1119" s="115"/>
      <c r="L1119" s="147"/>
      <c r="M1119" s="147"/>
      <c r="N1119" s="147"/>
      <c r="O1119" s="115"/>
      <c r="P1119" s="115"/>
      <c r="Q1119" s="314"/>
      <c r="R1119" s="314"/>
      <c r="S1119" s="314"/>
    </row>
    <row r="1120" spans="2:19" ht="18.75">
      <c r="B1120" s="301" t="s">
        <v>1921</v>
      </c>
      <c r="C1120" s="147" t="s">
        <v>3140</v>
      </c>
      <c r="D1120" s="31" t="s">
        <v>2808</v>
      </c>
      <c r="E1120" s="147"/>
      <c r="F1120" s="147"/>
      <c r="G1120" s="31" t="s">
        <v>2783</v>
      </c>
      <c r="H1120" s="147"/>
      <c r="I1120" s="315"/>
      <c r="J1120" s="115"/>
      <c r="K1120" s="115"/>
      <c r="L1120" s="147"/>
      <c r="M1120" s="147"/>
      <c r="N1120" s="147"/>
      <c r="O1120" s="115"/>
      <c r="P1120" s="115"/>
      <c r="Q1120" s="314"/>
      <c r="R1120" s="314"/>
      <c r="S1120" s="314"/>
    </row>
    <row r="1121" spans="2:19" ht="18.75">
      <c r="B1121" s="301" t="s">
        <v>2467</v>
      </c>
      <c r="C1121" s="147" t="s">
        <v>3012</v>
      </c>
      <c r="D1121" s="31" t="s">
        <v>2808</v>
      </c>
      <c r="E1121" s="147"/>
      <c r="F1121" s="147"/>
      <c r="G1121" s="31" t="s">
        <v>2783</v>
      </c>
      <c r="H1121" s="147"/>
      <c r="I1121" s="315"/>
      <c r="J1121" s="115"/>
      <c r="K1121" s="115"/>
      <c r="L1121" s="147"/>
      <c r="M1121" s="147"/>
      <c r="N1121" s="147"/>
      <c r="O1121" s="115"/>
      <c r="P1121" s="115"/>
      <c r="Q1121" s="314"/>
      <c r="R1121" s="314"/>
      <c r="S1121" s="314"/>
    </row>
    <row r="1122" spans="2:19" ht="18.75">
      <c r="B1122" s="301" t="s">
        <v>2468</v>
      </c>
      <c r="C1122" s="134" t="s">
        <v>4272</v>
      </c>
      <c r="D1122" s="31" t="s">
        <v>2808</v>
      </c>
      <c r="E1122" s="134"/>
      <c r="F1122" s="134"/>
      <c r="G1122" s="31" t="s">
        <v>2783</v>
      </c>
      <c r="H1122" s="134" t="s">
        <v>3409</v>
      </c>
      <c r="I1122" s="134" t="s">
        <v>3401</v>
      </c>
      <c r="J1122" s="305">
        <v>230</v>
      </c>
      <c r="K1122" s="115">
        <v>44</v>
      </c>
      <c r="L1122" s="134"/>
      <c r="M1122" s="134"/>
      <c r="N1122" s="134"/>
      <c r="O1122" s="305">
        <v>347</v>
      </c>
      <c r="P1122" s="309"/>
      <c r="Q1122" s="151"/>
      <c r="R1122" s="16" t="s">
        <v>4884</v>
      </c>
      <c r="S1122" s="151"/>
    </row>
    <row r="1123" spans="2:19" ht="18.75">
      <c r="B1123" s="301" t="s">
        <v>4483</v>
      </c>
      <c r="C1123" s="147" t="s">
        <v>3331</v>
      </c>
      <c r="D1123" s="31" t="s">
        <v>2808</v>
      </c>
      <c r="E1123" s="147"/>
      <c r="F1123" s="147"/>
      <c r="G1123" s="31" t="s">
        <v>2783</v>
      </c>
      <c r="H1123" s="147"/>
      <c r="I1123" s="315"/>
      <c r="J1123" s="115"/>
      <c r="K1123" s="115"/>
      <c r="L1123" s="147"/>
      <c r="M1123" s="147"/>
      <c r="N1123" s="147"/>
      <c r="O1123" s="115"/>
      <c r="P1123" s="115"/>
      <c r="Q1123" s="314"/>
      <c r="R1123" s="314"/>
      <c r="S1123" s="314"/>
    </row>
    <row r="1124" spans="2:19" ht="18.75">
      <c r="B1124" s="301" t="s">
        <v>2346</v>
      </c>
      <c r="C1124" s="134" t="s">
        <v>4273</v>
      </c>
      <c r="D1124" s="31" t="s">
        <v>2808</v>
      </c>
      <c r="E1124" s="134"/>
      <c r="F1124" s="134"/>
      <c r="G1124" s="31" t="s">
        <v>2783</v>
      </c>
      <c r="H1124" s="134" t="s">
        <v>244</v>
      </c>
      <c r="I1124" s="134"/>
      <c r="J1124" s="305">
        <v>115</v>
      </c>
      <c r="K1124" s="115"/>
      <c r="L1124" s="134"/>
      <c r="M1124" s="134"/>
      <c r="N1124" s="134"/>
      <c r="O1124" s="309"/>
      <c r="P1124" s="309"/>
      <c r="Q1124" s="151"/>
      <c r="R1124" s="16" t="s">
        <v>5565</v>
      </c>
      <c r="S1124" s="151"/>
    </row>
    <row r="1125" spans="2:19" ht="18.75">
      <c r="B1125" s="301" t="s">
        <v>2631</v>
      </c>
      <c r="C1125" s="147" t="s">
        <v>3034</v>
      </c>
      <c r="D1125" s="31" t="s">
        <v>2808</v>
      </c>
      <c r="E1125" s="147"/>
      <c r="F1125" s="147"/>
      <c r="G1125" s="31" t="s">
        <v>2783</v>
      </c>
      <c r="H1125" s="147"/>
      <c r="I1125" s="315"/>
      <c r="J1125" s="115"/>
      <c r="K1125" s="115"/>
      <c r="L1125" s="147"/>
      <c r="M1125" s="147"/>
      <c r="N1125" s="147"/>
      <c r="O1125" s="115"/>
      <c r="P1125" s="115"/>
      <c r="Q1125" s="314"/>
      <c r="R1125" s="314"/>
      <c r="S1125" s="314"/>
    </row>
    <row r="1126" spans="2:19" ht="18.75">
      <c r="B1126" s="301" t="s">
        <v>1611</v>
      </c>
      <c r="C1126" s="147" t="s">
        <v>2858</v>
      </c>
      <c r="D1126" s="31" t="s">
        <v>2808</v>
      </c>
      <c r="E1126" s="147"/>
      <c r="F1126" s="147"/>
      <c r="G1126" s="31" t="s">
        <v>2783</v>
      </c>
      <c r="H1126" s="147"/>
      <c r="I1126" s="315"/>
      <c r="J1126" s="115"/>
      <c r="K1126" s="115"/>
      <c r="L1126" s="147"/>
      <c r="M1126" s="147"/>
      <c r="N1126" s="147"/>
      <c r="O1126" s="115"/>
      <c r="P1126" s="115"/>
      <c r="Q1126" s="314"/>
      <c r="R1126" s="314"/>
      <c r="S1126" s="314"/>
    </row>
    <row r="1127" spans="2:19" ht="18.75">
      <c r="B1127" s="301" t="s">
        <v>1614</v>
      </c>
      <c r="C1127" s="134" t="s">
        <v>4585</v>
      </c>
      <c r="D1127" s="31" t="s">
        <v>2808</v>
      </c>
      <c r="E1127" s="134"/>
      <c r="F1127" s="134"/>
      <c r="G1127" s="31" t="s">
        <v>2783</v>
      </c>
      <c r="H1127" s="134" t="s">
        <v>236</v>
      </c>
      <c r="I1127" s="221"/>
      <c r="J1127" s="305">
        <v>115</v>
      </c>
      <c r="K1127" s="115"/>
      <c r="L1127" s="221"/>
      <c r="M1127" s="221"/>
      <c r="N1127" s="221"/>
      <c r="O1127" s="309"/>
      <c r="P1127" s="309"/>
      <c r="Q1127" s="151"/>
      <c r="R1127" s="16" t="s">
        <v>4922</v>
      </c>
      <c r="S1127" s="151"/>
    </row>
    <row r="1128" spans="2:19" ht="18.75">
      <c r="B1128" s="301" t="s">
        <v>2595</v>
      </c>
      <c r="C1128" s="147" t="s">
        <v>3291</v>
      </c>
      <c r="D1128" s="31" t="s">
        <v>2808</v>
      </c>
      <c r="E1128" s="147"/>
      <c r="F1128" s="147"/>
      <c r="G1128" s="31" t="s">
        <v>2783</v>
      </c>
      <c r="H1128" s="147"/>
      <c r="I1128" s="315"/>
      <c r="J1128" s="115"/>
      <c r="K1128" s="115"/>
      <c r="L1128" s="147"/>
      <c r="M1128" s="147"/>
      <c r="N1128" s="147"/>
      <c r="O1128" s="115"/>
      <c r="P1128" s="115"/>
      <c r="Q1128" s="314"/>
      <c r="R1128" s="314"/>
      <c r="S1128" s="314"/>
    </row>
    <row r="1129" spans="2:19" ht="37.5">
      <c r="B1129" s="301" t="s">
        <v>2275</v>
      </c>
      <c r="C1129" s="134" t="s">
        <v>4274</v>
      </c>
      <c r="D1129" s="31" t="s">
        <v>2808</v>
      </c>
      <c r="E1129" s="134"/>
      <c r="F1129" s="134"/>
      <c r="G1129" s="31" t="s">
        <v>2783</v>
      </c>
      <c r="H1129" s="134" t="s">
        <v>3409</v>
      </c>
      <c r="I1129" s="134" t="s">
        <v>3398</v>
      </c>
      <c r="J1129" s="305">
        <v>500</v>
      </c>
      <c r="K1129" s="328" t="s">
        <v>4625</v>
      </c>
      <c r="L1129" s="134"/>
      <c r="M1129" s="134"/>
      <c r="N1129" s="134"/>
      <c r="O1129" s="305">
        <v>124</v>
      </c>
      <c r="P1129" s="309"/>
      <c r="Q1129" s="16" t="s">
        <v>5024</v>
      </c>
      <c r="R1129" s="16" t="s">
        <v>4884</v>
      </c>
      <c r="S1129" s="151"/>
    </row>
    <row r="1130" spans="2:19" ht="18.75">
      <c r="B1130" s="301" t="s">
        <v>4354</v>
      </c>
      <c r="C1130" s="134" t="s">
        <v>3918</v>
      </c>
      <c r="D1130" s="31" t="s">
        <v>2808</v>
      </c>
      <c r="E1130" s="134"/>
      <c r="F1130" s="134"/>
      <c r="G1130" s="31" t="s">
        <v>2783</v>
      </c>
      <c r="H1130" s="134" t="s">
        <v>3412</v>
      </c>
      <c r="I1130" s="134"/>
      <c r="J1130" s="305">
        <v>230</v>
      </c>
      <c r="K1130" s="115"/>
      <c r="L1130" s="134"/>
      <c r="M1130" s="134"/>
      <c r="N1130" s="134"/>
      <c r="O1130" s="309"/>
      <c r="P1130" s="309"/>
      <c r="Q1130" s="151"/>
      <c r="R1130" s="16" t="s">
        <v>4915</v>
      </c>
      <c r="S1130" s="151"/>
    </row>
    <row r="1131" spans="2:19" ht="18.75">
      <c r="B1131" s="301" t="s">
        <v>2326</v>
      </c>
      <c r="C1131" s="147" t="s">
        <v>3221</v>
      </c>
      <c r="D1131" s="31" t="s">
        <v>2808</v>
      </c>
      <c r="E1131" s="147"/>
      <c r="F1131" s="147"/>
      <c r="G1131" s="31" t="s">
        <v>2783</v>
      </c>
      <c r="H1131" s="147"/>
      <c r="I1131" s="315"/>
      <c r="J1131" s="115"/>
      <c r="K1131" s="115"/>
      <c r="L1131" s="147"/>
      <c r="M1131" s="147"/>
      <c r="N1131" s="147"/>
      <c r="O1131" s="115"/>
      <c r="P1131" s="115"/>
      <c r="Q1131" s="314"/>
      <c r="R1131" s="314"/>
      <c r="S1131" s="314"/>
    </row>
    <row r="1132" spans="2:19" ht="18.75">
      <c r="B1132" s="301" t="s">
        <v>2446</v>
      </c>
      <c r="C1132" s="147" t="s">
        <v>3387</v>
      </c>
      <c r="D1132" s="31" t="s">
        <v>2808</v>
      </c>
      <c r="E1132" s="147"/>
      <c r="F1132" s="147"/>
      <c r="G1132" s="31" t="s">
        <v>2783</v>
      </c>
      <c r="H1132" s="147"/>
      <c r="I1132" s="315"/>
      <c r="J1132" s="115"/>
      <c r="K1132" s="115"/>
      <c r="L1132" s="147"/>
      <c r="M1132" s="147"/>
      <c r="N1132" s="147"/>
      <c r="O1132" s="115"/>
      <c r="P1132" s="115"/>
      <c r="Q1132" s="314"/>
      <c r="R1132" s="314"/>
      <c r="S1132" s="314"/>
    </row>
    <row r="1133" spans="2:19" ht="18.75">
      <c r="B1133" s="301" t="s">
        <v>2596</v>
      </c>
      <c r="C1133" s="147" t="s">
        <v>3027</v>
      </c>
      <c r="D1133" s="31" t="s">
        <v>2808</v>
      </c>
      <c r="E1133" s="147"/>
      <c r="F1133" s="147"/>
      <c r="G1133" s="31" t="s">
        <v>2783</v>
      </c>
      <c r="H1133" s="147"/>
      <c r="I1133" s="315"/>
      <c r="J1133" s="115"/>
      <c r="K1133" s="115"/>
      <c r="L1133" s="147"/>
      <c r="M1133" s="147"/>
      <c r="N1133" s="147"/>
      <c r="O1133" s="115"/>
      <c r="P1133" s="115"/>
      <c r="Q1133" s="314"/>
      <c r="R1133" s="314"/>
      <c r="S1133" s="314"/>
    </row>
    <row r="1134" spans="2:19" ht="18.75">
      <c r="B1134" s="301" t="s">
        <v>2598</v>
      </c>
      <c r="C1134" s="134" t="s">
        <v>4275</v>
      </c>
      <c r="D1134" s="31" t="s">
        <v>2808</v>
      </c>
      <c r="E1134" s="134"/>
      <c r="F1134" s="134"/>
      <c r="G1134" s="31" t="s">
        <v>2783</v>
      </c>
      <c r="H1134" s="134" t="s">
        <v>3409</v>
      </c>
      <c r="I1134" s="134" t="s">
        <v>3398</v>
      </c>
      <c r="J1134" s="305">
        <v>230</v>
      </c>
      <c r="K1134" s="115">
        <v>27.6</v>
      </c>
      <c r="L1134" s="134"/>
      <c r="M1134" s="134"/>
      <c r="N1134" s="134"/>
      <c r="O1134" s="305">
        <v>190</v>
      </c>
      <c r="P1134" s="309"/>
      <c r="Q1134" s="151"/>
      <c r="R1134" s="16" t="s">
        <v>4884</v>
      </c>
      <c r="S1134" s="151"/>
    </row>
    <row r="1135" spans="2:19" ht="18.75">
      <c r="B1135" s="301" t="s">
        <v>2224</v>
      </c>
      <c r="C1135" s="147" t="s">
        <v>2966</v>
      </c>
      <c r="D1135" s="31" t="s">
        <v>2808</v>
      </c>
      <c r="E1135" s="147"/>
      <c r="F1135" s="147"/>
      <c r="G1135" s="31" t="s">
        <v>2783</v>
      </c>
      <c r="H1135" s="147"/>
      <c r="I1135" s="315"/>
      <c r="J1135" s="115"/>
      <c r="K1135" s="115"/>
      <c r="L1135" s="147"/>
      <c r="M1135" s="147"/>
      <c r="N1135" s="147"/>
      <c r="O1135" s="115"/>
      <c r="P1135" s="115"/>
      <c r="Q1135" s="314"/>
      <c r="R1135" s="314"/>
      <c r="S1135" s="314"/>
    </row>
    <row r="1136" spans="2:19" ht="18.75">
      <c r="B1136" s="301" t="s">
        <v>1956</v>
      </c>
      <c r="C1136" s="134" t="s">
        <v>4276</v>
      </c>
      <c r="D1136" s="31" t="s">
        <v>2808</v>
      </c>
      <c r="E1136" s="134"/>
      <c r="F1136" s="134"/>
      <c r="G1136" s="31" t="s">
        <v>2783</v>
      </c>
      <c r="H1136" s="134" t="s">
        <v>229</v>
      </c>
      <c r="I1136" s="134"/>
      <c r="J1136" s="305">
        <v>230</v>
      </c>
      <c r="K1136" s="305">
        <v>44</v>
      </c>
      <c r="L1136" s="134"/>
      <c r="M1136" s="134"/>
      <c r="N1136" s="134"/>
      <c r="O1136" s="309"/>
      <c r="P1136" s="309"/>
      <c r="Q1136" s="16" t="s">
        <v>5025</v>
      </c>
      <c r="R1136" s="16" t="s">
        <v>4963</v>
      </c>
      <c r="S1136" s="151"/>
    </row>
    <row r="1137" spans="2:19" ht="18.75">
      <c r="B1137" s="301" t="s">
        <v>1651</v>
      </c>
      <c r="C1137" s="147" t="s">
        <v>3094</v>
      </c>
      <c r="D1137" s="31" t="s">
        <v>2808</v>
      </c>
      <c r="E1137" s="147"/>
      <c r="F1137" s="147"/>
      <c r="G1137" s="31" t="s">
        <v>2783</v>
      </c>
      <c r="H1137" s="147"/>
      <c r="I1137" s="315"/>
      <c r="J1137" s="115"/>
      <c r="K1137" s="115"/>
      <c r="L1137" s="147"/>
      <c r="M1137" s="147"/>
      <c r="N1137" s="147"/>
      <c r="O1137" s="115"/>
      <c r="P1137" s="115"/>
      <c r="Q1137" s="314"/>
      <c r="R1137" s="314"/>
      <c r="S1137" s="314"/>
    </row>
    <row r="1138" spans="2:19" ht="18.75">
      <c r="B1138" s="301" t="s">
        <v>2507</v>
      </c>
      <c r="C1138" s="147" t="s">
        <v>3260</v>
      </c>
      <c r="D1138" s="31" t="s">
        <v>2808</v>
      </c>
      <c r="E1138" s="147"/>
      <c r="F1138" s="147"/>
      <c r="G1138" s="31" t="s">
        <v>2783</v>
      </c>
      <c r="H1138" s="147"/>
      <c r="I1138" s="315"/>
      <c r="J1138" s="115"/>
      <c r="K1138" s="115"/>
      <c r="L1138" s="147"/>
      <c r="M1138" s="147"/>
      <c r="N1138" s="147"/>
      <c r="O1138" s="115"/>
      <c r="P1138" s="115"/>
      <c r="Q1138" s="314"/>
      <c r="R1138" s="314"/>
      <c r="S1138" s="314"/>
    </row>
    <row r="1139" spans="2:19" ht="18.75">
      <c r="B1139" s="301" t="s">
        <v>1325</v>
      </c>
      <c r="C1139" s="147" t="s">
        <v>3207</v>
      </c>
      <c r="D1139" s="31" t="s">
        <v>2808</v>
      </c>
      <c r="E1139" s="147"/>
      <c r="F1139" s="147"/>
      <c r="G1139" s="31" t="s">
        <v>2783</v>
      </c>
      <c r="H1139" s="147"/>
      <c r="I1139" s="315"/>
      <c r="J1139" s="115"/>
      <c r="K1139" s="115"/>
      <c r="L1139" s="147"/>
      <c r="M1139" s="147"/>
      <c r="N1139" s="147"/>
      <c r="O1139" s="115"/>
      <c r="P1139" s="115"/>
      <c r="Q1139" s="314"/>
      <c r="R1139" s="314"/>
      <c r="S1139" s="314"/>
    </row>
    <row r="1140" spans="2:19" ht="18.75">
      <c r="B1140" s="301" t="s">
        <v>4355</v>
      </c>
      <c r="C1140" s="147" t="s">
        <v>3919</v>
      </c>
      <c r="D1140" s="31" t="s">
        <v>2808</v>
      </c>
      <c r="E1140" s="147"/>
      <c r="F1140" s="147"/>
      <c r="G1140" s="31" t="s">
        <v>2783</v>
      </c>
      <c r="H1140" s="147"/>
      <c r="I1140" s="315"/>
      <c r="J1140" s="115"/>
      <c r="K1140" s="115"/>
      <c r="L1140" s="147"/>
      <c r="M1140" s="147"/>
      <c r="N1140" s="147"/>
      <c r="O1140" s="115"/>
      <c r="P1140" s="115"/>
      <c r="Q1140" s="314"/>
      <c r="R1140" s="314"/>
      <c r="S1140" s="314"/>
    </row>
    <row r="1141" spans="2:19" ht="18.75">
      <c r="B1141" s="301" t="s">
        <v>1557</v>
      </c>
      <c r="C1141" s="147" t="s">
        <v>2840</v>
      </c>
      <c r="D1141" s="31" t="s">
        <v>2808</v>
      </c>
      <c r="E1141" s="147"/>
      <c r="F1141" s="147"/>
      <c r="G1141" s="31" t="s">
        <v>2783</v>
      </c>
      <c r="H1141" s="147"/>
      <c r="I1141" s="315"/>
      <c r="J1141" s="115"/>
      <c r="K1141" s="115"/>
      <c r="L1141" s="147"/>
      <c r="M1141" s="147"/>
      <c r="N1141" s="147"/>
      <c r="O1141" s="115"/>
      <c r="P1141" s="115"/>
      <c r="Q1141" s="314"/>
      <c r="R1141" s="314"/>
      <c r="S1141" s="314"/>
    </row>
    <row r="1142" spans="2:19" ht="18.75">
      <c r="B1142" s="301" t="s">
        <v>1462</v>
      </c>
      <c r="C1142" s="147" t="s">
        <v>3080</v>
      </c>
      <c r="D1142" s="31" t="s">
        <v>2808</v>
      </c>
      <c r="E1142" s="147"/>
      <c r="F1142" s="147"/>
      <c r="G1142" s="31" t="s">
        <v>2783</v>
      </c>
      <c r="H1142" s="147"/>
      <c r="I1142" s="315"/>
      <c r="J1142" s="115"/>
      <c r="K1142" s="115"/>
      <c r="L1142" s="147"/>
      <c r="M1142" s="147"/>
      <c r="N1142" s="147"/>
      <c r="O1142" s="115"/>
      <c r="P1142" s="115"/>
      <c r="Q1142" s="314"/>
      <c r="R1142" s="314"/>
      <c r="S1142" s="314"/>
    </row>
    <row r="1143" spans="2:19" ht="18.75">
      <c r="B1143" s="301" t="s">
        <v>1463</v>
      </c>
      <c r="C1143" s="134" t="s">
        <v>4277</v>
      </c>
      <c r="D1143" s="31" t="s">
        <v>2808</v>
      </c>
      <c r="E1143" s="134"/>
      <c r="F1143" s="134"/>
      <c r="G1143" s="31" t="s">
        <v>2783</v>
      </c>
      <c r="H1143" s="134" t="s">
        <v>263</v>
      </c>
      <c r="I1143" s="219"/>
      <c r="J1143" s="305">
        <v>115</v>
      </c>
      <c r="K1143" s="115"/>
      <c r="L1143" s="219"/>
      <c r="M1143" s="219"/>
      <c r="N1143" s="219"/>
      <c r="O1143" s="305">
        <v>30</v>
      </c>
      <c r="P1143" s="309"/>
      <c r="Q1143" s="151"/>
      <c r="R1143" s="16" t="s">
        <v>4920</v>
      </c>
      <c r="S1143" s="151"/>
    </row>
    <row r="1144" spans="2:19" ht="18.75">
      <c r="B1144" s="301" t="s">
        <v>1771</v>
      </c>
      <c r="C1144" s="147" t="s">
        <v>2882</v>
      </c>
      <c r="D1144" s="31" t="s">
        <v>2808</v>
      </c>
      <c r="E1144" s="147"/>
      <c r="F1144" s="147"/>
      <c r="G1144" s="31" t="s">
        <v>2783</v>
      </c>
      <c r="H1144" s="147"/>
      <c r="I1144" s="315"/>
      <c r="J1144" s="115"/>
      <c r="K1144" s="115"/>
      <c r="L1144" s="147"/>
      <c r="M1144" s="147"/>
      <c r="N1144" s="147"/>
      <c r="O1144" s="115"/>
      <c r="P1144" s="115"/>
      <c r="Q1144" s="314"/>
      <c r="R1144" s="314"/>
      <c r="S1144" s="314"/>
    </row>
    <row r="1145" spans="2:19" ht="18.75">
      <c r="B1145" s="301" t="s">
        <v>1885</v>
      </c>
      <c r="C1145" s="147" t="s">
        <v>3134</v>
      </c>
      <c r="D1145" s="31" t="s">
        <v>2808</v>
      </c>
      <c r="E1145" s="147"/>
      <c r="F1145" s="147"/>
      <c r="G1145" s="31" t="s">
        <v>2783</v>
      </c>
      <c r="H1145" s="147"/>
      <c r="I1145" s="315"/>
      <c r="J1145" s="115"/>
      <c r="K1145" s="115"/>
      <c r="L1145" s="147"/>
      <c r="M1145" s="147"/>
      <c r="N1145" s="147"/>
      <c r="O1145" s="115"/>
      <c r="P1145" s="115"/>
      <c r="Q1145" s="314"/>
      <c r="R1145" s="314"/>
      <c r="S1145" s="314"/>
    </row>
    <row r="1146" spans="2:19" ht="18.75">
      <c r="B1146" s="301" t="s">
        <v>4742</v>
      </c>
      <c r="C1146" s="134" t="s">
        <v>4586</v>
      </c>
      <c r="D1146" s="31" t="s">
        <v>2808</v>
      </c>
      <c r="E1146" s="134"/>
      <c r="F1146" s="134"/>
      <c r="G1146" s="31" t="s">
        <v>2783</v>
      </c>
      <c r="H1146" s="134" t="s">
        <v>3421</v>
      </c>
      <c r="I1146" s="219"/>
      <c r="J1146" s="305">
        <v>230</v>
      </c>
      <c r="K1146" s="115"/>
      <c r="L1146" s="134"/>
      <c r="M1146" s="134"/>
      <c r="N1146" s="134"/>
      <c r="O1146" s="309"/>
      <c r="P1146" s="309"/>
      <c r="Q1146" s="151"/>
      <c r="R1146" s="16" t="s">
        <v>4973</v>
      </c>
      <c r="S1146" s="151"/>
    </row>
    <row r="1147" spans="2:19" ht="18.75">
      <c r="B1147" s="301" t="s">
        <v>4484</v>
      </c>
      <c r="C1147" s="147" t="s">
        <v>3252</v>
      </c>
      <c r="D1147" s="31" t="s">
        <v>2808</v>
      </c>
      <c r="E1147" s="147"/>
      <c r="F1147" s="147"/>
      <c r="G1147" s="31" t="s">
        <v>2783</v>
      </c>
      <c r="H1147" s="147"/>
      <c r="I1147" s="315"/>
      <c r="J1147" s="115"/>
      <c r="K1147" s="115"/>
      <c r="L1147" s="147"/>
      <c r="M1147" s="147"/>
      <c r="N1147" s="147"/>
      <c r="O1147" s="115"/>
      <c r="P1147" s="115"/>
      <c r="Q1147" s="314"/>
      <c r="R1147" s="314"/>
      <c r="S1147" s="314"/>
    </row>
    <row r="1148" spans="2:19" ht="18.75">
      <c r="B1148" s="301" t="s">
        <v>4743</v>
      </c>
      <c r="C1148" s="134" t="s">
        <v>4587</v>
      </c>
      <c r="D1148" s="31" t="s">
        <v>2808</v>
      </c>
      <c r="E1148" s="134"/>
      <c r="F1148" s="134"/>
      <c r="G1148" s="31" t="s">
        <v>2783</v>
      </c>
      <c r="H1148" s="134" t="s">
        <v>3421</v>
      </c>
      <c r="I1148" s="219"/>
      <c r="J1148" s="305">
        <v>230</v>
      </c>
      <c r="K1148" s="115"/>
      <c r="L1148" s="134"/>
      <c r="M1148" s="134"/>
      <c r="N1148" s="134"/>
      <c r="O1148" s="309"/>
      <c r="P1148" s="309"/>
      <c r="Q1148" s="151"/>
      <c r="R1148" s="16" t="s">
        <v>4973</v>
      </c>
      <c r="S1148" s="151"/>
    </row>
    <row r="1149" spans="2:19" ht="18.75">
      <c r="B1149" s="301" t="s">
        <v>1652</v>
      </c>
      <c r="C1149" s="147" t="s">
        <v>3096</v>
      </c>
      <c r="D1149" s="31" t="s">
        <v>2808</v>
      </c>
      <c r="E1149" s="147"/>
      <c r="F1149" s="147"/>
      <c r="G1149" s="31" t="s">
        <v>2783</v>
      </c>
      <c r="H1149" s="147"/>
      <c r="I1149" s="315"/>
      <c r="J1149" s="115"/>
      <c r="K1149" s="115"/>
      <c r="L1149" s="147"/>
      <c r="M1149" s="147"/>
      <c r="N1149" s="147"/>
      <c r="O1149" s="115"/>
      <c r="P1149" s="115"/>
      <c r="Q1149" s="314"/>
      <c r="R1149" s="314"/>
      <c r="S1149" s="314"/>
    </row>
    <row r="1150" spans="2:19" ht="18.75">
      <c r="B1150" s="301" t="s">
        <v>4485</v>
      </c>
      <c r="C1150" s="134" t="s">
        <v>4588</v>
      </c>
      <c r="D1150" s="31" t="s">
        <v>2808</v>
      </c>
      <c r="E1150" s="134"/>
      <c r="F1150" s="134"/>
      <c r="G1150" s="31" t="s">
        <v>2783</v>
      </c>
      <c r="H1150" s="134" t="s">
        <v>244</v>
      </c>
      <c r="I1150" s="219"/>
      <c r="J1150" s="305">
        <v>115</v>
      </c>
      <c r="K1150" s="115"/>
      <c r="L1150" s="219"/>
      <c r="M1150" s="219"/>
      <c r="N1150" s="219"/>
      <c r="O1150" s="309"/>
      <c r="P1150" s="309"/>
      <c r="Q1150" s="197"/>
      <c r="R1150" s="16" t="s">
        <v>4919</v>
      </c>
      <c r="S1150" s="151"/>
    </row>
    <row r="1151" spans="2:19" ht="18.75">
      <c r="B1151" s="301" t="s">
        <v>1278</v>
      </c>
      <c r="C1151" s="147" t="s">
        <v>3201</v>
      </c>
      <c r="D1151" s="31" t="s">
        <v>2808</v>
      </c>
      <c r="E1151" s="147"/>
      <c r="F1151" s="147"/>
      <c r="G1151" s="31" t="s">
        <v>2783</v>
      </c>
      <c r="H1151" s="147"/>
      <c r="I1151" s="315"/>
      <c r="J1151" s="115"/>
      <c r="K1151" s="115"/>
      <c r="L1151" s="147"/>
      <c r="M1151" s="147"/>
      <c r="N1151" s="147"/>
      <c r="O1151" s="115"/>
      <c r="P1151" s="115"/>
      <c r="Q1151" s="314"/>
      <c r="R1151" s="314"/>
      <c r="S1151" s="314"/>
    </row>
    <row r="1152" spans="2:19" ht="18.75">
      <c r="B1152" s="301" t="s">
        <v>1363</v>
      </c>
      <c r="C1152" s="134" t="s">
        <v>4278</v>
      </c>
      <c r="D1152" s="31" t="s">
        <v>2808</v>
      </c>
      <c r="E1152" s="134"/>
      <c r="F1152" s="134"/>
      <c r="G1152" s="31" t="s">
        <v>2783</v>
      </c>
      <c r="H1152" s="134" t="s">
        <v>261</v>
      </c>
      <c r="I1152" s="134"/>
      <c r="J1152" s="305">
        <v>115</v>
      </c>
      <c r="K1152" s="305">
        <v>25</v>
      </c>
      <c r="L1152" s="134"/>
      <c r="M1152" s="134"/>
      <c r="N1152" s="134"/>
      <c r="O1152" s="309"/>
      <c r="P1152" s="309"/>
      <c r="Q1152" s="16" t="s">
        <v>5025</v>
      </c>
      <c r="R1152" s="16" t="s">
        <v>4914</v>
      </c>
      <c r="S1152" s="222"/>
    </row>
    <row r="1153" spans="2:19" ht="18.75">
      <c r="B1153" s="301" t="s">
        <v>1360</v>
      </c>
      <c r="C1153" s="147" t="s">
        <v>3052</v>
      </c>
      <c r="D1153" s="31" t="s">
        <v>2808</v>
      </c>
      <c r="E1153" s="147"/>
      <c r="F1153" s="147"/>
      <c r="G1153" s="31" t="s">
        <v>2783</v>
      </c>
      <c r="H1153" s="147"/>
      <c r="I1153" s="315"/>
      <c r="J1153" s="115"/>
      <c r="K1153" s="115"/>
      <c r="L1153" s="147"/>
      <c r="M1153" s="147"/>
      <c r="N1153" s="147"/>
      <c r="O1153" s="115"/>
      <c r="P1153" s="115"/>
      <c r="Q1153" s="314"/>
      <c r="R1153" s="314"/>
      <c r="S1153" s="314"/>
    </row>
    <row r="1154" spans="2:19" ht="18.75">
      <c r="B1154" s="301" t="s">
        <v>1632</v>
      </c>
      <c r="C1154" s="147" t="s">
        <v>3092</v>
      </c>
      <c r="D1154" s="31" t="s">
        <v>2808</v>
      </c>
      <c r="E1154" s="147"/>
      <c r="F1154" s="147"/>
      <c r="G1154" s="31" t="s">
        <v>2783</v>
      </c>
      <c r="H1154" s="147"/>
      <c r="I1154" s="315"/>
      <c r="J1154" s="115"/>
      <c r="K1154" s="115"/>
      <c r="L1154" s="147"/>
      <c r="M1154" s="147"/>
      <c r="N1154" s="147"/>
      <c r="O1154" s="115"/>
      <c r="P1154" s="115"/>
      <c r="Q1154" s="314"/>
      <c r="R1154" s="314"/>
      <c r="S1154" s="314"/>
    </row>
    <row r="1155" spans="2:19" ht="18.75">
      <c r="B1155" s="301" t="s">
        <v>2107</v>
      </c>
      <c r="C1155" s="147" t="s">
        <v>3248</v>
      </c>
      <c r="D1155" s="31" t="s">
        <v>2808</v>
      </c>
      <c r="E1155" s="147"/>
      <c r="F1155" s="147"/>
      <c r="G1155" s="31" t="s">
        <v>2783</v>
      </c>
      <c r="H1155" s="147"/>
      <c r="I1155" s="315"/>
      <c r="J1155" s="115"/>
      <c r="K1155" s="115"/>
      <c r="L1155" s="147"/>
      <c r="M1155" s="147"/>
      <c r="N1155" s="147"/>
      <c r="O1155" s="115"/>
      <c r="P1155" s="115"/>
      <c r="Q1155" s="314"/>
      <c r="R1155" s="314"/>
      <c r="S1155" s="314"/>
    </row>
    <row r="1156" spans="2:19" ht="18.75">
      <c r="B1156" s="301" t="s">
        <v>1732</v>
      </c>
      <c r="C1156" s="134" t="s">
        <v>4279</v>
      </c>
      <c r="D1156" s="31" t="s">
        <v>2808</v>
      </c>
      <c r="E1156" s="134"/>
      <c r="F1156" s="134"/>
      <c r="G1156" s="31" t="s">
        <v>2783</v>
      </c>
      <c r="H1156" s="134" t="s">
        <v>244</v>
      </c>
      <c r="I1156" s="134"/>
      <c r="J1156" s="305">
        <v>115</v>
      </c>
      <c r="K1156" s="305">
        <v>13.8</v>
      </c>
      <c r="L1156" s="134"/>
      <c r="M1156" s="134"/>
      <c r="N1156" s="134"/>
      <c r="O1156" s="309"/>
      <c r="P1156" s="309"/>
      <c r="Q1156" s="16" t="s">
        <v>5025</v>
      </c>
      <c r="R1156" s="16" t="s">
        <v>4917</v>
      </c>
      <c r="S1156" s="151"/>
    </row>
    <row r="1157" spans="2:19" ht="18.75">
      <c r="B1157" s="301" t="s">
        <v>2636</v>
      </c>
      <c r="C1157" s="147" t="s">
        <v>3032</v>
      </c>
      <c r="D1157" s="31" t="s">
        <v>2808</v>
      </c>
      <c r="E1157" s="147"/>
      <c r="F1157" s="147"/>
      <c r="G1157" s="31" t="s">
        <v>2783</v>
      </c>
      <c r="H1157" s="147"/>
      <c r="I1157" s="315"/>
      <c r="J1157" s="115"/>
      <c r="K1157" s="115"/>
      <c r="L1157" s="147"/>
      <c r="M1157" s="147"/>
      <c r="N1157" s="147"/>
      <c r="O1157" s="115"/>
      <c r="P1157" s="115"/>
      <c r="Q1157" s="314"/>
      <c r="R1157" s="314"/>
      <c r="S1157" s="314"/>
    </row>
    <row r="1158" spans="2:19" ht="18.75">
      <c r="B1158" s="301" t="s">
        <v>2623</v>
      </c>
      <c r="C1158" s="147" t="s">
        <v>3300</v>
      </c>
      <c r="D1158" s="31" t="s">
        <v>2808</v>
      </c>
      <c r="E1158" s="147"/>
      <c r="F1158" s="147"/>
      <c r="G1158" s="31" t="s">
        <v>2783</v>
      </c>
      <c r="H1158" s="147"/>
      <c r="I1158" s="315"/>
      <c r="J1158" s="115"/>
      <c r="K1158" s="115"/>
      <c r="L1158" s="147"/>
      <c r="M1158" s="147"/>
      <c r="N1158" s="147"/>
      <c r="O1158" s="115"/>
      <c r="P1158" s="115"/>
      <c r="Q1158" s="314"/>
      <c r="R1158" s="314"/>
      <c r="S1158" s="314"/>
    </row>
    <row r="1159" spans="2:19" ht="18.75">
      <c r="B1159" s="301" t="s">
        <v>1986</v>
      </c>
      <c r="C1159" s="147" t="s">
        <v>2922</v>
      </c>
      <c r="D1159" s="31" t="s">
        <v>2808</v>
      </c>
      <c r="E1159" s="147"/>
      <c r="F1159" s="147"/>
      <c r="G1159" s="31" t="s">
        <v>2783</v>
      </c>
      <c r="H1159" s="147"/>
      <c r="I1159" s="315"/>
      <c r="J1159" s="115"/>
      <c r="K1159" s="115"/>
      <c r="L1159" s="147"/>
      <c r="M1159" s="147"/>
      <c r="N1159" s="147"/>
      <c r="O1159" s="115"/>
      <c r="P1159" s="115"/>
      <c r="Q1159" s="314"/>
      <c r="R1159" s="314"/>
      <c r="S1159" s="314"/>
    </row>
    <row r="1160" spans="2:19" ht="18.75">
      <c r="B1160" s="301" t="s">
        <v>2638</v>
      </c>
      <c r="C1160" s="134" t="s">
        <v>4280</v>
      </c>
      <c r="D1160" s="31" t="s">
        <v>2808</v>
      </c>
      <c r="E1160" s="134"/>
      <c r="F1160" s="134"/>
      <c r="G1160" s="31" t="s">
        <v>2783</v>
      </c>
      <c r="H1160" s="134" t="s">
        <v>3407</v>
      </c>
      <c r="I1160" s="134" t="s">
        <v>3401</v>
      </c>
      <c r="J1160" s="305">
        <v>230</v>
      </c>
      <c r="K1160" s="115">
        <v>27.6</v>
      </c>
      <c r="L1160" s="134"/>
      <c r="M1160" s="134"/>
      <c r="N1160" s="134"/>
      <c r="O1160" s="305">
        <v>306</v>
      </c>
      <c r="P1160" s="309"/>
      <c r="Q1160" s="151"/>
      <c r="R1160" s="151" t="s">
        <v>4975</v>
      </c>
      <c r="S1160" s="151"/>
    </row>
    <row r="1161" spans="2:19" ht="18.75">
      <c r="B1161" s="301" t="s">
        <v>2637</v>
      </c>
      <c r="C1161" s="134" t="s">
        <v>4281</v>
      </c>
      <c r="D1161" s="31" t="s">
        <v>2808</v>
      </c>
      <c r="E1161" s="134"/>
      <c r="F1161" s="134"/>
      <c r="G1161" s="31" t="s">
        <v>2783</v>
      </c>
      <c r="H1161" s="134" t="s">
        <v>3407</v>
      </c>
      <c r="I1161" s="134"/>
      <c r="J1161" s="305">
        <v>230</v>
      </c>
      <c r="K1161" s="115">
        <v>27.6</v>
      </c>
      <c r="L1161" s="134"/>
      <c r="M1161" s="134"/>
      <c r="N1161" s="134"/>
      <c r="O1161" s="305">
        <v>153</v>
      </c>
      <c r="P1161" s="309"/>
      <c r="Q1161" s="151"/>
      <c r="R1161" s="151" t="s">
        <v>4975</v>
      </c>
      <c r="S1161" s="151"/>
    </row>
    <row r="1162" spans="2:19" ht="18.75">
      <c r="B1162" s="301" t="s">
        <v>2625</v>
      </c>
      <c r="C1162" s="134" t="s">
        <v>4282</v>
      </c>
      <c r="D1162" s="31" t="s">
        <v>2808</v>
      </c>
      <c r="E1162" s="134"/>
      <c r="F1162" s="134"/>
      <c r="G1162" s="31" t="s">
        <v>2783</v>
      </c>
      <c r="H1162" s="134" t="s">
        <v>3407</v>
      </c>
      <c r="I1162" s="134"/>
      <c r="J1162" s="305">
        <v>230</v>
      </c>
      <c r="K1162" s="115">
        <v>27.6</v>
      </c>
      <c r="L1162" s="134"/>
      <c r="M1162" s="134"/>
      <c r="N1162" s="134"/>
      <c r="O1162" s="305">
        <v>153</v>
      </c>
      <c r="P1162" s="309"/>
      <c r="Q1162" s="151"/>
      <c r="R1162" s="151" t="s">
        <v>4975</v>
      </c>
      <c r="S1162" s="151"/>
    </row>
    <row r="1163" spans="2:19" ht="18.75">
      <c r="B1163" s="301" t="s">
        <v>1987</v>
      </c>
      <c r="C1163" s="134" t="s">
        <v>4283</v>
      </c>
      <c r="D1163" s="31" t="s">
        <v>2808</v>
      </c>
      <c r="E1163" s="134"/>
      <c r="F1163" s="134"/>
      <c r="G1163" s="31" t="s">
        <v>2783</v>
      </c>
      <c r="H1163" s="134" t="s">
        <v>3407</v>
      </c>
      <c r="I1163" s="134"/>
      <c r="J1163" s="305">
        <v>230</v>
      </c>
      <c r="K1163" s="115">
        <v>27.6</v>
      </c>
      <c r="L1163" s="134"/>
      <c r="M1163" s="134"/>
      <c r="N1163" s="134"/>
      <c r="O1163" s="305">
        <v>153</v>
      </c>
      <c r="P1163" s="309"/>
      <c r="Q1163" s="151"/>
      <c r="R1163" s="151" t="s">
        <v>4975</v>
      </c>
      <c r="S1163" s="151"/>
    </row>
    <row r="1164" spans="2:19" ht="18.75">
      <c r="B1164" s="301" t="s">
        <v>2076</v>
      </c>
      <c r="C1164" s="134" t="s">
        <v>4284</v>
      </c>
      <c r="D1164" s="31" t="s">
        <v>2808</v>
      </c>
      <c r="E1164" s="134"/>
      <c r="F1164" s="134"/>
      <c r="G1164" s="31" t="s">
        <v>2783</v>
      </c>
      <c r="H1164" s="134" t="s">
        <v>261</v>
      </c>
      <c r="I1164" s="134"/>
      <c r="J1164" s="305">
        <v>115</v>
      </c>
      <c r="K1164" s="115">
        <v>12.5</v>
      </c>
      <c r="L1164" s="134"/>
      <c r="M1164" s="134"/>
      <c r="N1164" s="134"/>
      <c r="O1164" s="309"/>
      <c r="P1164" s="309"/>
      <c r="Q1164" s="151"/>
      <c r="R1164" s="16" t="s">
        <v>4914</v>
      </c>
      <c r="S1164" s="222"/>
    </row>
    <row r="1165" spans="2:19" ht="18.75">
      <c r="B1165" s="301" t="s">
        <v>2075</v>
      </c>
      <c r="C1165" s="147" t="s">
        <v>2935</v>
      </c>
      <c r="D1165" s="31" t="s">
        <v>2808</v>
      </c>
      <c r="E1165" s="147"/>
      <c r="F1165" s="147"/>
      <c r="G1165" s="31" t="s">
        <v>2783</v>
      </c>
      <c r="H1165" s="147"/>
      <c r="I1165" s="315"/>
      <c r="J1165" s="115"/>
      <c r="K1165" s="115"/>
      <c r="L1165" s="147"/>
      <c r="M1165" s="147"/>
      <c r="N1165" s="147"/>
      <c r="O1165" s="115"/>
      <c r="P1165" s="115"/>
      <c r="Q1165" s="314"/>
      <c r="R1165" s="314"/>
      <c r="S1165" s="314"/>
    </row>
    <row r="1166" spans="2:19" ht="18.75">
      <c r="B1166" s="301" t="s">
        <v>2501</v>
      </c>
      <c r="C1166" s="147" t="s">
        <v>3262</v>
      </c>
      <c r="D1166" s="31" t="s">
        <v>2808</v>
      </c>
      <c r="E1166" s="147"/>
      <c r="F1166" s="147"/>
      <c r="G1166" s="31" t="s">
        <v>2783</v>
      </c>
      <c r="H1166" s="147"/>
      <c r="I1166" s="315"/>
      <c r="J1166" s="115"/>
      <c r="K1166" s="115"/>
      <c r="L1166" s="147"/>
      <c r="M1166" s="147"/>
      <c r="N1166" s="147"/>
      <c r="O1166" s="115"/>
      <c r="P1166" s="115"/>
      <c r="Q1166" s="314"/>
      <c r="R1166" s="314"/>
      <c r="S1166" s="314"/>
    </row>
    <row r="1167" spans="2:19" ht="18.75">
      <c r="B1167" s="301" t="s">
        <v>2139</v>
      </c>
      <c r="C1167" s="134" t="s">
        <v>4285</v>
      </c>
      <c r="D1167" s="31" t="s">
        <v>2808</v>
      </c>
      <c r="E1167" s="134"/>
      <c r="F1167" s="134"/>
      <c r="G1167" s="31" t="s">
        <v>2783</v>
      </c>
      <c r="H1167" s="134" t="s">
        <v>3421</v>
      </c>
      <c r="I1167" s="134" t="s">
        <v>3398</v>
      </c>
      <c r="J1167" s="305">
        <v>115</v>
      </c>
      <c r="K1167" s="305">
        <v>12.5</v>
      </c>
      <c r="L1167" s="134"/>
      <c r="M1167" s="134"/>
      <c r="N1167" s="134"/>
      <c r="O1167" s="309"/>
      <c r="P1167" s="309"/>
      <c r="Q1167" s="16" t="s">
        <v>5025</v>
      </c>
      <c r="R1167" s="16" t="s">
        <v>4973</v>
      </c>
      <c r="S1167" s="151"/>
    </row>
    <row r="1168" spans="2:19" ht="18.75">
      <c r="B1168" s="301" t="s">
        <v>2136</v>
      </c>
      <c r="C1168" s="147" t="s">
        <v>2952</v>
      </c>
      <c r="D1168" s="31" t="s">
        <v>2808</v>
      </c>
      <c r="E1168" s="147"/>
      <c r="F1168" s="147"/>
      <c r="G1168" s="31" t="s">
        <v>2783</v>
      </c>
      <c r="H1168" s="147"/>
      <c r="I1168" s="315"/>
      <c r="J1168" s="115"/>
      <c r="K1168" s="115"/>
      <c r="L1168" s="147"/>
      <c r="M1168" s="147"/>
      <c r="N1168" s="147"/>
      <c r="O1168" s="115"/>
      <c r="P1168" s="115"/>
      <c r="Q1168" s="314"/>
      <c r="R1168" s="314"/>
      <c r="S1168" s="314"/>
    </row>
    <row r="1169" spans="2:19" ht="18.75">
      <c r="B1169" s="301" t="s">
        <v>4486</v>
      </c>
      <c r="C1169" s="147" t="s">
        <v>2952</v>
      </c>
      <c r="D1169" s="31" t="s">
        <v>2808</v>
      </c>
      <c r="E1169" s="147"/>
      <c r="F1169" s="147"/>
      <c r="G1169" s="31" t="s">
        <v>2783</v>
      </c>
      <c r="H1169" s="147"/>
      <c r="I1169" s="315"/>
      <c r="J1169" s="115"/>
      <c r="K1169" s="115"/>
      <c r="L1169" s="147"/>
      <c r="M1169" s="147"/>
      <c r="N1169" s="147"/>
      <c r="O1169" s="115"/>
      <c r="P1169" s="115"/>
      <c r="Q1169" s="314"/>
      <c r="R1169" s="314"/>
      <c r="S1169" s="314"/>
    </row>
    <row r="1170" spans="2:19" ht="18.75">
      <c r="B1170" s="301" t="s">
        <v>2377</v>
      </c>
      <c r="C1170" s="147" t="s">
        <v>2996</v>
      </c>
      <c r="D1170" s="31" t="s">
        <v>2808</v>
      </c>
      <c r="E1170" s="147"/>
      <c r="F1170" s="147"/>
      <c r="G1170" s="31" t="s">
        <v>2783</v>
      </c>
      <c r="H1170" s="147"/>
      <c r="I1170" s="315"/>
      <c r="J1170" s="115"/>
      <c r="K1170" s="115"/>
      <c r="L1170" s="147"/>
      <c r="M1170" s="147"/>
      <c r="N1170" s="147"/>
      <c r="O1170" s="115"/>
      <c r="P1170" s="115"/>
      <c r="Q1170" s="314"/>
      <c r="R1170" s="314"/>
      <c r="S1170" s="314"/>
    </row>
    <row r="1171" spans="2:19" ht="18.75">
      <c r="B1171" s="301" t="s">
        <v>1547</v>
      </c>
      <c r="C1171" s="147" t="s">
        <v>3214</v>
      </c>
      <c r="D1171" s="31" t="s">
        <v>2808</v>
      </c>
      <c r="E1171" s="147"/>
      <c r="F1171" s="147"/>
      <c r="G1171" s="31" t="s">
        <v>2783</v>
      </c>
      <c r="H1171" s="147"/>
      <c r="I1171" s="315"/>
      <c r="J1171" s="115"/>
      <c r="K1171" s="115"/>
      <c r="L1171" s="147"/>
      <c r="M1171" s="147"/>
      <c r="N1171" s="147"/>
      <c r="O1171" s="115"/>
      <c r="P1171" s="115"/>
      <c r="Q1171" s="314"/>
      <c r="R1171" s="314"/>
      <c r="S1171" s="314"/>
    </row>
    <row r="1172" spans="2:19" ht="18.75">
      <c r="B1172" s="301" t="s">
        <v>2432</v>
      </c>
      <c r="C1172" s="134" t="s">
        <v>4286</v>
      </c>
      <c r="D1172" s="31" t="s">
        <v>2808</v>
      </c>
      <c r="E1172" s="134"/>
      <c r="F1172" s="134"/>
      <c r="G1172" s="31" t="s">
        <v>2783</v>
      </c>
      <c r="H1172" s="134" t="s">
        <v>244</v>
      </c>
      <c r="I1172" s="134"/>
      <c r="J1172" s="305">
        <v>115</v>
      </c>
      <c r="K1172" s="305">
        <v>27.6</v>
      </c>
      <c r="L1172" s="134"/>
      <c r="M1172" s="134"/>
      <c r="N1172" s="134"/>
      <c r="O1172" s="309"/>
      <c r="P1172" s="309"/>
      <c r="Q1172" s="16" t="s">
        <v>5025</v>
      </c>
      <c r="R1172" s="16" t="s">
        <v>4917</v>
      </c>
      <c r="S1172" s="151"/>
    </row>
    <row r="1173" spans="2:19" ht="18.75">
      <c r="B1173" s="301" t="s">
        <v>2670</v>
      </c>
      <c r="C1173" s="147" t="s">
        <v>3391</v>
      </c>
      <c r="D1173" s="31" t="s">
        <v>2808</v>
      </c>
      <c r="E1173" s="147"/>
      <c r="F1173" s="147"/>
      <c r="G1173" s="31" t="s">
        <v>2783</v>
      </c>
      <c r="H1173" s="147"/>
      <c r="I1173" s="315"/>
      <c r="J1173" s="115"/>
      <c r="K1173" s="115"/>
      <c r="L1173" s="147"/>
      <c r="M1173" s="147"/>
      <c r="N1173" s="147"/>
      <c r="O1173" s="115"/>
      <c r="P1173" s="115"/>
      <c r="Q1173" s="314"/>
      <c r="R1173" s="314"/>
      <c r="S1173" s="314"/>
    </row>
    <row r="1174" spans="2:19" ht="18.75">
      <c r="B1174" s="301" t="s">
        <v>2747</v>
      </c>
      <c r="C1174" s="147" t="s">
        <v>3045</v>
      </c>
      <c r="D1174" s="31" t="s">
        <v>2808</v>
      </c>
      <c r="E1174" s="147"/>
      <c r="F1174" s="147"/>
      <c r="G1174" s="31" t="s">
        <v>2783</v>
      </c>
      <c r="H1174" s="147"/>
      <c r="I1174" s="315"/>
      <c r="J1174" s="115"/>
      <c r="K1174" s="115"/>
      <c r="L1174" s="147"/>
      <c r="M1174" s="147"/>
      <c r="N1174" s="147"/>
      <c r="O1174" s="115"/>
      <c r="P1174" s="115"/>
      <c r="Q1174" s="314"/>
      <c r="R1174" s="314"/>
      <c r="S1174" s="314"/>
    </row>
    <row r="1175" spans="2:19" ht="18.75">
      <c r="B1175" s="301" t="s">
        <v>3454</v>
      </c>
      <c r="C1175" s="134" t="s">
        <v>4287</v>
      </c>
      <c r="D1175" s="31" t="s">
        <v>2808</v>
      </c>
      <c r="E1175" s="134"/>
      <c r="F1175" s="134"/>
      <c r="G1175" s="31" t="s">
        <v>2783</v>
      </c>
      <c r="H1175" s="134" t="s">
        <v>3428</v>
      </c>
      <c r="I1175" s="134"/>
      <c r="J1175" s="305">
        <v>115</v>
      </c>
      <c r="K1175" s="115">
        <v>27.6</v>
      </c>
      <c r="L1175" s="134"/>
      <c r="M1175" s="134"/>
      <c r="N1175" s="134"/>
      <c r="O1175" s="305">
        <v>180</v>
      </c>
      <c r="P1175" s="309"/>
      <c r="Q1175" s="151"/>
      <c r="R1175" s="16" t="s">
        <v>4924</v>
      </c>
      <c r="S1175" s="151"/>
    </row>
    <row r="1176" spans="2:19" ht="18.75">
      <c r="B1176" s="301" t="s">
        <v>1774</v>
      </c>
      <c r="C1176" s="147" t="s">
        <v>3117</v>
      </c>
      <c r="D1176" s="31" t="s">
        <v>2808</v>
      </c>
      <c r="E1176" s="147"/>
      <c r="F1176" s="147"/>
      <c r="G1176" s="31" t="s">
        <v>2783</v>
      </c>
      <c r="H1176" s="147"/>
      <c r="I1176" s="315"/>
      <c r="J1176" s="115"/>
      <c r="K1176" s="115"/>
      <c r="L1176" s="147"/>
      <c r="M1176" s="147"/>
      <c r="N1176" s="147"/>
      <c r="O1176" s="115"/>
      <c r="P1176" s="115"/>
      <c r="Q1176" s="314"/>
      <c r="R1176" s="314"/>
      <c r="S1176" s="314"/>
    </row>
    <row r="1177" spans="2:19" ht="18.75">
      <c r="B1177" s="301" t="s">
        <v>4746</v>
      </c>
      <c r="C1177" s="134" t="s">
        <v>4589</v>
      </c>
      <c r="D1177" s="31" t="s">
        <v>2808</v>
      </c>
      <c r="E1177" s="134"/>
      <c r="F1177" s="134"/>
      <c r="G1177" s="31" t="s">
        <v>2783</v>
      </c>
      <c r="H1177" s="134" t="s">
        <v>3413</v>
      </c>
      <c r="I1177" s="134"/>
      <c r="J1177" s="305">
        <v>115</v>
      </c>
      <c r="K1177" s="115"/>
      <c r="L1177" s="134"/>
      <c r="M1177" s="134"/>
      <c r="N1177" s="134"/>
      <c r="O1177" s="309"/>
      <c r="P1177" s="309"/>
      <c r="Q1177" s="151"/>
      <c r="R1177" s="16" t="s">
        <v>5566</v>
      </c>
      <c r="S1177" s="151"/>
    </row>
    <row r="1178" spans="2:19" ht="18.75">
      <c r="B1178" s="301" t="s">
        <v>1775</v>
      </c>
      <c r="C1178" s="134" t="s">
        <v>4288</v>
      </c>
      <c r="D1178" s="31" t="s">
        <v>2808</v>
      </c>
      <c r="E1178" s="134"/>
      <c r="F1178" s="134"/>
      <c r="G1178" s="31" t="s">
        <v>2783</v>
      </c>
      <c r="H1178" s="134" t="s">
        <v>3405</v>
      </c>
      <c r="I1178" s="134" t="s">
        <v>3397</v>
      </c>
      <c r="J1178" s="305">
        <v>230</v>
      </c>
      <c r="K1178" s="115">
        <v>44</v>
      </c>
      <c r="L1178" s="134"/>
      <c r="M1178" s="134"/>
      <c r="N1178" s="134"/>
      <c r="O1178" s="305">
        <v>49</v>
      </c>
      <c r="P1178" s="305">
        <v>54</v>
      </c>
      <c r="Q1178" s="151"/>
      <c r="R1178" s="16" t="s">
        <v>4971</v>
      </c>
      <c r="S1178" s="151"/>
    </row>
    <row r="1179" spans="2:19" ht="18.75">
      <c r="B1179" s="301" t="s">
        <v>2319</v>
      </c>
      <c r="C1179" s="134" t="s">
        <v>4289</v>
      </c>
      <c r="D1179" s="31" t="s">
        <v>2808</v>
      </c>
      <c r="E1179" s="134"/>
      <c r="F1179" s="134"/>
      <c r="G1179" s="31" t="s">
        <v>2783</v>
      </c>
      <c r="H1179" s="134" t="s">
        <v>3412</v>
      </c>
      <c r="I1179" s="134"/>
      <c r="J1179" s="305">
        <v>115</v>
      </c>
      <c r="K1179" s="305">
        <v>27.6</v>
      </c>
      <c r="L1179" s="134"/>
      <c r="M1179" s="134"/>
      <c r="N1179" s="134"/>
      <c r="O1179" s="309"/>
      <c r="P1179" s="309"/>
      <c r="Q1179" s="16" t="s">
        <v>5025</v>
      </c>
      <c r="R1179" s="16" t="s">
        <v>4915</v>
      </c>
      <c r="S1179" s="222"/>
    </row>
    <row r="1180" spans="2:19" ht="18.75">
      <c r="B1180" s="301" t="s">
        <v>1727</v>
      </c>
      <c r="C1180" s="147" t="s">
        <v>3102</v>
      </c>
      <c r="D1180" s="31" t="s">
        <v>2808</v>
      </c>
      <c r="E1180" s="147"/>
      <c r="F1180" s="147"/>
      <c r="G1180" s="31" t="s">
        <v>2783</v>
      </c>
      <c r="H1180" s="147"/>
      <c r="I1180" s="315"/>
      <c r="J1180" s="115"/>
      <c r="K1180" s="115"/>
      <c r="L1180" s="147"/>
      <c r="M1180" s="147"/>
      <c r="N1180" s="147"/>
      <c r="O1180" s="115"/>
      <c r="P1180" s="115"/>
      <c r="Q1180" s="314"/>
      <c r="R1180" s="314"/>
      <c r="S1180" s="314"/>
    </row>
    <row r="1181" spans="2:19" ht="18.75">
      <c r="B1181" s="301" t="s">
        <v>1298</v>
      </c>
      <c r="C1181" s="147" t="s">
        <v>3246</v>
      </c>
      <c r="D1181" s="31" t="s">
        <v>2808</v>
      </c>
      <c r="E1181" s="147"/>
      <c r="F1181" s="147"/>
      <c r="G1181" s="31" t="s">
        <v>2783</v>
      </c>
      <c r="H1181" s="147"/>
      <c r="I1181" s="315"/>
      <c r="J1181" s="115"/>
      <c r="K1181" s="115"/>
      <c r="L1181" s="147"/>
      <c r="M1181" s="147"/>
      <c r="N1181" s="147"/>
      <c r="O1181" s="115"/>
      <c r="P1181" s="115"/>
      <c r="Q1181" s="314"/>
      <c r="R1181" s="314"/>
      <c r="S1181" s="314"/>
    </row>
    <row r="1182" spans="2:19" ht="18.75">
      <c r="B1182" s="301" t="s">
        <v>2518</v>
      </c>
      <c r="C1182" s="147" t="s">
        <v>3273</v>
      </c>
      <c r="D1182" s="31" t="s">
        <v>2808</v>
      </c>
      <c r="E1182" s="147"/>
      <c r="F1182" s="147"/>
      <c r="G1182" s="31" t="s">
        <v>2783</v>
      </c>
      <c r="H1182" s="147"/>
      <c r="I1182" s="315"/>
      <c r="J1182" s="115"/>
      <c r="K1182" s="115"/>
      <c r="L1182" s="147"/>
      <c r="M1182" s="147"/>
      <c r="N1182" s="147"/>
      <c r="O1182" s="115"/>
      <c r="P1182" s="115"/>
      <c r="Q1182" s="314"/>
      <c r="R1182" s="314"/>
      <c r="S1182" s="314"/>
    </row>
    <row r="1183" spans="2:19" ht="18.75">
      <c r="B1183" s="301" t="s">
        <v>2521</v>
      </c>
      <c r="C1183" s="134" t="s">
        <v>4290</v>
      </c>
      <c r="D1183" s="31" t="s">
        <v>2808</v>
      </c>
      <c r="E1183" s="134"/>
      <c r="F1183" s="134"/>
      <c r="G1183" s="31" t="s">
        <v>2783</v>
      </c>
      <c r="H1183" s="134" t="s">
        <v>3412</v>
      </c>
      <c r="I1183" s="134"/>
      <c r="J1183" s="305">
        <v>230</v>
      </c>
      <c r="K1183" s="305">
        <v>27.6</v>
      </c>
      <c r="L1183" s="134"/>
      <c r="M1183" s="134"/>
      <c r="N1183" s="134"/>
      <c r="O1183" s="309"/>
      <c r="P1183" s="309"/>
      <c r="Q1183" s="16" t="s">
        <v>5025</v>
      </c>
      <c r="R1183" s="16" t="s">
        <v>4915</v>
      </c>
      <c r="S1183" s="222"/>
    </row>
    <row r="1184" spans="2:19" ht="18.75">
      <c r="B1184" s="301" t="s">
        <v>1638</v>
      </c>
      <c r="C1184" s="134" t="s">
        <v>4291</v>
      </c>
      <c r="D1184" s="31" t="s">
        <v>2808</v>
      </c>
      <c r="E1184" s="134"/>
      <c r="F1184" s="134"/>
      <c r="G1184" s="31" t="s">
        <v>2783</v>
      </c>
      <c r="H1184" s="134" t="s">
        <v>3408</v>
      </c>
      <c r="I1184" s="134"/>
      <c r="J1184" s="305">
        <v>230</v>
      </c>
      <c r="K1184" s="115">
        <v>27.6</v>
      </c>
      <c r="L1184" s="134"/>
      <c r="M1184" s="134"/>
      <c r="N1184" s="134"/>
      <c r="O1184" s="305">
        <v>182</v>
      </c>
      <c r="P1184" s="309"/>
      <c r="Q1184" s="151"/>
      <c r="R1184" s="16" t="s">
        <v>4880</v>
      </c>
      <c r="S1184" s="151"/>
    </row>
    <row r="1185" spans="2:19" ht="18.75">
      <c r="B1185" s="301" t="s">
        <v>1983</v>
      </c>
      <c r="C1185" s="147" t="s">
        <v>2921</v>
      </c>
      <c r="D1185" s="31" t="s">
        <v>2808</v>
      </c>
      <c r="E1185" s="147"/>
      <c r="F1185" s="147"/>
      <c r="G1185" s="31" t="s">
        <v>2783</v>
      </c>
      <c r="H1185" s="147"/>
      <c r="I1185" s="315"/>
      <c r="J1185" s="115"/>
      <c r="K1185" s="115"/>
      <c r="L1185" s="147"/>
      <c r="M1185" s="147"/>
      <c r="N1185" s="147"/>
      <c r="O1185" s="115"/>
      <c r="P1185" s="115"/>
      <c r="Q1185" s="314"/>
      <c r="R1185" s="314"/>
      <c r="S1185" s="314"/>
    </row>
    <row r="1186" spans="2:19" ht="18.75">
      <c r="B1186" s="301" t="s">
        <v>2402</v>
      </c>
      <c r="C1186" s="147" t="s">
        <v>3230</v>
      </c>
      <c r="D1186" s="31" t="s">
        <v>2808</v>
      </c>
      <c r="E1186" s="147"/>
      <c r="F1186" s="147"/>
      <c r="G1186" s="31" t="s">
        <v>2783</v>
      </c>
      <c r="H1186" s="147"/>
      <c r="I1186" s="315"/>
      <c r="J1186" s="115"/>
      <c r="K1186" s="115"/>
      <c r="L1186" s="147"/>
      <c r="M1186" s="147"/>
      <c r="N1186" s="147"/>
      <c r="O1186" s="115"/>
      <c r="P1186" s="115"/>
      <c r="Q1186" s="314"/>
      <c r="R1186" s="314"/>
      <c r="S1186" s="314"/>
    </row>
    <row r="1187" spans="2:19" ht="18.75">
      <c r="B1187" s="301" t="s">
        <v>2138</v>
      </c>
      <c r="C1187" s="134" t="s">
        <v>4292</v>
      </c>
      <c r="D1187" s="31" t="s">
        <v>2808</v>
      </c>
      <c r="E1187" s="134"/>
      <c r="F1187" s="134"/>
      <c r="G1187" s="31" t="s">
        <v>2783</v>
      </c>
      <c r="H1187" s="134" t="s">
        <v>3421</v>
      </c>
      <c r="I1187" s="134" t="s">
        <v>3398</v>
      </c>
      <c r="J1187" s="305">
        <v>115</v>
      </c>
      <c r="K1187" s="305">
        <v>12.5</v>
      </c>
      <c r="L1187" s="134"/>
      <c r="M1187" s="134"/>
      <c r="N1187" s="134"/>
      <c r="O1187" s="309"/>
      <c r="P1187" s="309"/>
      <c r="Q1187" s="16" t="s">
        <v>5025</v>
      </c>
      <c r="R1187" s="16" t="s">
        <v>4973</v>
      </c>
      <c r="S1187" s="151"/>
    </row>
    <row r="1188" spans="2:19" ht="18.75">
      <c r="B1188" s="301" t="s">
        <v>1725</v>
      </c>
      <c r="C1188" s="147" t="s">
        <v>3100</v>
      </c>
      <c r="D1188" s="31" t="s">
        <v>2808</v>
      </c>
      <c r="E1188" s="147"/>
      <c r="F1188" s="147"/>
      <c r="G1188" s="31" t="s">
        <v>2783</v>
      </c>
      <c r="H1188" s="147"/>
      <c r="I1188" s="315"/>
      <c r="J1188" s="115"/>
      <c r="K1188" s="115"/>
      <c r="L1188" s="147"/>
      <c r="M1188" s="147"/>
      <c r="N1188" s="147"/>
      <c r="O1188" s="115"/>
      <c r="P1188" s="115"/>
      <c r="Q1188" s="314"/>
      <c r="R1188" s="314"/>
      <c r="S1188" s="314"/>
    </row>
    <row r="1189" spans="2:19" ht="18.75">
      <c r="B1189" s="301" t="s">
        <v>1826</v>
      </c>
      <c r="C1189" s="134" t="s">
        <v>4293</v>
      </c>
      <c r="D1189" s="31" t="s">
        <v>2808</v>
      </c>
      <c r="E1189" s="134"/>
      <c r="F1189" s="134"/>
      <c r="G1189" s="31" t="s">
        <v>2783</v>
      </c>
      <c r="H1189" s="134" t="s">
        <v>3410</v>
      </c>
      <c r="I1189" s="134"/>
      <c r="J1189" s="305">
        <v>230</v>
      </c>
      <c r="K1189" s="115"/>
      <c r="L1189" s="134"/>
      <c r="M1189" s="134"/>
      <c r="N1189" s="134"/>
      <c r="O1189" s="305">
        <v>77</v>
      </c>
      <c r="P1189" s="309"/>
      <c r="Q1189" s="151"/>
      <c r="R1189" s="16" t="s">
        <v>4968</v>
      </c>
      <c r="S1189" s="151"/>
    </row>
    <row r="1190" spans="2:19" ht="18.75">
      <c r="B1190" s="301" t="s">
        <v>4489</v>
      </c>
      <c r="C1190" s="147" t="s">
        <v>2896</v>
      </c>
      <c r="D1190" s="31" t="s">
        <v>2808</v>
      </c>
      <c r="E1190" s="147"/>
      <c r="F1190" s="147"/>
      <c r="G1190" s="31" t="s">
        <v>2783</v>
      </c>
      <c r="H1190" s="147"/>
      <c r="I1190" s="315"/>
      <c r="J1190" s="115"/>
      <c r="K1190" s="115"/>
      <c r="L1190" s="147"/>
      <c r="M1190" s="147"/>
      <c r="N1190" s="147"/>
      <c r="O1190" s="115"/>
      <c r="P1190" s="115"/>
      <c r="Q1190" s="314"/>
      <c r="R1190" s="314"/>
      <c r="S1190" s="314"/>
    </row>
    <row r="1191" spans="2:19" ht="18.75">
      <c r="B1191" s="301" t="s">
        <v>1851</v>
      </c>
      <c r="C1191" s="147" t="s">
        <v>3129</v>
      </c>
      <c r="D1191" s="31" t="s">
        <v>2808</v>
      </c>
      <c r="E1191" s="147"/>
      <c r="F1191" s="147"/>
      <c r="G1191" s="31" t="s">
        <v>2783</v>
      </c>
      <c r="H1191" s="147"/>
      <c r="I1191" s="315"/>
      <c r="J1191" s="115"/>
      <c r="K1191" s="115"/>
      <c r="L1191" s="147"/>
      <c r="M1191" s="147"/>
      <c r="N1191" s="147"/>
      <c r="O1191" s="115"/>
      <c r="P1191" s="115"/>
      <c r="Q1191" s="314"/>
      <c r="R1191" s="314"/>
      <c r="S1191" s="314"/>
    </row>
    <row r="1192" spans="2:19" ht="18.75">
      <c r="B1192" s="301" t="s">
        <v>1854</v>
      </c>
      <c r="C1192" s="134" t="s">
        <v>4294</v>
      </c>
      <c r="D1192" s="31" t="s">
        <v>2808</v>
      </c>
      <c r="E1192" s="134"/>
      <c r="F1192" s="134"/>
      <c r="G1192" s="31" t="s">
        <v>2783</v>
      </c>
      <c r="H1192" s="134" t="s">
        <v>3405</v>
      </c>
      <c r="I1192" s="134" t="s">
        <v>3399</v>
      </c>
      <c r="J1192" s="305">
        <v>230</v>
      </c>
      <c r="K1192" s="115">
        <v>44</v>
      </c>
      <c r="L1192" s="134"/>
      <c r="M1192" s="134"/>
      <c r="N1192" s="134"/>
      <c r="O1192" s="305">
        <v>94</v>
      </c>
      <c r="P1192" s="305">
        <v>104</v>
      </c>
      <c r="Q1192" s="151"/>
      <c r="R1192" s="16" t="s">
        <v>4971</v>
      </c>
      <c r="S1192" s="151"/>
    </row>
    <row r="1193" spans="2:19" ht="18.75">
      <c r="B1193" s="301" t="s">
        <v>1919</v>
      </c>
      <c r="C1193" s="134" t="s">
        <v>4295</v>
      </c>
      <c r="D1193" s="31" t="s">
        <v>2808</v>
      </c>
      <c r="E1193" s="134"/>
      <c r="F1193" s="134"/>
      <c r="G1193" s="31" t="s">
        <v>2783</v>
      </c>
      <c r="H1193" s="134" t="s">
        <v>3408</v>
      </c>
      <c r="I1193" s="134"/>
      <c r="J1193" s="305">
        <v>115</v>
      </c>
      <c r="K1193" s="115"/>
      <c r="L1193" s="134"/>
      <c r="M1193" s="134"/>
      <c r="N1193" s="134"/>
      <c r="O1193" s="309"/>
      <c r="P1193" s="309"/>
      <c r="Q1193" s="197"/>
      <c r="R1193" s="16" t="s">
        <v>4921</v>
      </c>
      <c r="S1193" s="151"/>
    </row>
    <row r="1194" spans="2:19" ht="18.75">
      <c r="B1194" s="301" t="s">
        <v>1315</v>
      </c>
      <c r="C1194" s="134" t="s">
        <v>4640</v>
      </c>
      <c r="D1194" s="31" t="s">
        <v>2808</v>
      </c>
      <c r="E1194" s="134"/>
      <c r="F1194" s="134"/>
      <c r="G1194" s="31" t="s">
        <v>2783</v>
      </c>
      <c r="H1194" s="134" t="s">
        <v>3413</v>
      </c>
      <c r="I1194" s="134"/>
      <c r="J1194" s="305">
        <v>230</v>
      </c>
      <c r="K1194" s="115">
        <v>115</v>
      </c>
      <c r="L1194" s="134"/>
      <c r="M1194" s="134"/>
      <c r="N1194" s="134"/>
      <c r="O1194" s="309"/>
      <c r="P1194" s="309"/>
      <c r="Q1194" s="151"/>
      <c r="R1194" s="16" t="s">
        <v>5566</v>
      </c>
      <c r="S1194" s="151"/>
    </row>
    <row r="1195" spans="2:19" ht="18.75">
      <c r="B1195" s="301" t="s">
        <v>2582</v>
      </c>
      <c r="C1195" s="147" t="s">
        <v>3920</v>
      </c>
      <c r="D1195" s="31" t="s">
        <v>2808</v>
      </c>
      <c r="E1195" s="147"/>
      <c r="F1195" s="147"/>
      <c r="G1195" s="31" t="s">
        <v>2783</v>
      </c>
      <c r="H1195" s="147"/>
      <c r="I1195" s="315"/>
      <c r="J1195" s="115"/>
      <c r="K1195" s="115"/>
      <c r="L1195" s="147"/>
      <c r="M1195" s="147"/>
      <c r="N1195" s="147"/>
      <c r="O1195" s="115"/>
      <c r="P1195" s="115"/>
      <c r="Q1195" s="314"/>
      <c r="R1195" s="314"/>
      <c r="S1195" s="314"/>
    </row>
    <row r="1196" spans="2:19" ht="18.75">
      <c r="B1196" s="301" t="s">
        <v>2581</v>
      </c>
      <c r="C1196" s="147" t="s">
        <v>3353</v>
      </c>
      <c r="D1196" s="31" t="s">
        <v>2808</v>
      </c>
      <c r="E1196" s="147"/>
      <c r="F1196" s="147"/>
      <c r="G1196" s="31" t="s">
        <v>2783</v>
      </c>
      <c r="H1196" s="147"/>
      <c r="I1196" s="315"/>
      <c r="J1196" s="115"/>
      <c r="K1196" s="115"/>
      <c r="L1196" s="147"/>
      <c r="M1196" s="147"/>
      <c r="N1196" s="147"/>
      <c r="O1196" s="115"/>
      <c r="P1196" s="115"/>
      <c r="Q1196" s="314"/>
      <c r="R1196" s="314"/>
      <c r="S1196" s="314"/>
    </row>
    <row r="1197" spans="2:19" ht="18.75">
      <c r="B1197" s="301" t="s">
        <v>4356</v>
      </c>
      <c r="C1197" s="147" t="s">
        <v>3870</v>
      </c>
      <c r="D1197" s="31" t="s">
        <v>2808</v>
      </c>
      <c r="E1197" s="147"/>
      <c r="F1197" s="147"/>
      <c r="G1197" s="31" t="s">
        <v>2783</v>
      </c>
      <c r="H1197" s="147"/>
      <c r="I1197" s="315"/>
      <c r="J1197" s="115"/>
      <c r="K1197" s="115"/>
      <c r="L1197" s="147"/>
      <c r="M1197" s="147"/>
      <c r="N1197" s="147"/>
      <c r="O1197" s="115"/>
      <c r="P1197" s="115"/>
      <c r="Q1197" s="314"/>
      <c r="R1197" s="314"/>
      <c r="S1197" s="314"/>
    </row>
    <row r="1198" spans="2:19" ht="18.75">
      <c r="B1198" s="301" t="s">
        <v>1384</v>
      </c>
      <c r="C1198" s="134" t="s">
        <v>4296</v>
      </c>
      <c r="D1198" s="31" t="s">
        <v>2808</v>
      </c>
      <c r="E1198" s="134"/>
      <c r="F1198" s="134"/>
      <c r="G1198" s="31" t="s">
        <v>2783</v>
      </c>
      <c r="H1198" s="134" t="s">
        <v>263</v>
      </c>
      <c r="I1198" s="219"/>
      <c r="J1198" s="305">
        <v>115</v>
      </c>
      <c r="K1198" s="305">
        <v>27.6</v>
      </c>
      <c r="L1198" s="219"/>
      <c r="M1198" s="219"/>
      <c r="N1198" s="219"/>
      <c r="O1198" s="305">
        <v>34</v>
      </c>
      <c r="P1198" s="309"/>
      <c r="Q1198" s="16" t="s">
        <v>5025</v>
      </c>
      <c r="R1198" s="16" t="s">
        <v>4920</v>
      </c>
      <c r="S1198" s="151"/>
    </row>
    <row r="1199" spans="2:19" ht="18.75">
      <c r="B1199" s="301" t="s">
        <v>1378</v>
      </c>
      <c r="C1199" s="147" t="s">
        <v>3056</v>
      </c>
      <c r="D1199" s="31" t="s">
        <v>2808</v>
      </c>
      <c r="E1199" s="147"/>
      <c r="F1199" s="147"/>
      <c r="G1199" s="31" t="s">
        <v>2783</v>
      </c>
      <c r="H1199" s="147"/>
      <c r="I1199" s="315"/>
      <c r="J1199" s="115"/>
      <c r="K1199" s="115"/>
      <c r="L1199" s="147"/>
      <c r="M1199" s="147"/>
      <c r="N1199" s="147"/>
      <c r="O1199" s="115"/>
      <c r="P1199" s="115"/>
      <c r="Q1199" s="314"/>
      <c r="R1199" s="314"/>
      <c r="S1199" s="314"/>
    </row>
    <row r="1200" spans="2:19" ht="18.75">
      <c r="B1200" s="301" t="s">
        <v>3439</v>
      </c>
      <c r="C1200" s="147" t="s">
        <v>3440</v>
      </c>
      <c r="D1200" s="31" t="s">
        <v>2808</v>
      </c>
      <c r="E1200" s="147"/>
      <c r="F1200" s="147"/>
      <c r="G1200" s="31" t="s">
        <v>2783</v>
      </c>
      <c r="H1200" s="147"/>
      <c r="I1200" s="315"/>
      <c r="J1200" s="115"/>
      <c r="K1200" s="115"/>
      <c r="L1200" s="147"/>
      <c r="M1200" s="147"/>
      <c r="N1200" s="147"/>
      <c r="O1200" s="115"/>
      <c r="P1200" s="115"/>
      <c r="Q1200" s="314"/>
      <c r="R1200" s="314"/>
      <c r="S1200" s="314"/>
    </row>
    <row r="1201" spans="2:19" ht="18.75">
      <c r="B1201" s="301" t="s">
        <v>4744</v>
      </c>
      <c r="C1201" s="134" t="s">
        <v>4590</v>
      </c>
      <c r="D1201" s="31" t="s">
        <v>2808</v>
      </c>
      <c r="E1201" s="134"/>
      <c r="F1201" s="134"/>
      <c r="G1201" s="31" t="s">
        <v>2783</v>
      </c>
      <c r="H1201" s="134" t="s">
        <v>3413</v>
      </c>
      <c r="I1201" s="134"/>
      <c r="J1201" s="305">
        <v>115</v>
      </c>
      <c r="K1201" s="115"/>
      <c r="L1201" s="134"/>
      <c r="M1201" s="134"/>
      <c r="N1201" s="134"/>
      <c r="O1201" s="309"/>
      <c r="P1201" s="309"/>
      <c r="Q1201" s="151"/>
      <c r="R1201" s="16" t="s">
        <v>5566</v>
      </c>
      <c r="S1201" s="151"/>
    </row>
    <row r="1202" spans="2:19" ht="18.75">
      <c r="B1202" s="301" t="s">
        <v>4591</v>
      </c>
      <c r="C1202" s="147" t="s">
        <v>3383</v>
      </c>
      <c r="D1202" s="31" t="s">
        <v>2808</v>
      </c>
      <c r="E1202" s="147"/>
      <c r="F1202" s="147"/>
      <c r="G1202" s="31" t="s">
        <v>2783</v>
      </c>
      <c r="H1202" s="147"/>
      <c r="I1202" s="315"/>
      <c r="J1202" s="115"/>
      <c r="K1202" s="115"/>
      <c r="L1202" s="147"/>
      <c r="M1202" s="147"/>
      <c r="N1202" s="147"/>
      <c r="O1202" s="115"/>
      <c r="P1202" s="115"/>
      <c r="Q1202" s="314"/>
      <c r="R1202" s="314"/>
      <c r="S1202" s="314"/>
    </row>
    <row r="1203" spans="2:19" ht="18.75">
      <c r="B1203" s="301" t="s">
        <v>4376</v>
      </c>
      <c r="C1203" s="134" t="s">
        <v>4297</v>
      </c>
      <c r="D1203" s="31" t="s">
        <v>2808</v>
      </c>
      <c r="E1203" s="134"/>
      <c r="F1203" s="134"/>
      <c r="G1203" s="31" t="s">
        <v>2783</v>
      </c>
      <c r="H1203" s="134" t="s">
        <v>3404</v>
      </c>
      <c r="I1203" s="219"/>
      <c r="J1203" s="305">
        <v>115</v>
      </c>
      <c r="K1203" s="115"/>
      <c r="L1203" s="134"/>
      <c r="M1203" s="134"/>
      <c r="N1203" s="134"/>
      <c r="O1203" s="309"/>
      <c r="P1203" s="309"/>
      <c r="Q1203" s="151"/>
      <c r="R1203" s="16" t="s">
        <v>4883</v>
      </c>
      <c r="S1203" s="151"/>
    </row>
    <row r="1204" spans="2:19" ht="18.75">
      <c r="B1204" s="301" t="s">
        <v>2009</v>
      </c>
      <c r="C1204" s="147" t="s">
        <v>3158</v>
      </c>
      <c r="D1204" s="31" t="s">
        <v>2808</v>
      </c>
      <c r="E1204" s="147"/>
      <c r="F1204" s="147"/>
      <c r="G1204" s="31" t="s">
        <v>2783</v>
      </c>
      <c r="H1204" s="147"/>
      <c r="I1204" s="315"/>
      <c r="J1204" s="115"/>
      <c r="K1204" s="115"/>
      <c r="L1204" s="147"/>
      <c r="M1204" s="147"/>
      <c r="N1204" s="147"/>
      <c r="O1204" s="115"/>
      <c r="P1204" s="115"/>
      <c r="Q1204" s="314"/>
      <c r="R1204" s="314"/>
      <c r="S1204" s="314"/>
    </row>
    <row r="1205" spans="2:19" ht="18.75">
      <c r="B1205" s="301" t="s">
        <v>4592</v>
      </c>
      <c r="C1205" s="147" t="s">
        <v>4593</v>
      </c>
      <c r="D1205" s="31" t="s">
        <v>2808</v>
      </c>
      <c r="E1205" s="147"/>
      <c r="F1205" s="147"/>
      <c r="G1205" s="31" t="s">
        <v>2783</v>
      </c>
      <c r="H1205" s="147"/>
      <c r="I1205" s="315"/>
      <c r="J1205" s="115"/>
      <c r="K1205" s="115"/>
      <c r="L1205" s="147"/>
      <c r="M1205" s="147"/>
      <c r="N1205" s="147"/>
      <c r="O1205" s="115"/>
      <c r="P1205" s="115"/>
      <c r="Q1205" s="314"/>
      <c r="R1205" s="314"/>
      <c r="S1205" s="314"/>
    </row>
    <row r="1206" spans="2:19" ht="18.75">
      <c r="B1206" s="301" t="s">
        <v>2441</v>
      </c>
      <c r="C1206" s="147" t="s">
        <v>3009</v>
      </c>
      <c r="D1206" s="31" t="s">
        <v>2808</v>
      </c>
      <c r="E1206" s="147"/>
      <c r="F1206" s="147"/>
      <c r="G1206" s="31" t="s">
        <v>2783</v>
      </c>
      <c r="H1206" s="147"/>
      <c r="I1206" s="315"/>
      <c r="J1206" s="115"/>
      <c r="K1206" s="115"/>
      <c r="L1206" s="147"/>
      <c r="M1206" s="147"/>
      <c r="N1206" s="147"/>
      <c r="O1206" s="115"/>
      <c r="P1206" s="115"/>
      <c r="Q1206" s="314"/>
      <c r="R1206" s="314"/>
      <c r="S1206" s="314"/>
    </row>
    <row r="1207" spans="2:19" ht="18.75">
      <c r="B1207" s="301" t="s">
        <v>2642</v>
      </c>
      <c r="C1207" s="147" t="s">
        <v>3036</v>
      </c>
      <c r="D1207" s="31" t="s">
        <v>2808</v>
      </c>
      <c r="E1207" s="147"/>
      <c r="F1207" s="147"/>
      <c r="G1207" s="31" t="s">
        <v>2783</v>
      </c>
      <c r="H1207" s="147"/>
      <c r="I1207" s="315"/>
      <c r="J1207" s="115"/>
      <c r="K1207" s="115"/>
      <c r="L1207" s="147"/>
      <c r="M1207" s="147"/>
      <c r="N1207" s="147"/>
      <c r="O1207" s="115"/>
      <c r="P1207" s="115"/>
      <c r="Q1207" s="314"/>
      <c r="R1207" s="314"/>
      <c r="S1207" s="314"/>
    </row>
    <row r="1208" spans="2:19" ht="18.75">
      <c r="B1208" s="301" t="s">
        <v>2606</v>
      </c>
      <c r="C1208" s="134" t="s">
        <v>4298</v>
      </c>
      <c r="D1208" s="31" t="s">
        <v>2808</v>
      </c>
      <c r="E1208" s="134"/>
      <c r="F1208" s="134"/>
      <c r="G1208" s="31" t="s">
        <v>2783</v>
      </c>
      <c r="H1208" s="134" t="s">
        <v>229</v>
      </c>
      <c r="I1208" s="219"/>
      <c r="J1208" s="305">
        <v>115</v>
      </c>
      <c r="K1208" s="115"/>
      <c r="L1208" s="219"/>
      <c r="M1208" s="219"/>
      <c r="N1208" s="219"/>
      <c r="O1208" s="309"/>
      <c r="P1208" s="309"/>
      <c r="Q1208" s="151"/>
      <c r="R1208" s="16" t="s">
        <v>4963</v>
      </c>
      <c r="S1208" s="151"/>
    </row>
    <row r="1209" spans="2:19" ht="18.75">
      <c r="B1209" s="301" t="s">
        <v>1587</v>
      </c>
      <c r="C1209" s="147" t="s">
        <v>3088</v>
      </c>
      <c r="D1209" s="31" t="s">
        <v>2808</v>
      </c>
      <c r="E1209" s="147"/>
      <c r="F1209" s="147"/>
      <c r="G1209" s="31" t="s">
        <v>2783</v>
      </c>
      <c r="H1209" s="147"/>
      <c r="I1209" s="315"/>
      <c r="J1209" s="115"/>
      <c r="K1209" s="115"/>
      <c r="L1209" s="147"/>
      <c r="M1209" s="147"/>
      <c r="N1209" s="147"/>
      <c r="O1209" s="115"/>
      <c r="P1209" s="115"/>
      <c r="Q1209" s="314"/>
      <c r="R1209" s="314"/>
      <c r="S1209" s="314"/>
    </row>
    <row r="1210" spans="2:19" ht="18.75">
      <c r="B1210" s="301" t="s">
        <v>1585</v>
      </c>
      <c r="C1210" s="147" t="s">
        <v>3088</v>
      </c>
      <c r="D1210" s="31" t="s">
        <v>2808</v>
      </c>
      <c r="E1210" s="147"/>
      <c r="F1210" s="147"/>
      <c r="G1210" s="31" t="s">
        <v>2783</v>
      </c>
      <c r="H1210" s="147"/>
      <c r="I1210" s="315"/>
      <c r="J1210" s="115"/>
      <c r="K1210" s="115"/>
      <c r="L1210" s="147"/>
      <c r="M1210" s="147"/>
      <c r="N1210" s="147"/>
      <c r="O1210" s="115"/>
      <c r="P1210" s="115"/>
      <c r="Q1210" s="314"/>
      <c r="R1210" s="314"/>
      <c r="S1210" s="314"/>
    </row>
    <row r="1211" spans="2:19" ht="18.75">
      <c r="B1211" s="301" t="s">
        <v>4747</v>
      </c>
      <c r="C1211" s="134" t="s">
        <v>4594</v>
      </c>
      <c r="D1211" s="31" t="s">
        <v>2808</v>
      </c>
      <c r="E1211" s="134"/>
      <c r="F1211" s="134"/>
      <c r="G1211" s="31" t="s">
        <v>2783</v>
      </c>
      <c r="H1211" s="134" t="s">
        <v>261</v>
      </c>
      <c r="I1211" s="219"/>
      <c r="J1211" s="305">
        <v>115</v>
      </c>
      <c r="K1211" s="115"/>
      <c r="L1211" s="134"/>
      <c r="M1211" s="134"/>
      <c r="N1211" s="134"/>
      <c r="O1211" s="309"/>
      <c r="P1211" s="309"/>
      <c r="Q1211" s="151"/>
      <c r="R1211" s="16" t="s">
        <v>4914</v>
      </c>
      <c r="S1211" s="151"/>
    </row>
    <row r="1212" spans="2:19" ht="18.75">
      <c r="B1212" s="301" t="s">
        <v>2571</v>
      </c>
      <c r="C1212" s="134" t="s">
        <v>4299</v>
      </c>
      <c r="D1212" s="31" t="s">
        <v>2808</v>
      </c>
      <c r="E1212" s="134"/>
      <c r="F1212" s="134"/>
      <c r="G1212" s="31" t="s">
        <v>2783</v>
      </c>
      <c r="H1212" s="134" t="s">
        <v>3421</v>
      </c>
      <c r="I1212" s="134" t="s">
        <v>3398</v>
      </c>
      <c r="J1212" s="305">
        <v>115</v>
      </c>
      <c r="K1212" s="305">
        <v>24.9</v>
      </c>
      <c r="L1212" s="134"/>
      <c r="M1212" s="134"/>
      <c r="N1212" s="134"/>
      <c r="O1212" s="309"/>
      <c r="P1212" s="309"/>
      <c r="Q1212" s="16" t="s">
        <v>5025</v>
      </c>
      <c r="R1212" s="16" t="s">
        <v>4973</v>
      </c>
      <c r="S1212" s="151"/>
    </row>
    <row r="1213" spans="2:19" ht="18.75">
      <c r="B1213" s="301" t="s">
        <v>2568</v>
      </c>
      <c r="C1213" s="147" t="s">
        <v>3286</v>
      </c>
      <c r="D1213" s="31" t="s">
        <v>2808</v>
      </c>
      <c r="E1213" s="147"/>
      <c r="F1213" s="147"/>
      <c r="G1213" s="31" t="s">
        <v>2783</v>
      </c>
      <c r="H1213" s="147"/>
      <c r="I1213" s="315"/>
      <c r="J1213" s="115"/>
      <c r="K1213" s="115"/>
      <c r="L1213" s="147"/>
      <c r="M1213" s="147"/>
      <c r="N1213" s="147"/>
      <c r="O1213" s="115"/>
      <c r="P1213" s="115"/>
      <c r="Q1213" s="314"/>
      <c r="R1213" s="314"/>
      <c r="S1213" s="314"/>
    </row>
    <row r="1214" spans="2:19" ht="18.75">
      <c r="B1214" s="301" t="s">
        <v>4357</v>
      </c>
      <c r="C1214" s="147" t="s">
        <v>3921</v>
      </c>
      <c r="D1214" s="31" t="s">
        <v>2808</v>
      </c>
      <c r="E1214" s="147"/>
      <c r="F1214" s="147"/>
      <c r="G1214" s="31" t="s">
        <v>2783</v>
      </c>
      <c r="H1214" s="147"/>
      <c r="I1214" s="315"/>
      <c r="J1214" s="115"/>
      <c r="K1214" s="115"/>
      <c r="L1214" s="147"/>
      <c r="M1214" s="147"/>
      <c r="N1214" s="147"/>
      <c r="O1214" s="115"/>
      <c r="P1214" s="115"/>
      <c r="Q1214" s="314"/>
      <c r="R1214" s="314"/>
      <c r="S1214" s="314"/>
    </row>
    <row r="1215" spans="2:19" ht="18.75">
      <c r="B1215" s="301" t="s">
        <v>4358</v>
      </c>
      <c r="C1215" s="147" t="s">
        <v>2833</v>
      </c>
      <c r="D1215" s="31" t="s">
        <v>2808</v>
      </c>
      <c r="E1215" s="147"/>
      <c r="F1215" s="147"/>
      <c r="G1215" s="31" t="s">
        <v>2783</v>
      </c>
      <c r="H1215" s="147"/>
      <c r="I1215" s="315"/>
      <c r="J1215" s="115"/>
      <c r="K1215" s="115"/>
      <c r="L1215" s="147"/>
      <c r="M1215" s="147"/>
      <c r="N1215" s="147"/>
      <c r="O1215" s="115"/>
      <c r="P1215" s="115"/>
      <c r="Q1215" s="314"/>
      <c r="R1215" s="314"/>
      <c r="S1215" s="314"/>
    </row>
    <row r="1216" spans="2:19" ht="18.75">
      <c r="B1216" s="301" t="s">
        <v>1521</v>
      </c>
      <c r="C1216" s="147" t="s">
        <v>2833</v>
      </c>
      <c r="D1216" s="31" t="s">
        <v>2808</v>
      </c>
      <c r="E1216" s="147"/>
      <c r="F1216" s="147"/>
      <c r="G1216" s="31" t="s">
        <v>2783</v>
      </c>
      <c r="H1216" s="147"/>
      <c r="I1216" s="315"/>
      <c r="J1216" s="115"/>
      <c r="K1216" s="115"/>
      <c r="L1216" s="147"/>
      <c r="M1216" s="147"/>
      <c r="N1216" s="147"/>
      <c r="O1216" s="115"/>
      <c r="P1216" s="115"/>
      <c r="Q1216" s="314"/>
      <c r="R1216" s="314"/>
      <c r="S1216" s="314"/>
    </row>
    <row r="1217" spans="2:19" ht="18.75">
      <c r="B1217" s="301" t="s">
        <v>1522</v>
      </c>
      <c r="C1217" s="134" t="s">
        <v>4300</v>
      </c>
      <c r="D1217" s="31" t="s">
        <v>2808</v>
      </c>
      <c r="E1217" s="134"/>
      <c r="F1217" s="134"/>
      <c r="G1217" s="31" t="s">
        <v>2783</v>
      </c>
      <c r="H1217" s="134" t="s">
        <v>3406</v>
      </c>
      <c r="I1217" s="134" t="s">
        <v>3401</v>
      </c>
      <c r="J1217" s="305">
        <v>230</v>
      </c>
      <c r="K1217" s="306" t="s">
        <v>4621</v>
      </c>
      <c r="L1217" s="134"/>
      <c r="M1217" s="134"/>
      <c r="N1217" s="134"/>
      <c r="O1217" s="305">
        <v>367</v>
      </c>
      <c r="P1217" s="309"/>
      <c r="Q1217" s="151"/>
      <c r="R1217" s="151" t="s">
        <v>4974</v>
      </c>
      <c r="S1217" s="151"/>
    </row>
    <row r="1218" spans="2:19" ht="18.75">
      <c r="B1218" s="301" t="s">
        <v>1329</v>
      </c>
      <c r="C1218" s="134" t="s">
        <v>4301</v>
      </c>
      <c r="D1218" s="31" t="s">
        <v>2808</v>
      </c>
      <c r="E1218" s="134"/>
      <c r="F1218" s="134"/>
      <c r="G1218" s="31" t="s">
        <v>2783</v>
      </c>
      <c r="H1218" s="134" t="s">
        <v>261</v>
      </c>
      <c r="I1218" s="134"/>
      <c r="J1218" s="305">
        <v>115</v>
      </c>
      <c r="K1218" s="115">
        <v>25</v>
      </c>
      <c r="L1218" s="134"/>
      <c r="M1218" s="134"/>
      <c r="N1218" s="134"/>
      <c r="O1218" s="309"/>
      <c r="P1218" s="309"/>
      <c r="Q1218" s="151"/>
      <c r="R1218" s="16" t="s">
        <v>4914</v>
      </c>
      <c r="S1218" s="222"/>
    </row>
    <row r="1219" spans="2:19" ht="18.75">
      <c r="B1219" s="301" t="s">
        <v>2650</v>
      </c>
      <c r="C1219" s="147" t="s">
        <v>3871</v>
      </c>
      <c r="D1219" s="31" t="s">
        <v>2808</v>
      </c>
      <c r="E1219" s="147"/>
      <c r="F1219" s="147"/>
      <c r="G1219" s="31" t="s">
        <v>2783</v>
      </c>
      <c r="H1219" s="147"/>
      <c r="I1219" s="315"/>
      <c r="J1219" s="115"/>
      <c r="K1219" s="115"/>
      <c r="L1219" s="147"/>
      <c r="M1219" s="147"/>
      <c r="N1219" s="147"/>
      <c r="O1219" s="115"/>
      <c r="P1219" s="115"/>
      <c r="Q1219" s="314"/>
      <c r="R1219" s="314"/>
      <c r="S1219" s="314"/>
    </row>
    <row r="1220" spans="2:19" ht="18.75">
      <c r="B1220" s="301" t="s">
        <v>4428</v>
      </c>
      <c r="C1220" s="134" t="s">
        <v>4595</v>
      </c>
      <c r="D1220" s="31" t="s">
        <v>2808</v>
      </c>
      <c r="E1220" s="134"/>
      <c r="F1220" s="134"/>
      <c r="G1220" s="31" t="s">
        <v>2783</v>
      </c>
      <c r="H1220" s="134" t="s">
        <v>261</v>
      </c>
      <c r="I1220" s="134"/>
      <c r="J1220" s="305">
        <v>115</v>
      </c>
      <c r="K1220" s="115"/>
      <c r="L1220" s="134"/>
      <c r="M1220" s="134"/>
      <c r="N1220" s="134"/>
      <c r="O1220" s="309"/>
      <c r="P1220" s="309"/>
      <c r="Q1220" s="151"/>
      <c r="R1220" s="16" t="s">
        <v>4914</v>
      </c>
      <c r="S1220" s="222"/>
    </row>
    <row r="1221" spans="2:19" ht="18.75">
      <c r="B1221" s="301" t="s">
        <v>2508</v>
      </c>
      <c r="C1221" s="134" t="s">
        <v>4302</v>
      </c>
      <c r="D1221" s="31" t="s">
        <v>2808</v>
      </c>
      <c r="E1221" s="134"/>
      <c r="F1221" s="134"/>
      <c r="G1221" s="31" t="s">
        <v>2783</v>
      </c>
      <c r="H1221" s="134" t="s">
        <v>3421</v>
      </c>
      <c r="I1221" s="134" t="s">
        <v>3402</v>
      </c>
      <c r="J1221" s="305">
        <v>115</v>
      </c>
      <c r="K1221" s="305">
        <v>12.5</v>
      </c>
      <c r="L1221" s="134"/>
      <c r="M1221" s="134"/>
      <c r="N1221" s="134"/>
      <c r="O1221" s="309"/>
      <c r="P1221" s="309"/>
      <c r="Q1221" s="16" t="s">
        <v>5025</v>
      </c>
      <c r="R1221" s="16" t="s">
        <v>4973</v>
      </c>
      <c r="S1221" s="151"/>
    </row>
    <row r="1222" spans="2:19" ht="18.75">
      <c r="B1222" s="301" t="s">
        <v>4429</v>
      </c>
      <c r="C1222" s="134" t="s">
        <v>4596</v>
      </c>
      <c r="D1222" s="31" t="s">
        <v>2808</v>
      </c>
      <c r="E1222" s="134"/>
      <c r="F1222" s="134"/>
      <c r="G1222" s="31" t="s">
        <v>2783</v>
      </c>
      <c r="H1222" s="134" t="s">
        <v>229</v>
      </c>
      <c r="I1222" s="134"/>
      <c r="J1222" s="305">
        <v>230</v>
      </c>
      <c r="K1222" s="115"/>
      <c r="L1222" s="134"/>
      <c r="M1222" s="134"/>
      <c r="N1222" s="134"/>
      <c r="O1222" s="309"/>
      <c r="P1222" s="309"/>
      <c r="Q1222" s="151"/>
      <c r="R1222" s="16" t="s">
        <v>4963</v>
      </c>
      <c r="S1222" s="151"/>
    </row>
    <row r="1223" spans="2:19" ht="18.75">
      <c r="B1223" s="301" t="s">
        <v>1998</v>
      </c>
      <c r="C1223" s="134" t="s">
        <v>4303</v>
      </c>
      <c r="D1223" s="31" t="s">
        <v>2808</v>
      </c>
      <c r="E1223" s="134"/>
      <c r="F1223" s="134"/>
      <c r="G1223" s="31" t="s">
        <v>2783</v>
      </c>
      <c r="H1223" s="134" t="s">
        <v>263</v>
      </c>
      <c r="I1223" s="219"/>
      <c r="J1223" s="305">
        <v>115</v>
      </c>
      <c r="K1223" s="305">
        <v>27.6</v>
      </c>
      <c r="L1223" s="219"/>
      <c r="M1223" s="219"/>
      <c r="N1223" s="219"/>
      <c r="O1223" s="305">
        <v>58</v>
      </c>
      <c r="P1223" s="309"/>
      <c r="Q1223" s="16" t="s">
        <v>5025</v>
      </c>
      <c r="R1223" s="16" t="s">
        <v>4920</v>
      </c>
      <c r="S1223" s="151"/>
    </row>
    <row r="1224" spans="2:19" ht="18.75">
      <c r="B1224" s="301" t="s">
        <v>1994</v>
      </c>
      <c r="C1224" s="147" t="s">
        <v>3154</v>
      </c>
      <c r="D1224" s="31" t="s">
        <v>2808</v>
      </c>
      <c r="E1224" s="147"/>
      <c r="F1224" s="147"/>
      <c r="G1224" s="31" t="s">
        <v>2783</v>
      </c>
      <c r="H1224" s="147"/>
      <c r="I1224" s="315"/>
      <c r="J1224" s="115"/>
      <c r="K1224" s="115"/>
      <c r="L1224" s="147"/>
      <c r="M1224" s="147"/>
      <c r="N1224" s="147"/>
      <c r="O1224" s="115"/>
      <c r="P1224" s="115"/>
      <c r="Q1224" s="314"/>
      <c r="R1224" s="314"/>
      <c r="S1224" s="314"/>
    </row>
    <row r="1225" spans="2:19" ht="18.75">
      <c r="B1225" s="301" t="s">
        <v>1326</v>
      </c>
      <c r="C1225" s="147" t="s">
        <v>3203</v>
      </c>
      <c r="D1225" s="31" t="s">
        <v>2808</v>
      </c>
      <c r="E1225" s="147"/>
      <c r="F1225" s="147"/>
      <c r="G1225" s="31" t="s">
        <v>2783</v>
      </c>
      <c r="H1225" s="147"/>
      <c r="I1225" s="315"/>
      <c r="J1225" s="115"/>
      <c r="K1225" s="115"/>
      <c r="L1225" s="147"/>
      <c r="M1225" s="147"/>
      <c r="N1225" s="147"/>
      <c r="O1225" s="115"/>
      <c r="P1225" s="115"/>
      <c r="Q1225" s="314"/>
      <c r="R1225" s="314"/>
      <c r="S1225" s="314"/>
    </row>
    <row r="1226" spans="2:19" ht="18.75">
      <c r="B1226" s="301" t="s">
        <v>1562</v>
      </c>
      <c r="C1226" s="147" t="s">
        <v>3323</v>
      </c>
      <c r="D1226" s="31" t="s">
        <v>2808</v>
      </c>
      <c r="E1226" s="147"/>
      <c r="F1226" s="147"/>
      <c r="G1226" s="31" t="s">
        <v>2783</v>
      </c>
      <c r="H1226" s="147"/>
      <c r="I1226" s="315"/>
      <c r="J1226" s="115"/>
      <c r="K1226" s="115"/>
      <c r="L1226" s="147"/>
      <c r="M1226" s="147"/>
      <c r="N1226" s="147"/>
      <c r="O1226" s="115"/>
      <c r="P1226" s="115"/>
      <c r="Q1226" s="314"/>
      <c r="R1226" s="314"/>
      <c r="S1226" s="314"/>
    </row>
    <row r="1227" spans="2:19" ht="18.75">
      <c r="B1227" s="301" t="s">
        <v>1322</v>
      </c>
      <c r="C1227" s="147" t="s">
        <v>3204</v>
      </c>
      <c r="D1227" s="31" t="s">
        <v>2808</v>
      </c>
      <c r="E1227" s="147"/>
      <c r="F1227" s="147"/>
      <c r="G1227" s="31" t="s">
        <v>2783</v>
      </c>
      <c r="H1227" s="147"/>
      <c r="I1227" s="315"/>
      <c r="J1227" s="115"/>
      <c r="K1227" s="115"/>
      <c r="L1227" s="147"/>
      <c r="M1227" s="147"/>
      <c r="N1227" s="147"/>
      <c r="O1227" s="115"/>
      <c r="P1227" s="115"/>
      <c r="Q1227" s="314"/>
      <c r="R1227" s="314"/>
      <c r="S1227" s="314"/>
    </row>
    <row r="1228" spans="2:19" ht="18.75">
      <c r="B1228" s="301" t="s">
        <v>4745</v>
      </c>
      <c r="C1228" s="134" t="s">
        <v>4597</v>
      </c>
      <c r="D1228" s="31" t="s">
        <v>2808</v>
      </c>
      <c r="E1228" s="134"/>
      <c r="F1228" s="134"/>
      <c r="G1228" s="31" t="s">
        <v>2783</v>
      </c>
      <c r="H1228" s="134" t="s">
        <v>229</v>
      </c>
      <c r="I1228" s="219"/>
      <c r="J1228" s="305">
        <v>115</v>
      </c>
      <c r="K1228" s="115"/>
      <c r="L1228" s="134"/>
      <c r="M1228" s="134"/>
      <c r="N1228" s="134"/>
      <c r="O1228" s="309"/>
      <c r="P1228" s="309"/>
      <c r="Q1228" s="151"/>
      <c r="R1228" s="16" t="s">
        <v>5565</v>
      </c>
      <c r="S1228" s="151"/>
    </row>
    <row r="1229" spans="2:19" ht="18.75">
      <c r="B1229" s="301" t="s">
        <v>1520</v>
      </c>
      <c r="C1229" s="147" t="s">
        <v>2834</v>
      </c>
      <c r="D1229" s="31" t="s">
        <v>2808</v>
      </c>
      <c r="E1229" s="147"/>
      <c r="F1229" s="147"/>
      <c r="G1229" s="31" t="s">
        <v>2783</v>
      </c>
      <c r="H1229" s="147"/>
      <c r="I1229" s="315"/>
      <c r="J1229" s="115"/>
      <c r="K1229" s="115"/>
      <c r="L1229" s="147"/>
      <c r="M1229" s="147"/>
      <c r="N1229" s="147"/>
      <c r="O1229" s="115"/>
      <c r="P1229" s="115"/>
      <c r="Q1229" s="314"/>
      <c r="R1229" s="314"/>
      <c r="S1229" s="314"/>
    </row>
    <row r="1230" spans="2:19" ht="18.75">
      <c r="B1230" s="301" t="s">
        <v>1523</v>
      </c>
      <c r="C1230" s="134" t="s">
        <v>4304</v>
      </c>
      <c r="D1230" s="31" t="s">
        <v>2808</v>
      </c>
      <c r="E1230" s="134"/>
      <c r="F1230" s="134"/>
      <c r="G1230" s="31" t="s">
        <v>2783</v>
      </c>
      <c r="H1230" s="134" t="s">
        <v>3406</v>
      </c>
      <c r="I1230" s="134" t="s">
        <v>3401</v>
      </c>
      <c r="J1230" s="305">
        <v>230</v>
      </c>
      <c r="K1230" s="115">
        <v>44</v>
      </c>
      <c r="L1230" s="134"/>
      <c r="M1230" s="134"/>
      <c r="N1230" s="134"/>
      <c r="O1230" s="305">
        <v>295</v>
      </c>
      <c r="P1230" s="309"/>
      <c r="Q1230" s="151"/>
      <c r="R1230" s="151" t="s">
        <v>4974</v>
      </c>
      <c r="S1230" s="151"/>
    </row>
    <row r="1231" spans="2:19" ht="18.75">
      <c r="B1231" s="301" t="s">
        <v>1932</v>
      </c>
      <c r="C1231" s="134" t="s">
        <v>4305</v>
      </c>
      <c r="D1231" s="31" t="s">
        <v>2808</v>
      </c>
      <c r="E1231" s="134"/>
      <c r="F1231" s="134"/>
      <c r="G1231" s="31" t="s">
        <v>2783</v>
      </c>
      <c r="H1231" s="134" t="s">
        <v>3408</v>
      </c>
      <c r="I1231" s="134"/>
      <c r="J1231" s="305">
        <v>115</v>
      </c>
      <c r="K1231" s="115">
        <v>13.8</v>
      </c>
      <c r="L1231" s="134"/>
      <c r="M1231" s="134"/>
      <c r="N1231" s="134"/>
      <c r="O1231" s="305">
        <v>133</v>
      </c>
      <c r="P1231" s="309"/>
      <c r="Q1231" s="151"/>
      <c r="R1231" s="16" t="s">
        <v>4880</v>
      </c>
      <c r="S1231" s="151"/>
    </row>
    <row r="1232" spans="2:19" ht="18.75">
      <c r="B1232" s="301" t="s">
        <v>4359</v>
      </c>
      <c r="C1232" s="147" t="s">
        <v>3922</v>
      </c>
      <c r="D1232" s="31" t="s">
        <v>2808</v>
      </c>
      <c r="E1232" s="147"/>
      <c r="F1232" s="147"/>
      <c r="G1232" s="31" t="s">
        <v>2783</v>
      </c>
      <c r="H1232" s="147"/>
      <c r="I1232" s="315"/>
      <c r="J1232" s="115"/>
      <c r="K1232" s="115"/>
      <c r="L1232" s="147"/>
      <c r="M1232" s="147"/>
      <c r="N1232" s="147"/>
      <c r="O1232" s="115"/>
      <c r="P1232" s="115"/>
      <c r="Q1232" s="314"/>
      <c r="R1232" s="314"/>
      <c r="S1232" s="314"/>
    </row>
    <row r="1233" spans="2:19" ht="18.75">
      <c r="B1233" s="301" t="s">
        <v>2748</v>
      </c>
      <c r="C1233" s="147" t="s">
        <v>3048</v>
      </c>
      <c r="D1233" s="31" t="s">
        <v>2808</v>
      </c>
      <c r="E1233" s="147"/>
      <c r="F1233" s="147"/>
      <c r="G1233" s="31" t="s">
        <v>2783</v>
      </c>
      <c r="H1233" s="147"/>
      <c r="I1233" s="315"/>
      <c r="J1233" s="115"/>
      <c r="K1233" s="115"/>
      <c r="L1233" s="147"/>
      <c r="M1233" s="147"/>
      <c r="N1233" s="147"/>
      <c r="O1233" s="115"/>
      <c r="P1233" s="115"/>
      <c r="Q1233" s="314"/>
      <c r="R1233" s="314"/>
      <c r="S1233" s="314"/>
    </row>
    <row r="1234" spans="2:19" ht="18.75">
      <c r="B1234" s="301" t="s">
        <v>4487</v>
      </c>
      <c r="C1234" s="147" t="s">
        <v>3923</v>
      </c>
      <c r="D1234" s="31" t="s">
        <v>2808</v>
      </c>
      <c r="E1234" s="147"/>
      <c r="F1234" s="147"/>
      <c r="G1234" s="31" t="s">
        <v>2783</v>
      </c>
      <c r="H1234" s="147"/>
      <c r="I1234" s="315"/>
      <c r="J1234" s="115"/>
      <c r="K1234" s="115"/>
      <c r="L1234" s="147"/>
      <c r="M1234" s="147"/>
      <c r="N1234" s="147"/>
      <c r="O1234" s="115"/>
      <c r="P1234" s="115"/>
      <c r="Q1234" s="314"/>
      <c r="R1234" s="314"/>
      <c r="S1234" s="314"/>
    </row>
    <row r="1235" spans="2:19" ht="18.75">
      <c r="B1235" s="301" t="s">
        <v>4488</v>
      </c>
      <c r="C1235" s="147" t="s">
        <v>3047</v>
      </c>
      <c r="D1235" s="31" t="s">
        <v>2808</v>
      </c>
      <c r="E1235" s="147"/>
      <c r="F1235" s="147"/>
      <c r="G1235" s="31" t="s">
        <v>2783</v>
      </c>
      <c r="H1235" s="147"/>
      <c r="I1235" s="315"/>
      <c r="J1235" s="115"/>
      <c r="K1235" s="115"/>
      <c r="L1235" s="147"/>
      <c r="M1235" s="147"/>
      <c r="N1235" s="147"/>
      <c r="O1235" s="115"/>
      <c r="P1235" s="115"/>
      <c r="Q1235" s="314"/>
      <c r="R1235" s="314"/>
      <c r="S1235" s="314"/>
    </row>
    <row r="1236" spans="2:19" ht="18.75">
      <c r="B1236" s="301" t="s">
        <v>1507</v>
      </c>
      <c r="C1236" s="147" t="s">
        <v>2832</v>
      </c>
      <c r="D1236" s="31" t="s">
        <v>2808</v>
      </c>
      <c r="E1236" s="147"/>
      <c r="F1236" s="147"/>
      <c r="G1236" s="31" t="s">
        <v>2783</v>
      </c>
      <c r="H1236" s="147"/>
      <c r="I1236" s="315"/>
      <c r="J1236" s="115"/>
      <c r="K1236" s="115"/>
      <c r="L1236" s="147"/>
      <c r="M1236" s="147"/>
      <c r="N1236" s="147"/>
      <c r="O1236" s="115"/>
      <c r="P1236" s="115"/>
      <c r="Q1236" s="314"/>
      <c r="R1236" s="314"/>
      <c r="S1236" s="314"/>
    </row>
    <row r="1237" spans="2:19" ht="18.75">
      <c r="B1237" s="301" t="s">
        <v>1514</v>
      </c>
      <c r="C1237" s="134" t="s">
        <v>4306</v>
      </c>
      <c r="D1237" s="31" t="s">
        <v>2808</v>
      </c>
      <c r="E1237" s="134"/>
      <c r="F1237" s="134"/>
      <c r="G1237" s="31" t="s">
        <v>2783</v>
      </c>
      <c r="H1237" s="134" t="s">
        <v>3457</v>
      </c>
      <c r="I1237" s="134"/>
      <c r="J1237" s="305">
        <v>230</v>
      </c>
      <c r="K1237" s="115">
        <v>44</v>
      </c>
      <c r="L1237" s="134"/>
      <c r="M1237" s="134"/>
      <c r="N1237" s="134"/>
      <c r="O1237" s="305">
        <v>97</v>
      </c>
      <c r="P1237" s="305">
        <v>107.9</v>
      </c>
      <c r="Q1237" s="151"/>
      <c r="R1237" s="16" t="s">
        <v>4969</v>
      </c>
      <c r="S1237" s="151"/>
    </row>
    <row r="1238" spans="2:19" ht="18.75">
      <c r="B1238" s="301" t="s">
        <v>2429</v>
      </c>
      <c r="C1238" s="147" t="s">
        <v>3236</v>
      </c>
      <c r="D1238" s="31" t="s">
        <v>2808</v>
      </c>
      <c r="E1238" s="147"/>
      <c r="F1238" s="147"/>
      <c r="G1238" s="31" t="s">
        <v>2783</v>
      </c>
      <c r="H1238" s="147"/>
      <c r="I1238" s="315"/>
      <c r="J1238" s="115"/>
      <c r="K1238" s="115"/>
      <c r="L1238" s="147"/>
      <c r="M1238" s="147"/>
      <c r="N1238" s="147"/>
      <c r="O1238" s="115"/>
      <c r="P1238" s="115"/>
      <c r="Q1238" s="314"/>
      <c r="R1238" s="314"/>
      <c r="S1238" s="314"/>
    </row>
    <row r="1239" spans="2:19" ht="18.75">
      <c r="B1239" s="301" t="s">
        <v>2436</v>
      </c>
      <c r="C1239" s="134" t="s">
        <v>4307</v>
      </c>
      <c r="D1239" s="31" t="s">
        <v>2808</v>
      </c>
      <c r="E1239" s="134"/>
      <c r="F1239" s="134"/>
      <c r="G1239" s="31" t="s">
        <v>2783</v>
      </c>
      <c r="H1239" s="134" t="s">
        <v>3404</v>
      </c>
      <c r="I1239" s="134" t="s">
        <v>3398</v>
      </c>
      <c r="J1239" s="305">
        <v>115</v>
      </c>
      <c r="K1239" s="115">
        <v>27.6</v>
      </c>
      <c r="L1239" s="134"/>
      <c r="M1239" s="134"/>
      <c r="N1239" s="134"/>
      <c r="O1239" s="305">
        <v>89</v>
      </c>
      <c r="P1239" s="309"/>
      <c r="Q1239" s="151"/>
      <c r="R1239" s="16" t="s">
        <v>4970</v>
      </c>
      <c r="S1239" s="151"/>
    </row>
    <row r="1240" spans="2:19" ht="18.75">
      <c r="B1240" s="301" t="s">
        <v>1750</v>
      </c>
      <c r="C1240" s="134" t="s">
        <v>4308</v>
      </c>
      <c r="D1240" s="31" t="s">
        <v>2808</v>
      </c>
      <c r="E1240" s="134"/>
      <c r="F1240" s="134"/>
      <c r="G1240" s="31" t="s">
        <v>2783</v>
      </c>
      <c r="H1240" s="134" t="s">
        <v>3410</v>
      </c>
      <c r="I1240" s="134"/>
      <c r="J1240" s="305">
        <v>115</v>
      </c>
      <c r="K1240" s="115">
        <v>27.6</v>
      </c>
      <c r="L1240" s="134"/>
      <c r="M1240" s="134"/>
      <c r="N1240" s="134"/>
      <c r="O1240" s="305">
        <v>54</v>
      </c>
      <c r="P1240" s="309"/>
      <c r="Q1240" s="151"/>
      <c r="R1240" s="16" t="s">
        <v>4968</v>
      </c>
      <c r="S1240" s="151"/>
    </row>
    <row r="1241" spans="2:19" ht="18.75">
      <c r="B1241" s="301" t="s">
        <v>1749</v>
      </c>
      <c r="C1241" s="147" t="s">
        <v>3110</v>
      </c>
      <c r="D1241" s="31" t="s">
        <v>2808</v>
      </c>
      <c r="E1241" s="147"/>
      <c r="F1241" s="147"/>
      <c r="G1241" s="31" t="s">
        <v>2783</v>
      </c>
      <c r="H1241" s="147"/>
      <c r="I1241" s="315"/>
      <c r="J1241" s="115"/>
      <c r="K1241" s="115"/>
      <c r="L1241" s="147"/>
      <c r="M1241" s="147"/>
      <c r="N1241" s="147"/>
      <c r="O1241" s="115"/>
      <c r="P1241" s="115"/>
      <c r="Q1241" s="314"/>
      <c r="R1241" s="314"/>
      <c r="S1241" s="314"/>
    </row>
    <row r="1242" spans="2:19" ht="18.75">
      <c r="B1242" s="301" t="s">
        <v>2305</v>
      </c>
      <c r="C1242" s="134" t="s">
        <v>4309</v>
      </c>
      <c r="D1242" s="31" t="s">
        <v>2808</v>
      </c>
      <c r="E1242" s="134"/>
      <c r="F1242" s="134"/>
      <c r="G1242" s="31" t="s">
        <v>2783</v>
      </c>
      <c r="H1242" s="134" t="s">
        <v>236</v>
      </c>
      <c r="I1242" s="134" t="s">
        <v>3399</v>
      </c>
      <c r="J1242" s="305">
        <v>230</v>
      </c>
      <c r="K1242" s="115">
        <v>27.6</v>
      </c>
      <c r="L1242" s="134"/>
      <c r="M1242" s="134"/>
      <c r="N1242" s="134"/>
      <c r="O1242" s="305">
        <v>99</v>
      </c>
      <c r="P1242" s="309"/>
      <c r="Q1242" s="151"/>
      <c r="R1242" s="16" t="s">
        <v>4916</v>
      </c>
      <c r="S1242" s="151"/>
    </row>
    <row r="1243" spans="2:19" ht="18.75">
      <c r="B1243" s="301" t="s">
        <v>1988</v>
      </c>
      <c r="C1243" s="147" t="s">
        <v>2923</v>
      </c>
      <c r="D1243" s="31" t="s">
        <v>2808</v>
      </c>
      <c r="E1243" s="147"/>
      <c r="F1243" s="147"/>
      <c r="G1243" s="31" t="s">
        <v>2783</v>
      </c>
      <c r="H1243" s="147"/>
      <c r="I1243" s="315"/>
      <c r="J1243" s="115"/>
      <c r="K1243" s="115"/>
      <c r="L1243" s="147"/>
      <c r="M1243" s="147"/>
      <c r="N1243" s="147"/>
      <c r="O1243" s="115"/>
      <c r="P1243" s="115"/>
      <c r="Q1243" s="314"/>
      <c r="R1243" s="314"/>
      <c r="S1243" s="314"/>
    </row>
    <row r="1244" spans="2:19" ht="18.75">
      <c r="B1244" s="301" t="s">
        <v>2626</v>
      </c>
      <c r="C1244" s="134" t="s">
        <v>4310</v>
      </c>
      <c r="D1244" s="31" t="s">
        <v>2808</v>
      </c>
      <c r="E1244" s="134"/>
      <c r="F1244" s="134"/>
      <c r="G1244" s="31" t="s">
        <v>2783</v>
      </c>
      <c r="H1244" s="134" t="s">
        <v>3407</v>
      </c>
      <c r="I1244" s="134" t="s">
        <v>3427</v>
      </c>
      <c r="J1244" s="305">
        <v>230</v>
      </c>
      <c r="K1244" s="115">
        <v>27.6</v>
      </c>
      <c r="L1244" s="134"/>
      <c r="M1244" s="134"/>
      <c r="N1244" s="134"/>
      <c r="O1244" s="305">
        <v>160</v>
      </c>
      <c r="P1244" s="309"/>
      <c r="Q1244" s="151"/>
      <c r="R1244" s="151" t="s">
        <v>4975</v>
      </c>
      <c r="S1244" s="151"/>
    </row>
    <row r="1245" spans="2:19" ht="18.75">
      <c r="B1245" s="301" t="s">
        <v>1715</v>
      </c>
      <c r="C1245" s="134" t="s">
        <v>4311</v>
      </c>
      <c r="D1245" s="31" t="s">
        <v>2808</v>
      </c>
      <c r="E1245" s="134"/>
      <c r="F1245" s="134"/>
      <c r="G1245" s="31" t="s">
        <v>2783</v>
      </c>
      <c r="H1245" s="134" t="s">
        <v>263</v>
      </c>
      <c r="I1245" s="219"/>
      <c r="J1245" s="305">
        <v>115</v>
      </c>
      <c r="K1245" s="115">
        <v>12.5</v>
      </c>
      <c r="L1245" s="219"/>
      <c r="M1245" s="219"/>
      <c r="N1245" s="219"/>
      <c r="O1245" s="305">
        <v>92</v>
      </c>
      <c r="P1245" s="309"/>
      <c r="Q1245" s="151"/>
      <c r="R1245" s="16" t="s">
        <v>4920</v>
      </c>
      <c r="S1245" s="151"/>
    </row>
    <row r="1246" spans="2:19" ht="18.75">
      <c r="B1246" s="301" t="s">
        <v>2065</v>
      </c>
      <c r="C1246" s="147" t="s">
        <v>3166</v>
      </c>
      <c r="D1246" s="31" t="s">
        <v>2808</v>
      </c>
      <c r="E1246" s="147"/>
      <c r="F1246" s="147"/>
      <c r="G1246" s="31" t="s">
        <v>2783</v>
      </c>
      <c r="H1246" s="147"/>
      <c r="I1246" s="315"/>
      <c r="J1246" s="115"/>
      <c r="K1246" s="115"/>
      <c r="L1246" s="147"/>
      <c r="M1246" s="147"/>
      <c r="N1246" s="147"/>
      <c r="O1246" s="115"/>
      <c r="P1246" s="115"/>
      <c r="Q1246" s="314"/>
      <c r="R1246" s="314"/>
      <c r="S1246" s="314"/>
    </row>
    <row r="1247" spans="2:19" ht="18.75">
      <c r="B1247" s="301" t="s">
        <v>2038</v>
      </c>
      <c r="C1247" s="134" t="s">
        <v>4312</v>
      </c>
      <c r="D1247" s="31" t="s">
        <v>2808</v>
      </c>
      <c r="E1247" s="134"/>
      <c r="F1247" s="134"/>
      <c r="G1247" s="31" t="s">
        <v>2783</v>
      </c>
      <c r="H1247" s="134" t="s">
        <v>236</v>
      </c>
      <c r="I1247" s="134" t="s">
        <v>3398</v>
      </c>
      <c r="J1247" s="305">
        <v>115</v>
      </c>
      <c r="K1247" s="115">
        <v>27.6</v>
      </c>
      <c r="L1247" s="134"/>
      <c r="M1247" s="134"/>
      <c r="N1247" s="134"/>
      <c r="O1247" s="305">
        <v>87</v>
      </c>
      <c r="P1247" s="309"/>
      <c r="Q1247" s="151"/>
      <c r="R1247" s="16" t="s">
        <v>4916</v>
      </c>
      <c r="S1247" s="151"/>
    </row>
    <row r="1248" spans="2:19" ht="18.75">
      <c r="B1248" s="301" t="s">
        <v>2544</v>
      </c>
      <c r="C1248" s="147" t="s">
        <v>3020</v>
      </c>
      <c r="D1248" s="31" t="s">
        <v>2808</v>
      </c>
      <c r="E1248" s="147"/>
      <c r="F1248" s="147"/>
      <c r="G1248" s="31" t="s">
        <v>2783</v>
      </c>
      <c r="H1248" s="147"/>
      <c r="I1248" s="315"/>
      <c r="J1248" s="115"/>
      <c r="K1248" s="115"/>
      <c r="L1248" s="147"/>
      <c r="M1248" s="147"/>
      <c r="N1248" s="147"/>
      <c r="O1248" s="115"/>
      <c r="P1248" s="115"/>
      <c r="Q1248" s="314"/>
      <c r="R1248" s="314"/>
      <c r="S1248" s="314"/>
    </row>
    <row r="1249" spans="1:19" ht="18.75">
      <c r="B1249" s="301" t="s">
        <v>4490</v>
      </c>
      <c r="C1249" s="147" t="s">
        <v>3924</v>
      </c>
      <c r="D1249" s="31" t="s">
        <v>2808</v>
      </c>
      <c r="E1249" s="147"/>
      <c r="F1249" s="147"/>
      <c r="G1249" s="31" t="s">
        <v>2783</v>
      </c>
      <c r="H1249" s="147"/>
      <c r="I1249" s="315"/>
      <c r="J1249" s="115"/>
      <c r="K1249" s="115"/>
      <c r="L1249" s="147"/>
      <c r="M1249" s="147"/>
      <c r="N1249" s="147"/>
      <c r="O1249" s="115"/>
      <c r="P1249" s="115"/>
      <c r="Q1249" s="314"/>
      <c r="R1249" s="314"/>
      <c r="S1249" s="314"/>
    </row>
    <row r="1250" spans="1:19" ht="18.75">
      <c r="B1250" s="301" t="s">
        <v>4491</v>
      </c>
      <c r="C1250" s="147" t="s">
        <v>2856</v>
      </c>
      <c r="D1250" s="31" t="s">
        <v>2808</v>
      </c>
      <c r="E1250" s="147"/>
      <c r="F1250" s="147"/>
      <c r="G1250" s="31" t="s">
        <v>2783</v>
      </c>
      <c r="H1250" s="147"/>
      <c r="I1250" s="315"/>
      <c r="J1250" s="115"/>
      <c r="K1250" s="115"/>
      <c r="L1250" s="147"/>
      <c r="M1250" s="147"/>
      <c r="N1250" s="147"/>
      <c r="O1250" s="115"/>
      <c r="P1250" s="115"/>
      <c r="Q1250" s="314"/>
      <c r="R1250" s="314"/>
      <c r="S1250" s="314"/>
    </row>
    <row r="1251" spans="1:19" ht="18.75">
      <c r="B1251" s="301" t="s">
        <v>4748</v>
      </c>
      <c r="C1251" s="134" t="s">
        <v>4598</v>
      </c>
      <c r="D1251" s="31" t="s">
        <v>2808</v>
      </c>
      <c r="E1251" s="134"/>
      <c r="F1251" s="134"/>
      <c r="G1251" s="31" t="s">
        <v>2783</v>
      </c>
      <c r="H1251" s="134" t="s">
        <v>229</v>
      </c>
      <c r="I1251" s="219"/>
      <c r="J1251" s="305">
        <v>115</v>
      </c>
      <c r="K1251" s="115"/>
      <c r="L1251" s="134"/>
      <c r="M1251" s="134"/>
      <c r="N1251" s="134"/>
      <c r="O1251" s="309"/>
      <c r="P1251" s="309"/>
      <c r="Q1251" s="151"/>
      <c r="R1251" s="16" t="s">
        <v>5565</v>
      </c>
      <c r="S1251" s="151"/>
    </row>
    <row r="1252" spans="1:19" ht="18.75">
      <c r="B1252" s="301" t="s">
        <v>4377</v>
      </c>
      <c r="C1252" s="134" t="s">
        <v>4313</v>
      </c>
      <c r="D1252" s="31" t="s">
        <v>2808</v>
      </c>
      <c r="E1252" s="134"/>
      <c r="F1252" s="134"/>
      <c r="G1252" s="31" t="s">
        <v>2783</v>
      </c>
      <c r="H1252" s="134" t="s">
        <v>3457</v>
      </c>
      <c r="I1252" s="219"/>
      <c r="J1252" s="305">
        <v>230</v>
      </c>
      <c r="K1252" s="115"/>
      <c r="L1252" s="134"/>
      <c r="M1252" s="134"/>
      <c r="N1252" s="134"/>
      <c r="O1252" s="309"/>
      <c r="P1252" s="309"/>
      <c r="Q1252" s="151"/>
      <c r="R1252" s="16" t="s">
        <v>5565</v>
      </c>
      <c r="S1252" s="151"/>
    </row>
    <row r="1253" spans="1:19" ht="18.75">
      <c r="B1253" s="301" t="s">
        <v>1525</v>
      </c>
      <c r="C1253" s="147" t="s">
        <v>2837</v>
      </c>
      <c r="D1253" s="31" t="s">
        <v>2808</v>
      </c>
      <c r="E1253" s="147"/>
      <c r="F1253" s="147"/>
      <c r="G1253" s="31" t="s">
        <v>2783</v>
      </c>
      <c r="H1253" s="147"/>
      <c r="I1253" s="315"/>
      <c r="J1253" s="115"/>
      <c r="K1253" s="115"/>
      <c r="L1253" s="147"/>
      <c r="M1253" s="147"/>
      <c r="N1253" s="147"/>
      <c r="O1253" s="115"/>
      <c r="P1253" s="115"/>
      <c r="Q1253" s="314"/>
      <c r="R1253" s="314"/>
      <c r="S1253" s="314"/>
    </row>
    <row r="1254" spans="1:19">
      <c r="B1254" s="87"/>
      <c r="C1254" s="87"/>
      <c r="D1254" s="87"/>
      <c r="E1254" s="87"/>
      <c r="F1254" s="87"/>
      <c r="G1254" s="87"/>
      <c r="H1254" s="87"/>
      <c r="I1254" s="302"/>
      <c r="J1254" s="87"/>
      <c r="K1254" s="2"/>
      <c r="L1254" s="302"/>
      <c r="M1254" s="302"/>
      <c r="N1254" s="302"/>
      <c r="O1254" s="87"/>
      <c r="P1254" s="87"/>
      <c r="Q1254" s="87"/>
      <c r="R1254" s="87"/>
      <c r="S1254" s="87"/>
    </row>
    <row r="1255" spans="1:19">
      <c r="B1255" s="87"/>
      <c r="C1255" s="87"/>
      <c r="D1255" s="87"/>
      <c r="E1255" s="87"/>
      <c r="F1255" s="87"/>
      <c r="G1255" s="87"/>
      <c r="H1255" s="87"/>
      <c r="I1255" s="302"/>
      <c r="J1255" s="87"/>
      <c r="K1255" s="2"/>
      <c r="L1255" s="302"/>
      <c r="M1255" s="302"/>
      <c r="N1255" s="302"/>
      <c r="O1255" s="87"/>
      <c r="P1255" s="87"/>
      <c r="Q1255" s="87"/>
      <c r="R1255" s="87"/>
      <c r="S1255" s="87"/>
    </row>
    <row r="1256" spans="1:19" ht="18.75">
      <c r="A1256" s="320" t="s">
        <v>3568</v>
      </c>
      <c r="B1256" s="270"/>
      <c r="C1256" s="270"/>
      <c r="D1256" s="270"/>
      <c r="E1256" s="270"/>
      <c r="F1256" s="270"/>
      <c r="G1256" s="270"/>
      <c r="I1256" s="270"/>
      <c r="K1256" s="270"/>
      <c r="L1256" s="270"/>
      <c r="M1256" s="270"/>
      <c r="N1256" s="321"/>
    </row>
    <row r="1257" spans="1:19" ht="18.75">
      <c r="A1257" s="5" t="s">
        <v>5010</v>
      </c>
      <c r="B1257" s="270"/>
      <c r="C1257" s="270"/>
      <c r="D1257" s="270"/>
      <c r="E1257" s="270"/>
      <c r="F1257" s="270"/>
      <c r="G1257" s="270"/>
      <c r="I1257" s="270"/>
      <c r="K1257" s="270"/>
      <c r="L1257" s="270"/>
      <c r="M1257" s="270"/>
      <c r="N1257" s="321"/>
    </row>
    <row r="1258" spans="1:19" ht="18.75">
      <c r="A1258" s="5" t="s">
        <v>5011</v>
      </c>
      <c r="B1258" s="270"/>
      <c r="C1258" s="270"/>
      <c r="D1258" s="270"/>
      <c r="E1258" s="270"/>
      <c r="F1258" s="270"/>
      <c r="G1258" s="270"/>
      <c r="I1258" s="270"/>
      <c r="K1258" s="270"/>
      <c r="L1258" s="270"/>
      <c r="M1258" s="270"/>
      <c r="N1258" s="321"/>
    </row>
    <row r="1259" spans="1:19" ht="18.75">
      <c r="A1259" s="5" t="s">
        <v>5012</v>
      </c>
      <c r="B1259" s="270"/>
      <c r="C1259" s="270"/>
      <c r="D1259" s="270"/>
      <c r="E1259" s="270"/>
      <c r="F1259" s="270"/>
      <c r="G1259" s="270"/>
      <c r="I1259" s="270"/>
      <c r="K1259" s="270"/>
      <c r="L1259" s="270"/>
      <c r="M1259" s="270"/>
      <c r="N1259" s="321"/>
    </row>
    <row r="1260" spans="1:19" ht="18.75">
      <c r="A1260" s="5" t="s">
        <v>5013</v>
      </c>
      <c r="B1260" s="270"/>
      <c r="C1260" s="270"/>
      <c r="D1260" s="270"/>
      <c r="E1260" s="270"/>
      <c r="F1260" s="270"/>
      <c r="G1260" s="270"/>
      <c r="I1260" s="270"/>
      <c r="K1260" s="270"/>
      <c r="L1260" s="270"/>
      <c r="M1260" s="270"/>
      <c r="N1260" s="321"/>
    </row>
    <row r="1261" spans="1:19" ht="18.75">
      <c r="A1261" s="5" t="s">
        <v>5014</v>
      </c>
      <c r="B1261" s="270"/>
      <c r="C1261" s="270"/>
      <c r="D1261" s="270"/>
      <c r="E1261" s="270"/>
      <c r="F1261" s="270"/>
      <c r="G1261" s="270"/>
      <c r="I1261" s="270"/>
      <c r="K1261" s="270"/>
      <c r="L1261" s="270"/>
      <c r="M1261" s="270"/>
      <c r="N1261" s="321"/>
    </row>
    <row r="1262" spans="1:19" ht="18.75">
      <c r="A1262" s="5" t="s">
        <v>5015</v>
      </c>
      <c r="B1262" s="270"/>
      <c r="C1262" s="270"/>
      <c r="D1262" s="270"/>
      <c r="E1262" s="270"/>
      <c r="F1262" s="270"/>
      <c r="G1262" s="270"/>
      <c r="I1262" s="270"/>
      <c r="K1262" s="270"/>
      <c r="L1262" s="270"/>
      <c r="M1262" s="270"/>
      <c r="N1262" s="321"/>
    </row>
    <row r="1263" spans="1:19" ht="18.75">
      <c r="A1263" s="5" t="s">
        <v>5016</v>
      </c>
      <c r="B1263" s="270"/>
      <c r="C1263" s="270"/>
      <c r="D1263" s="270"/>
      <c r="E1263" s="270"/>
      <c r="F1263" s="270"/>
      <c r="G1263" s="270"/>
      <c r="I1263" s="270"/>
      <c r="K1263" s="270"/>
      <c r="L1263" s="270"/>
      <c r="M1263" s="270"/>
      <c r="N1263" s="321"/>
    </row>
    <row r="1264" spans="1:19" ht="18.75">
      <c r="A1264" s="5" t="s">
        <v>5017</v>
      </c>
      <c r="B1264" s="270"/>
      <c r="C1264" s="270"/>
      <c r="D1264" s="270"/>
      <c r="E1264" s="270"/>
      <c r="F1264" s="270"/>
      <c r="G1264" s="270"/>
      <c r="I1264" s="270"/>
      <c r="K1264" s="270"/>
      <c r="L1264" s="270"/>
      <c r="M1264" s="270"/>
      <c r="N1264" s="321"/>
    </row>
    <row r="1265" spans="1:19" ht="18.75">
      <c r="A1265" s="5" t="s">
        <v>3513</v>
      </c>
      <c r="B1265" s="270"/>
      <c r="C1265" s="270"/>
      <c r="D1265" s="270"/>
      <c r="E1265" s="270"/>
      <c r="F1265" s="270"/>
      <c r="G1265" s="270"/>
      <c r="I1265" s="270"/>
      <c r="K1265" s="270"/>
      <c r="L1265" s="270"/>
      <c r="M1265" s="270"/>
      <c r="N1265" s="321"/>
    </row>
    <row r="1266" spans="1:19" ht="18.75">
      <c r="A1266" s="5" t="s">
        <v>3523</v>
      </c>
      <c r="B1266" s="270"/>
      <c r="C1266" s="270"/>
      <c r="D1266" s="270"/>
      <c r="E1266" s="270"/>
      <c r="F1266" s="270"/>
      <c r="G1266" s="270"/>
      <c r="K1266" s="270"/>
    </row>
    <row r="1267" spans="1:19" ht="18.75">
      <c r="A1267" s="5" t="s">
        <v>5018</v>
      </c>
      <c r="B1267" s="270"/>
      <c r="C1267" s="270"/>
      <c r="D1267" s="270"/>
      <c r="E1267" s="270"/>
      <c r="F1267" s="270"/>
      <c r="G1267" s="270"/>
      <c r="I1267" s="270"/>
      <c r="K1267" s="270"/>
      <c r="L1267" s="270"/>
      <c r="M1267" s="270"/>
      <c r="N1267" s="321"/>
    </row>
    <row r="1268" spans="1:19" ht="18.75">
      <c r="A1268" s="5" t="s">
        <v>3522</v>
      </c>
      <c r="B1268" s="87"/>
      <c r="C1268" s="87"/>
      <c r="D1268" s="87"/>
      <c r="E1268" s="87"/>
      <c r="F1268" s="87"/>
      <c r="G1268" s="87"/>
      <c r="H1268" s="87"/>
      <c r="I1268" s="302"/>
      <c r="J1268" s="87"/>
      <c r="K1268" s="2"/>
      <c r="L1268" s="302"/>
      <c r="M1268" s="302"/>
      <c r="N1268" s="302"/>
      <c r="O1268" s="87"/>
      <c r="P1268" s="87"/>
      <c r="Q1268" s="87"/>
      <c r="R1268" s="87"/>
      <c r="S1268" s="87"/>
    </row>
    <row r="1269" spans="1:19" ht="18.75">
      <c r="A1269" s="5" t="s">
        <v>5019</v>
      </c>
      <c r="B1269" s="270"/>
      <c r="C1269" s="270"/>
      <c r="D1269" s="270"/>
      <c r="E1269" s="270"/>
      <c r="F1269" s="270"/>
      <c r="G1269" s="270"/>
      <c r="I1269" s="270"/>
      <c r="K1269" s="270"/>
      <c r="L1269" s="270"/>
      <c r="M1269" s="270"/>
      <c r="N1269" s="321"/>
    </row>
    <row r="1270" spans="1:19">
      <c r="B1270" s="87"/>
      <c r="C1270" s="87"/>
      <c r="D1270" s="87"/>
      <c r="E1270" s="87"/>
      <c r="F1270" s="87"/>
      <c r="G1270" s="87"/>
      <c r="H1270" s="87"/>
      <c r="I1270" s="302"/>
      <c r="J1270" s="87"/>
      <c r="K1270" s="2"/>
      <c r="L1270" s="302"/>
      <c r="M1270" s="302"/>
      <c r="N1270" s="302"/>
      <c r="O1270" s="87"/>
      <c r="P1270" s="87"/>
      <c r="Q1270" s="87"/>
      <c r="R1270" s="87"/>
      <c r="S1270" s="87"/>
    </row>
    <row r="1271" spans="1:19" ht="18.75">
      <c r="A1271" s="244" t="s">
        <v>202</v>
      </c>
      <c r="B1271" s="87"/>
      <c r="C1271" s="87"/>
      <c r="D1271" s="87"/>
      <c r="E1271" s="87"/>
      <c r="F1271" s="87"/>
      <c r="G1271" s="87"/>
      <c r="H1271" s="87"/>
      <c r="I1271" s="302"/>
      <c r="J1271" s="87"/>
      <c r="K1271" s="2"/>
      <c r="L1271" s="302"/>
      <c r="M1271" s="302"/>
      <c r="N1271" s="302"/>
      <c r="O1271" s="87"/>
      <c r="P1271" s="87"/>
      <c r="Q1271" s="87"/>
      <c r="R1271" s="87"/>
      <c r="S1271" s="87"/>
    </row>
    <row r="1272" spans="1:19" ht="18.75">
      <c r="A1272" s="5" t="s">
        <v>3570</v>
      </c>
      <c r="B1272" s="87"/>
      <c r="C1272" s="87"/>
      <c r="D1272" s="87"/>
      <c r="E1272" s="87"/>
      <c r="F1272" s="87"/>
      <c r="G1272" s="87"/>
      <c r="H1272" s="87"/>
      <c r="I1272" s="302"/>
      <c r="J1272" s="87"/>
      <c r="K1272" s="2"/>
      <c r="L1272" s="302"/>
      <c r="M1272" s="302"/>
      <c r="N1272" s="302"/>
      <c r="O1272" s="87"/>
      <c r="P1272" s="87"/>
      <c r="Q1272" s="87"/>
      <c r="R1272" s="87"/>
      <c r="S1272" s="87"/>
    </row>
    <row r="1273" spans="1:19">
      <c r="B1273" s="87"/>
      <c r="C1273" s="87"/>
      <c r="D1273" s="87"/>
      <c r="E1273" s="87"/>
      <c r="F1273" s="87"/>
      <c r="G1273" s="87"/>
      <c r="H1273" s="87"/>
      <c r="I1273" s="302"/>
      <c r="J1273" s="87"/>
      <c r="K1273" s="2"/>
      <c r="L1273" s="302"/>
      <c r="M1273" s="302"/>
      <c r="N1273" s="302"/>
      <c r="O1273" s="87"/>
      <c r="P1273" s="87"/>
      <c r="Q1273" s="87"/>
      <c r="R1273" s="87"/>
      <c r="S1273" s="87"/>
    </row>
    <row r="1274" spans="1:19" ht="18.75">
      <c r="A1274" s="42" t="s">
        <v>199</v>
      </c>
      <c r="B1274" s="87"/>
      <c r="C1274" s="87"/>
      <c r="D1274" s="87"/>
      <c r="E1274" s="87"/>
      <c r="F1274" s="87"/>
      <c r="G1274" s="87"/>
      <c r="H1274" s="87"/>
      <c r="I1274" s="302"/>
      <c r="J1274" s="87"/>
      <c r="K1274" s="2"/>
      <c r="L1274" s="302"/>
      <c r="M1274" s="302"/>
      <c r="N1274" s="302"/>
      <c r="O1274" s="87"/>
      <c r="P1274" s="87"/>
      <c r="Q1274" s="87"/>
      <c r="R1274" s="87"/>
      <c r="S1274" s="87"/>
    </row>
    <row r="1275" spans="1:19" ht="18.75">
      <c r="A1275" s="5" t="s">
        <v>3569</v>
      </c>
      <c r="B1275" s="87"/>
      <c r="C1275" s="87"/>
      <c r="D1275" s="87"/>
      <c r="E1275" s="87"/>
      <c r="F1275" s="87"/>
      <c r="G1275" s="87"/>
      <c r="H1275" s="87"/>
      <c r="I1275" s="302"/>
      <c r="J1275" s="87"/>
      <c r="K1275" s="2"/>
      <c r="L1275" s="302"/>
      <c r="M1275" s="302"/>
      <c r="N1275" s="302"/>
      <c r="O1275" s="87"/>
      <c r="P1275" s="87"/>
      <c r="Q1275" s="87"/>
      <c r="R1275" s="87"/>
      <c r="S1275" s="87"/>
    </row>
    <row r="1276" spans="1:19" ht="18.75">
      <c r="A1276" s="5" t="s">
        <v>3787</v>
      </c>
      <c r="B1276" s="87"/>
      <c r="C1276" s="87"/>
      <c r="D1276" s="87"/>
      <c r="E1276" s="87"/>
      <c r="F1276" s="87"/>
      <c r="G1276" s="87"/>
      <c r="H1276" s="87"/>
      <c r="I1276" s="302"/>
      <c r="J1276" s="87"/>
      <c r="K1276" s="2"/>
      <c r="L1276" s="302"/>
      <c r="M1276" s="302"/>
      <c r="N1276" s="302"/>
      <c r="O1276" s="87"/>
      <c r="P1276" s="87"/>
      <c r="Q1276" s="87"/>
      <c r="R1276" s="87"/>
      <c r="S1276" s="87"/>
    </row>
    <row r="1277" spans="1:19">
      <c r="B1277" s="87"/>
      <c r="C1277" s="87"/>
      <c r="D1277" s="87"/>
      <c r="E1277" s="87"/>
      <c r="F1277" s="87"/>
      <c r="G1277" s="87"/>
      <c r="H1277" s="87"/>
      <c r="I1277" s="302"/>
      <c r="J1277" s="87"/>
      <c r="K1277" s="2"/>
      <c r="L1277" s="302"/>
      <c r="M1277" s="302"/>
      <c r="N1277" s="302"/>
      <c r="O1277" s="87"/>
      <c r="P1277" s="87"/>
      <c r="Q1277" s="87"/>
      <c r="R1277" s="87"/>
      <c r="S1277" s="87"/>
    </row>
    <row r="1278" spans="1:19">
      <c r="B1278" s="87"/>
      <c r="C1278" s="87"/>
      <c r="D1278" s="87"/>
      <c r="E1278" s="87"/>
      <c r="F1278" s="87"/>
      <c r="G1278" s="87"/>
      <c r="H1278" s="87"/>
      <c r="I1278" s="302"/>
      <c r="J1278" s="87"/>
      <c r="K1278" s="2"/>
      <c r="L1278" s="302"/>
      <c r="M1278" s="302"/>
      <c r="N1278" s="302"/>
      <c r="O1278" s="87"/>
      <c r="P1278" s="87"/>
      <c r="Q1278" s="87"/>
      <c r="R1278" s="87"/>
      <c r="S1278" s="87"/>
    </row>
    <row r="1279" spans="1:19">
      <c r="B1279" s="87"/>
      <c r="C1279" s="87"/>
      <c r="D1279" s="87"/>
      <c r="E1279" s="87"/>
      <c r="F1279" s="87"/>
      <c r="G1279" s="87"/>
      <c r="H1279" s="87"/>
      <c r="I1279" s="302"/>
      <c r="J1279" s="87"/>
      <c r="K1279" s="2"/>
      <c r="L1279" s="302"/>
      <c r="M1279" s="302"/>
      <c r="N1279" s="302"/>
      <c r="O1279" s="87"/>
      <c r="P1279" s="87"/>
      <c r="Q1279" s="87"/>
      <c r="R1279" s="87"/>
      <c r="S1279" s="87"/>
    </row>
    <row r="1280" spans="1:19">
      <c r="B1280" s="87"/>
      <c r="C1280" s="87"/>
      <c r="D1280" s="87"/>
      <c r="E1280" s="87"/>
      <c r="F1280" s="87"/>
      <c r="G1280" s="87"/>
      <c r="H1280" s="87"/>
      <c r="I1280" s="302"/>
      <c r="J1280" s="87"/>
      <c r="K1280" s="2"/>
      <c r="L1280" s="302"/>
      <c r="M1280" s="302"/>
      <c r="N1280" s="302"/>
      <c r="O1280" s="87"/>
      <c r="P1280" s="87"/>
      <c r="Q1280" s="87"/>
      <c r="R1280" s="87"/>
      <c r="S1280" s="87"/>
    </row>
    <row r="1281" spans="2:19">
      <c r="B1281" s="87"/>
      <c r="C1281" s="87"/>
      <c r="D1281" s="87"/>
      <c r="E1281" s="87"/>
      <c r="F1281" s="87"/>
      <c r="G1281" s="87"/>
      <c r="H1281" s="87"/>
      <c r="I1281" s="302"/>
      <c r="J1281" s="87"/>
      <c r="K1281" s="2"/>
      <c r="L1281" s="302"/>
      <c r="M1281" s="302"/>
      <c r="N1281" s="302"/>
      <c r="O1281" s="87"/>
      <c r="P1281" s="87"/>
      <c r="Q1281" s="87"/>
      <c r="R1281" s="87"/>
      <c r="S1281" s="87"/>
    </row>
    <row r="1282" spans="2:19">
      <c r="B1282" s="87"/>
      <c r="C1282" s="87"/>
      <c r="D1282" s="87"/>
      <c r="E1282" s="87"/>
      <c r="F1282" s="87"/>
      <c r="G1282" s="87"/>
      <c r="H1282" s="87"/>
      <c r="I1282" s="302"/>
      <c r="J1282" s="87"/>
      <c r="K1282" s="2"/>
      <c r="L1282" s="302"/>
      <c r="M1282" s="302"/>
      <c r="N1282" s="302"/>
      <c r="O1282" s="87"/>
      <c r="P1282" s="87"/>
      <c r="Q1282" s="87"/>
      <c r="R1282" s="87"/>
      <c r="S1282" s="87"/>
    </row>
    <row r="1283" spans="2:19">
      <c r="B1283" s="87"/>
      <c r="C1283" s="87"/>
      <c r="D1283" s="87"/>
      <c r="E1283" s="87"/>
      <c r="F1283" s="87"/>
      <c r="G1283" s="87"/>
      <c r="H1283" s="87"/>
      <c r="I1283" s="302"/>
      <c r="J1283" s="87"/>
      <c r="K1283" s="2"/>
      <c r="L1283" s="302"/>
      <c r="M1283" s="302"/>
      <c r="N1283" s="302"/>
      <c r="O1283" s="87"/>
      <c r="P1283" s="87"/>
      <c r="Q1283" s="87"/>
      <c r="R1283" s="87"/>
      <c r="S1283" s="87"/>
    </row>
    <row r="1284" spans="2:19">
      <c r="B1284" s="87"/>
      <c r="C1284" s="87"/>
      <c r="D1284" s="87"/>
      <c r="E1284" s="87"/>
      <c r="F1284" s="87"/>
      <c r="G1284" s="87"/>
      <c r="H1284" s="87"/>
      <c r="I1284" s="302"/>
      <c r="J1284" s="87"/>
      <c r="K1284" s="2"/>
      <c r="L1284" s="302"/>
      <c r="M1284" s="302"/>
      <c r="N1284" s="302"/>
      <c r="O1284" s="87"/>
      <c r="P1284" s="87"/>
      <c r="Q1284" s="87"/>
      <c r="R1284" s="87"/>
      <c r="S1284" s="87"/>
    </row>
    <row r="1285" spans="2:19">
      <c r="B1285" s="87"/>
      <c r="C1285" s="87"/>
      <c r="D1285" s="87"/>
      <c r="E1285" s="87"/>
      <c r="F1285" s="87"/>
      <c r="G1285" s="87"/>
      <c r="H1285" s="87"/>
      <c r="I1285" s="302"/>
      <c r="J1285" s="87"/>
      <c r="K1285" s="2"/>
      <c r="L1285" s="302"/>
      <c r="M1285" s="302"/>
      <c r="N1285" s="302"/>
      <c r="O1285" s="87"/>
      <c r="P1285" s="87"/>
      <c r="Q1285" s="87"/>
      <c r="R1285" s="87"/>
      <c r="S1285" s="87"/>
    </row>
    <row r="1286" spans="2:19">
      <c r="B1286" s="87"/>
      <c r="C1286" s="87"/>
      <c r="D1286" s="87"/>
      <c r="E1286" s="87"/>
      <c r="F1286" s="87"/>
      <c r="G1286" s="87"/>
      <c r="H1286" s="87"/>
      <c r="I1286" s="302"/>
      <c r="J1286" s="87"/>
      <c r="K1286" s="2"/>
      <c r="L1286" s="302"/>
      <c r="M1286" s="302"/>
      <c r="N1286" s="302"/>
      <c r="O1286" s="87"/>
      <c r="P1286" s="87"/>
      <c r="Q1286" s="87"/>
      <c r="R1286" s="87"/>
      <c r="S1286" s="87"/>
    </row>
    <row r="1287" spans="2:19">
      <c r="B1287" s="87"/>
      <c r="C1287" s="87"/>
      <c r="D1287" s="87"/>
      <c r="E1287" s="87"/>
      <c r="F1287" s="87"/>
      <c r="G1287" s="87"/>
      <c r="H1287" s="87"/>
      <c r="I1287" s="302"/>
      <c r="J1287" s="87"/>
      <c r="K1287" s="2"/>
      <c r="L1287" s="302"/>
      <c r="M1287" s="302"/>
      <c r="N1287" s="302"/>
      <c r="O1287" s="87"/>
      <c r="P1287" s="87"/>
      <c r="Q1287" s="87"/>
      <c r="R1287" s="87"/>
      <c r="S1287" s="87"/>
    </row>
    <row r="1288" spans="2:19">
      <c r="B1288" s="87"/>
      <c r="C1288" s="87"/>
      <c r="D1288" s="87"/>
      <c r="E1288" s="87"/>
      <c r="F1288" s="87"/>
      <c r="G1288" s="87"/>
      <c r="H1288" s="87"/>
      <c r="I1288" s="302"/>
      <c r="J1288" s="87"/>
      <c r="K1288" s="2"/>
      <c r="L1288" s="302"/>
      <c r="M1288" s="302"/>
      <c r="N1288" s="302"/>
      <c r="O1288" s="87"/>
      <c r="P1288" s="87"/>
      <c r="Q1288" s="87"/>
      <c r="R1288" s="87"/>
      <c r="S1288" s="87"/>
    </row>
    <row r="1289" spans="2:19">
      <c r="B1289" s="87"/>
      <c r="C1289" s="87"/>
      <c r="D1289" s="87"/>
      <c r="E1289" s="87"/>
      <c r="F1289" s="87"/>
      <c r="G1289" s="87"/>
      <c r="H1289" s="87"/>
      <c r="I1289" s="302"/>
      <c r="J1289" s="87"/>
      <c r="K1289" s="2"/>
      <c r="L1289" s="302"/>
      <c r="M1289" s="302"/>
      <c r="N1289" s="302"/>
      <c r="O1289" s="87"/>
      <c r="P1289" s="87"/>
      <c r="Q1289" s="87"/>
      <c r="R1289" s="87"/>
      <c r="S1289" s="87"/>
    </row>
    <row r="1290" spans="2:19">
      <c r="B1290" s="87"/>
      <c r="C1290" s="87"/>
      <c r="D1290" s="87"/>
      <c r="E1290" s="87"/>
      <c r="F1290" s="87"/>
      <c r="G1290" s="87"/>
      <c r="H1290" s="87"/>
      <c r="I1290" s="302"/>
      <c r="J1290" s="87"/>
      <c r="K1290" s="2"/>
      <c r="L1290" s="302"/>
      <c r="M1290" s="302"/>
      <c r="N1290" s="302"/>
      <c r="O1290" s="87"/>
      <c r="P1290" s="87"/>
      <c r="Q1290" s="87"/>
      <c r="R1290" s="87"/>
      <c r="S1290" s="87"/>
    </row>
    <row r="1291" spans="2:19">
      <c r="B1291" s="87"/>
      <c r="C1291" s="87"/>
      <c r="D1291" s="87"/>
      <c r="E1291" s="87"/>
      <c r="F1291" s="87"/>
      <c r="G1291" s="87"/>
      <c r="H1291" s="87"/>
      <c r="I1291" s="302"/>
      <c r="J1291" s="87"/>
      <c r="K1291" s="2"/>
      <c r="L1291" s="302"/>
      <c r="M1291" s="302"/>
      <c r="N1291" s="302"/>
      <c r="O1291" s="87"/>
      <c r="P1291" s="87"/>
      <c r="Q1291" s="87"/>
      <c r="R1291" s="87"/>
      <c r="S1291" s="87"/>
    </row>
    <row r="1292" spans="2:19">
      <c r="B1292" s="87"/>
      <c r="C1292" s="87"/>
      <c r="D1292" s="87"/>
      <c r="E1292" s="87"/>
      <c r="F1292" s="87"/>
      <c r="G1292" s="87"/>
      <c r="H1292" s="87"/>
      <c r="I1292" s="302"/>
      <c r="J1292" s="87"/>
      <c r="K1292" s="2"/>
      <c r="L1292" s="302"/>
      <c r="M1292" s="302"/>
      <c r="N1292" s="302"/>
      <c r="O1292" s="87"/>
      <c r="P1292" s="87"/>
      <c r="Q1292" s="87"/>
      <c r="R1292" s="87"/>
      <c r="S1292" s="87"/>
    </row>
    <row r="1293" spans="2:19">
      <c r="B1293" s="87"/>
      <c r="C1293" s="87"/>
      <c r="D1293" s="87"/>
      <c r="E1293" s="87"/>
      <c r="F1293" s="87"/>
      <c r="G1293" s="87"/>
      <c r="H1293" s="87"/>
      <c r="I1293" s="302"/>
      <c r="J1293" s="87"/>
      <c r="K1293" s="2"/>
      <c r="L1293" s="302"/>
      <c r="M1293" s="302"/>
      <c r="N1293" s="302"/>
      <c r="O1293" s="87"/>
      <c r="P1293" s="87"/>
      <c r="Q1293" s="87"/>
      <c r="R1293" s="87"/>
      <c r="S1293" s="87"/>
    </row>
    <row r="1294" spans="2:19">
      <c r="B1294" s="87"/>
      <c r="C1294" s="87"/>
      <c r="D1294" s="87"/>
      <c r="E1294" s="87"/>
      <c r="F1294" s="87"/>
      <c r="G1294" s="87"/>
      <c r="H1294" s="87"/>
      <c r="I1294" s="302"/>
      <c r="J1294" s="87"/>
      <c r="K1294" s="2"/>
      <c r="L1294" s="302"/>
      <c r="M1294" s="302"/>
      <c r="N1294" s="302"/>
      <c r="O1294" s="87"/>
      <c r="P1294" s="87"/>
      <c r="Q1294" s="87"/>
      <c r="R1294" s="87"/>
      <c r="S1294" s="87"/>
    </row>
    <row r="1295" spans="2:19">
      <c r="B1295" s="87"/>
      <c r="C1295" s="87"/>
      <c r="D1295" s="87"/>
      <c r="E1295" s="87"/>
      <c r="F1295" s="87"/>
      <c r="G1295" s="87"/>
      <c r="H1295" s="87"/>
      <c r="I1295" s="302"/>
      <c r="J1295" s="87"/>
      <c r="K1295" s="2"/>
      <c r="L1295" s="302"/>
      <c r="M1295" s="302"/>
      <c r="N1295" s="302"/>
      <c r="O1295" s="87"/>
      <c r="P1295" s="87"/>
      <c r="Q1295" s="87"/>
      <c r="R1295" s="87"/>
      <c r="S1295" s="87"/>
    </row>
    <row r="1296" spans="2:19">
      <c r="B1296" s="87"/>
      <c r="C1296" s="87"/>
      <c r="D1296" s="87"/>
      <c r="E1296" s="87"/>
      <c r="F1296" s="87"/>
      <c r="G1296" s="87"/>
      <c r="H1296" s="87"/>
      <c r="I1296" s="302"/>
      <c r="J1296" s="87"/>
      <c r="K1296" s="2"/>
      <c r="L1296" s="302"/>
      <c r="M1296" s="302"/>
      <c r="N1296" s="302"/>
      <c r="O1296" s="87"/>
      <c r="P1296" s="87"/>
      <c r="Q1296" s="87"/>
      <c r="R1296" s="87"/>
      <c r="S1296" s="87"/>
    </row>
    <row r="1297" spans="2:19">
      <c r="B1297" s="87"/>
      <c r="C1297" s="87"/>
      <c r="D1297" s="87"/>
      <c r="E1297" s="87"/>
      <c r="F1297" s="87"/>
      <c r="G1297" s="87"/>
      <c r="H1297" s="87"/>
      <c r="I1297" s="302"/>
      <c r="J1297" s="87"/>
      <c r="K1297" s="2"/>
      <c r="L1297" s="302"/>
      <c r="M1297" s="302"/>
      <c r="N1297" s="302"/>
      <c r="O1297" s="87"/>
      <c r="P1297" s="87"/>
      <c r="Q1297" s="87"/>
      <c r="R1297" s="87"/>
      <c r="S1297" s="87"/>
    </row>
    <row r="1298" spans="2:19">
      <c r="B1298" s="87"/>
      <c r="C1298" s="87"/>
      <c r="D1298" s="87"/>
      <c r="E1298" s="87"/>
      <c r="F1298" s="87"/>
      <c r="G1298" s="87"/>
      <c r="H1298" s="87"/>
      <c r="I1298" s="302"/>
      <c r="J1298" s="87"/>
      <c r="K1298" s="2"/>
      <c r="L1298" s="302"/>
      <c r="M1298" s="302"/>
      <c r="N1298" s="302"/>
      <c r="O1298" s="87"/>
      <c r="P1298" s="87"/>
      <c r="Q1298" s="87"/>
      <c r="R1298" s="87"/>
      <c r="S1298" s="87"/>
    </row>
    <row r="1299" spans="2:19">
      <c r="B1299" s="87"/>
      <c r="C1299" s="87"/>
      <c r="D1299" s="87"/>
      <c r="E1299" s="87"/>
      <c r="F1299" s="87"/>
      <c r="G1299" s="87"/>
      <c r="H1299" s="87"/>
      <c r="I1299" s="302"/>
      <c r="J1299" s="87"/>
      <c r="K1299" s="2"/>
      <c r="L1299" s="302"/>
      <c r="M1299" s="302"/>
      <c r="N1299" s="302"/>
      <c r="O1299" s="87"/>
      <c r="P1299" s="87"/>
      <c r="Q1299" s="87"/>
      <c r="R1299" s="87"/>
      <c r="S1299" s="87"/>
    </row>
    <row r="1300" spans="2:19">
      <c r="B1300" s="87"/>
      <c r="C1300" s="87"/>
      <c r="D1300" s="87"/>
      <c r="E1300" s="87"/>
      <c r="F1300" s="87"/>
      <c r="G1300" s="87"/>
      <c r="H1300" s="87"/>
      <c r="I1300" s="302"/>
      <c r="J1300" s="87"/>
      <c r="K1300" s="2"/>
      <c r="L1300" s="302"/>
      <c r="M1300" s="302"/>
      <c r="N1300" s="302"/>
      <c r="O1300" s="87"/>
      <c r="P1300" s="87"/>
      <c r="Q1300" s="87"/>
      <c r="R1300" s="87"/>
      <c r="S1300" s="87"/>
    </row>
    <row r="1301" spans="2:19">
      <c r="B1301" s="87"/>
      <c r="C1301" s="87"/>
      <c r="D1301" s="87"/>
      <c r="E1301" s="87"/>
      <c r="F1301" s="87"/>
      <c r="G1301" s="87"/>
      <c r="H1301" s="87"/>
      <c r="I1301" s="302"/>
      <c r="J1301" s="87"/>
      <c r="K1301" s="2"/>
      <c r="L1301" s="302"/>
      <c r="M1301" s="302"/>
      <c r="N1301" s="302"/>
      <c r="O1301" s="87"/>
      <c r="P1301" s="87"/>
      <c r="Q1301" s="87"/>
      <c r="R1301" s="87"/>
      <c r="S1301" s="87"/>
    </row>
    <row r="1302" spans="2:19">
      <c r="B1302" s="87"/>
      <c r="C1302" s="87"/>
      <c r="D1302" s="87"/>
      <c r="E1302" s="87"/>
      <c r="F1302" s="87"/>
      <c r="G1302" s="87"/>
      <c r="H1302" s="87"/>
      <c r="I1302" s="302"/>
      <c r="J1302" s="87"/>
      <c r="K1302" s="2"/>
      <c r="L1302" s="302"/>
      <c r="M1302" s="302"/>
      <c r="N1302" s="302"/>
      <c r="O1302" s="87"/>
      <c r="P1302" s="87"/>
      <c r="Q1302" s="87"/>
      <c r="R1302" s="87"/>
      <c r="S1302" s="87"/>
    </row>
    <row r="1303" spans="2:19">
      <c r="B1303" s="87"/>
      <c r="C1303" s="87"/>
      <c r="D1303" s="87"/>
      <c r="E1303" s="87"/>
      <c r="F1303" s="87"/>
      <c r="G1303" s="87"/>
      <c r="H1303" s="87"/>
      <c r="I1303" s="302"/>
      <c r="J1303" s="87"/>
      <c r="K1303" s="2"/>
      <c r="L1303" s="302"/>
      <c r="M1303" s="302"/>
      <c r="N1303" s="302"/>
      <c r="O1303" s="87"/>
      <c r="P1303" s="87"/>
      <c r="Q1303" s="87"/>
      <c r="R1303" s="87"/>
      <c r="S1303" s="87"/>
    </row>
    <row r="1304" spans="2:19">
      <c r="B1304" s="87"/>
      <c r="C1304" s="87"/>
      <c r="D1304" s="87"/>
      <c r="E1304" s="87"/>
      <c r="F1304" s="87"/>
      <c r="G1304" s="87"/>
      <c r="H1304" s="87"/>
      <c r="I1304" s="302"/>
      <c r="J1304" s="87"/>
      <c r="K1304" s="2"/>
      <c r="L1304" s="302"/>
      <c r="M1304" s="302"/>
      <c r="N1304" s="302"/>
      <c r="O1304" s="87"/>
      <c r="P1304" s="87"/>
      <c r="Q1304" s="87"/>
      <c r="R1304" s="87"/>
      <c r="S1304" s="87"/>
    </row>
    <row r="1305" spans="2:19">
      <c r="B1305" s="87"/>
      <c r="C1305" s="87"/>
      <c r="D1305" s="87"/>
      <c r="E1305" s="87"/>
      <c r="F1305" s="87"/>
      <c r="G1305" s="87"/>
      <c r="H1305" s="87"/>
      <c r="I1305" s="302"/>
      <c r="J1305" s="87"/>
      <c r="K1305" s="2"/>
      <c r="L1305" s="302"/>
      <c r="M1305" s="302"/>
      <c r="N1305" s="302"/>
      <c r="O1305" s="87"/>
      <c r="P1305" s="87"/>
      <c r="Q1305" s="87"/>
      <c r="R1305" s="87"/>
      <c r="S1305" s="87"/>
    </row>
    <row r="1306" spans="2:19">
      <c r="B1306" s="87"/>
      <c r="C1306" s="87"/>
      <c r="D1306" s="87"/>
      <c r="E1306" s="87"/>
      <c r="F1306" s="87"/>
      <c r="G1306" s="87"/>
      <c r="H1306" s="87"/>
      <c r="I1306" s="302"/>
      <c r="J1306" s="87"/>
      <c r="K1306" s="2"/>
      <c r="L1306" s="302"/>
      <c r="M1306" s="302"/>
      <c r="N1306" s="302"/>
      <c r="O1306" s="87"/>
      <c r="P1306" s="87"/>
      <c r="Q1306" s="87"/>
      <c r="R1306" s="87"/>
      <c r="S1306" s="87"/>
    </row>
    <row r="1307" spans="2:19">
      <c r="B1307" s="87"/>
      <c r="C1307" s="87"/>
      <c r="D1307" s="87"/>
      <c r="E1307" s="87"/>
      <c r="F1307" s="87"/>
      <c r="G1307" s="87"/>
      <c r="H1307" s="87"/>
      <c r="I1307" s="302"/>
      <c r="J1307" s="87"/>
      <c r="K1307" s="2"/>
      <c r="L1307" s="302"/>
      <c r="M1307" s="302"/>
      <c r="N1307" s="302"/>
      <c r="O1307" s="87"/>
      <c r="P1307" s="87"/>
      <c r="Q1307" s="87"/>
      <c r="R1307" s="87"/>
      <c r="S1307" s="87"/>
    </row>
    <row r="1308" spans="2:19">
      <c r="B1308" s="87"/>
      <c r="C1308" s="87"/>
      <c r="D1308" s="87"/>
      <c r="E1308" s="87"/>
      <c r="F1308" s="87"/>
      <c r="G1308" s="87"/>
      <c r="H1308" s="87"/>
      <c r="I1308" s="302"/>
      <c r="J1308" s="87"/>
      <c r="K1308" s="2"/>
      <c r="L1308" s="302"/>
      <c r="M1308" s="302"/>
      <c r="N1308" s="302"/>
      <c r="O1308" s="87"/>
      <c r="P1308" s="87"/>
      <c r="Q1308" s="87"/>
      <c r="R1308" s="87"/>
      <c r="S1308" s="87"/>
    </row>
    <row r="1309" spans="2:19">
      <c r="B1309" s="87"/>
      <c r="C1309" s="87"/>
      <c r="D1309" s="87"/>
      <c r="E1309" s="87"/>
      <c r="F1309" s="87"/>
      <c r="G1309" s="87"/>
      <c r="H1309" s="87"/>
      <c r="I1309" s="302"/>
      <c r="J1309" s="87"/>
      <c r="K1309" s="2"/>
      <c r="L1309" s="302"/>
      <c r="M1309" s="302"/>
      <c r="N1309" s="302"/>
      <c r="O1309" s="87"/>
      <c r="P1309" s="87"/>
      <c r="Q1309" s="87"/>
      <c r="R1309" s="87"/>
      <c r="S1309" s="87"/>
    </row>
    <row r="1310" spans="2:19">
      <c r="B1310" s="87"/>
      <c r="C1310" s="87"/>
      <c r="D1310" s="87"/>
      <c r="E1310" s="87"/>
      <c r="F1310" s="87"/>
      <c r="G1310" s="87"/>
      <c r="H1310" s="87"/>
      <c r="I1310" s="302"/>
      <c r="J1310" s="87"/>
      <c r="K1310" s="2"/>
      <c r="L1310" s="302"/>
      <c r="M1310" s="302"/>
      <c r="N1310" s="302"/>
      <c r="O1310" s="87"/>
      <c r="P1310" s="87"/>
      <c r="Q1310" s="87"/>
      <c r="R1310" s="87"/>
      <c r="S1310" s="87"/>
    </row>
    <row r="1311" spans="2:19">
      <c r="B1311" s="87"/>
      <c r="C1311" s="87"/>
      <c r="D1311" s="87"/>
      <c r="E1311" s="87"/>
      <c r="F1311" s="87"/>
      <c r="G1311" s="87"/>
      <c r="H1311" s="87"/>
      <c r="I1311" s="302"/>
      <c r="J1311" s="87"/>
      <c r="K1311" s="2"/>
      <c r="L1311" s="302"/>
      <c r="M1311" s="302"/>
      <c r="N1311" s="302"/>
      <c r="O1311" s="87"/>
      <c r="P1311" s="87"/>
      <c r="Q1311" s="87"/>
      <c r="R1311" s="87"/>
      <c r="S1311" s="87"/>
    </row>
    <row r="1312" spans="2:19">
      <c r="B1312" s="87"/>
      <c r="C1312" s="87"/>
      <c r="D1312" s="87"/>
      <c r="E1312" s="87"/>
      <c r="F1312" s="87"/>
      <c r="G1312" s="87"/>
      <c r="H1312" s="87"/>
      <c r="I1312" s="302"/>
      <c r="J1312" s="87"/>
      <c r="K1312" s="2"/>
      <c r="L1312" s="302"/>
      <c r="M1312" s="302"/>
      <c r="N1312" s="302"/>
      <c r="O1312" s="87"/>
      <c r="P1312" s="87"/>
      <c r="Q1312" s="87"/>
      <c r="R1312" s="87"/>
      <c r="S1312" s="87"/>
    </row>
    <row r="1313" spans="2:19">
      <c r="B1313" s="87"/>
      <c r="C1313" s="87"/>
      <c r="D1313" s="87"/>
      <c r="E1313" s="87"/>
      <c r="F1313" s="87"/>
      <c r="G1313" s="87"/>
      <c r="H1313" s="87"/>
      <c r="I1313" s="302"/>
      <c r="J1313" s="87"/>
      <c r="K1313" s="2"/>
      <c r="L1313" s="302"/>
      <c r="M1313" s="302"/>
      <c r="N1313" s="302"/>
      <c r="O1313" s="87"/>
      <c r="P1313" s="87"/>
      <c r="Q1313" s="87"/>
      <c r="R1313" s="87"/>
      <c r="S1313" s="87"/>
    </row>
    <row r="1314" spans="2:19">
      <c r="B1314" s="87"/>
      <c r="C1314" s="87"/>
      <c r="D1314" s="87"/>
      <c r="E1314" s="87"/>
      <c r="F1314" s="87"/>
      <c r="G1314" s="87"/>
      <c r="H1314" s="87"/>
      <c r="I1314" s="302"/>
      <c r="J1314" s="87"/>
      <c r="K1314" s="2"/>
      <c r="L1314" s="302"/>
      <c r="M1314" s="302"/>
      <c r="N1314" s="302"/>
      <c r="O1314" s="87"/>
      <c r="P1314" s="87"/>
      <c r="Q1314" s="87"/>
      <c r="R1314" s="87"/>
      <c r="S1314" s="87"/>
    </row>
    <row r="1315" spans="2:19">
      <c r="B1315" s="87"/>
      <c r="C1315" s="87"/>
      <c r="D1315" s="87"/>
      <c r="E1315" s="87"/>
      <c r="F1315" s="87"/>
      <c r="G1315" s="87"/>
      <c r="H1315" s="87"/>
      <c r="I1315" s="302"/>
      <c r="J1315" s="87"/>
      <c r="K1315" s="2"/>
      <c r="L1315" s="302"/>
      <c r="M1315" s="302"/>
      <c r="N1315" s="302"/>
      <c r="O1315" s="87"/>
      <c r="P1315" s="87"/>
      <c r="Q1315" s="87"/>
      <c r="R1315" s="87"/>
      <c r="S1315" s="87"/>
    </row>
    <row r="1316" spans="2:19">
      <c r="B1316" s="87"/>
      <c r="C1316" s="87"/>
      <c r="D1316" s="87"/>
      <c r="E1316" s="87"/>
      <c r="F1316" s="87"/>
      <c r="G1316" s="87"/>
      <c r="H1316" s="87"/>
      <c r="I1316" s="302"/>
      <c r="J1316" s="87"/>
      <c r="K1316" s="2"/>
      <c r="L1316" s="302"/>
      <c r="M1316" s="302"/>
      <c r="N1316" s="302"/>
      <c r="O1316" s="87"/>
      <c r="P1316" s="87"/>
      <c r="Q1316" s="87"/>
      <c r="R1316" s="87"/>
      <c r="S1316" s="87"/>
    </row>
    <row r="1317" spans="2:19">
      <c r="B1317" s="87"/>
      <c r="C1317" s="87"/>
      <c r="D1317" s="87"/>
      <c r="E1317" s="87"/>
      <c r="F1317" s="87"/>
      <c r="G1317" s="87"/>
      <c r="H1317" s="87"/>
      <c r="I1317" s="302"/>
      <c r="J1317" s="87"/>
      <c r="K1317" s="2"/>
      <c r="L1317" s="302"/>
      <c r="M1317" s="302"/>
      <c r="N1317" s="302"/>
      <c r="O1317" s="87"/>
      <c r="P1317" s="87"/>
      <c r="Q1317" s="87"/>
      <c r="R1317" s="87"/>
      <c r="S1317" s="87"/>
    </row>
    <row r="1318" spans="2:19">
      <c r="B1318" s="87"/>
      <c r="C1318" s="87"/>
      <c r="D1318" s="87"/>
      <c r="E1318" s="87"/>
      <c r="F1318" s="87"/>
      <c r="G1318" s="87"/>
      <c r="H1318" s="87"/>
      <c r="I1318" s="302"/>
      <c r="J1318" s="87"/>
      <c r="K1318" s="2"/>
      <c r="L1318" s="302"/>
      <c r="M1318" s="302"/>
      <c r="N1318" s="302"/>
      <c r="O1318" s="87"/>
      <c r="P1318" s="87"/>
      <c r="Q1318" s="87"/>
      <c r="R1318" s="87"/>
      <c r="S1318" s="87"/>
    </row>
    <row r="1319" spans="2:19">
      <c r="B1319" s="87"/>
      <c r="C1319" s="87"/>
      <c r="D1319" s="87"/>
      <c r="E1319" s="87"/>
      <c r="F1319" s="87"/>
      <c r="G1319" s="87"/>
      <c r="H1319" s="87"/>
      <c r="I1319" s="302"/>
      <c r="J1319" s="87"/>
      <c r="K1319" s="2"/>
      <c r="L1319" s="302"/>
      <c r="M1319" s="302"/>
      <c r="N1319" s="302"/>
      <c r="O1319" s="87"/>
      <c r="P1319" s="87"/>
      <c r="Q1319" s="87"/>
      <c r="R1319" s="87"/>
      <c r="S1319" s="87"/>
    </row>
    <row r="1320" spans="2:19">
      <c r="B1320" s="87"/>
      <c r="C1320" s="87"/>
      <c r="D1320" s="87"/>
      <c r="E1320" s="87"/>
      <c r="F1320" s="87"/>
      <c r="G1320" s="87"/>
      <c r="H1320" s="87"/>
      <c r="I1320" s="302"/>
      <c r="J1320" s="87"/>
      <c r="K1320" s="2"/>
      <c r="L1320" s="302"/>
      <c r="M1320" s="302"/>
      <c r="N1320" s="302"/>
      <c r="O1320" s="87"/>
      <c r="P1320" s="87"/>
      <c r="Q1320" s="87"/>
      <c r="R1320" s="87"/>
      <c r="S1320" s="87"/>
    </row>
    <row r="1321" spans="2:19">
      <c r="B1321" s="87"/>
      <c r="C1321" s="87"/>
      <c r="D1321" s="87"/>
      <c r="E1321" s="87"/>
      <c r="F1321" s="87"/>
      <c r="G1321" s="87"/>
      <c r="H1321" s="87"/>
      <c r="I1321" s="302"/>
      <c r="J1321" s="87"/>
      <c r="K1321" s="2"/>
      <c r="L1321" s="302"/>
      <c r="M1321" s="302"/>
      <c r="N1321" s="302"/>
      <c r="O1321" s="87"/>
      <c r="P1321" s="87"/>
      <c r="Q1321" s="87"/>
      <c r="R1321" s="87"/>
      <c r="S1321" s="87"/>
    </row>
    <row r="1322" spans="2:19">
      <c r="B1322" s="87"/>
      <c r="C1322" s="87"/>
      <c r="D1322" s="87"/>
      <c r="E1322" s="87"/>
      <c r="F1322" s="87"/>
      <c r="G1322" s="87"/>
      <c r="H1322" s="87"/>
      <c r="I1322" s="302"/>
      <c r="J1322" s="87"/>
      <c r="K1322" s="2"/>
      <c r="L1322" s="302"/>
      <c r="M1322" s="302"/>
      <c r="N1322" s="302"/>
      <c r="O1322" s="87"/>
      <c r="P1322" s="87"/>
      <c r="Q1322" s="87"/>
      <c r="R1322" s="87"/>
      <c r="S1322" s="87"/>
    </row>
    <row r="1323" spans="2:19">
      <c r="B1323" s="87"/>
      <c r="C1323" s="87"/>
      <c r="D1323" s="87"/>
      <c r="E1323" s="87"/>
      <c r="F1323" s="87"/>
      <c r="G1323" s="87"/>
      <c r="H1323" s="87"/>
      <c r="I1323" s="302"/>
      <c r="J1323" s="87"/>
      <c r="K1323" s="2"/>
      <c r="L1323" s="302"/>
      <c r="M1323" s="302"/>
      <c r="N1323" s="302"/>
      <c r="O1323" s="87"/>
      <c r="P1323" s="87"/>
      <c r="Q1323" s="87"/>
      <c r="R1323" s="87"/>
      <c r="S1323" s="87"/>
    </row>
    <row r="1324" spans="2:19">
      <c r="B1324" s="87"/>
      <c r="C1324" s="87"/>
      <c r="D1324" s="87"/>
      <c r="E1324" s="87"/>
      <c r="F1324" s="87"/>
      <c r="G1324" s="87"/>
      <c r="H1324" s="87"/>
      <c r="I1324" s="302"/>
      <c r="J1324" s="87"/>
      <c r="K1324" s="2"/>
      <c r="L1324" s="302"/>
      <c r="M1324" s="302"/>
      <c r="N1324" s="302"/>
      <c r="O1324" s="87"/>
      <c r="P1324" s="87"/>
      <c r="Q1324" s="87"/>
      <c r="R1324" s="87"/>
      <c r="S1324" s="87"/>
    </row>
    <row r="1325" spans="2:19">
      <c r="B1325" s="87"/>
      <c r="C1325" s="87"/>
      <c r="D1325" s="87"/>
      <c r="E1325" s="87"/>
      <c r="F1325" s="87"/>
      <c r="G1325" s="87"/>
      <c r="H1325" s="87"/>
      <c r="I1325" s="302"/>
      <c r="J1325" s="87"/>
      <c r="K1325" s="2"/>
      <c r="L1325" s="302"/>
      <c r="M1325" s="302"/>
      <c r="N1325" s="302"/>
      <c r="O1325" s="87"/>
      <c r="P1325" s="87"/>
      <c r="Q1325" s="87"/>
      <c r="R1325" s="87"/>
      <c r="S1325" s="87"/>
    </row>
    <row r="1326" spans="2:19">
      <c r="B1326" s="87"/>
      <c r="C1326" s="87"/>
      <c r="D1326" s="87"/>
      <c r="E1326" s="87"/>
      <c r="F1326" s="87"/>
      <c r="G1326" s="87"/>
      <c r="H1326" s="87"/>
      <c r="I1326" s="302"/>
      <c r="J1326" s="87"/>
      <c r="K1326" s="2"/>
      <c r="L1326" s="302"/>
      <c r="M1326" s="302"/>
      <c r="N1326" s="302"/>
      <c r="O1326" s="87"/>
      <c r="P1326" s="87"/>
      <c r="Q1326" s="87"/>
      <c r="R1326" s="87"/>
      <c r="S1326" s="87"/>
    </row>
    <row r="1327" spans="2:19">
      <c r="B1327" s="87"/>
      <c r="C1327" s="87"/>
      <c r="D1327" s="87"/>
      <c r="E1327" s="87"/>
      <c r="F1327" s="87"/>
      <c r="G1327" s="87"/>
      <c r="H1327" s="87"/>
      <c r="I1327" s="302"/>
      <c r="J1327" s="87"/>
      <c r="K1327" s="2"/>
      <c r="L1327" s="302"/>
      <c r="M1327" s="302"/>
      <c r="N1327" s="302"/>
      <c r="O1327" s="87"/>
      <c r="P1327" s="87"/>
      <c r="Q1327" s="87"/>
      <c r="R1327" s="87"/>
      <c r="S1327" s="87"/>
    </row>
    <row r="1328" spans="2:19">
      <c r="B1328" s="87"/>
      <c r="C1328" s="87"/>
      <c r="D1328" s="87"/>
      <c r="E1328" s="87"/>
      <c r="F1328" s="87"/>
      <c r="G1328" s="87"/>
      <c r="H1328" s="87"/>
      <c r="I1328" s="302"/>
      <c r="J1328" s="87"/>
      <c r="K1328" s="2"/>
      <c r="L1328" s="302"/>
      <c r="M1328" s="302"/>
      <c r="N1328" s="302"/>
      <c r="O1328" s="87"/>
      <c r="P1328" s="87"/>
      <c r="Q1328" s="87"/>
      <c r="R1328" s="87"/>
      <c r="S1328" s="87"/>
    </row>
    <row r="1329" spans="2:19">
      <c r="B1329" s="87"/>
      <c r="C1329" s="87"/>
      <c r="D1329" s="87"/>
      <c r="E1329" s="87"/>
      <c r="F1329" s="87"/>
      <c r="G1329" s="87"/>
      <c r="H1329" s="87"/>
      <c r="I1329" s="302"/>
      <c r="J1329" s="87"/>
      <c r="K1329" s="2"/>
      <c r="L1329" s="302"/>
      <c r="M1329" s="302"/>
      <c r="N1329" s="302"/>
      <c r="O1329" s="87"/>
      <c r="P1329" s="87"/>
      <c r="Q1329" s="87"/>
      <c r="R1329" s="87"/>
      <c r="S1329" s="87"/>
    </row>
    <row r="1330" spans="2:19">
      <c r="B1330" s="87"/>
      <c r="C1330" s="87"/>
      <c r="D1330" s="87"/>
      <c r="E1330" s="87"/>
      <c r="F1330" s="87"/>
      <c r="G1330" s="87"/>
      <c r="H1330" s="87"/>
      <c r="I1330" s="302"/>
      <c r="J1330" s="87"/>
      <c r="K1330" s="2"/>
      <c r="L1330" s="302"/>
      <c r="M1330" s="302"/>
      <c r="N1330" s="302"/>
      <c r="O1330" s="87"/>
      <c r="P1330" s="87"/>
      <c r="Q1330" s="87"/>
      <c r="R1330" s="87"/>
      <c r="S1330" s="87"/>
    </row>
    <row r="1331" spans="2:19">
      <c r="B1331" s="87"/>
      <c r="C1331" s="87"/>
      <c r="D1331" s="87"/>
      <c r="E1331" s="87"/>
      <c r="F1331" s="87"/>
      <c r="G1331" s="87"/>
      <c r="H1331" s="87"/>
      <c r="I1331" s="302"/>
      <c r="J1331" s="87"/>
      <c r="K1331" s="2"/>
      <c r="L1331" s="302"/>
      <c r="M1331" s="302"/>
      <c r="N1331" s="302"/>
      <c r="O1331" s="87"/>
      <c r="P1331" s="87"/>
      <c r="Q1331" s="87"/>
      <c r="R1331" s="87"/>
      <c r="S1331" s="87"/>
    </row>
    <row r="1332" spans="2:19">
      <c r="B1332" s="87"/>
      <c r="C1332" s="87"/>
      <c r="D1332" s="87"/>
      <c r="E1332" s="87"/>
      <c r="F1332" s="87"/>
      <c r="G1332" s="87"/>
      <c r="H1332" s="87"/>
      <c r="I1332" s="302"/>
      <c r="J1332" s="87"/>
      <c r="K1332" s="2"/>
      <c r="L1332" s="302"/>
      <c r="M1332" s="302"/>
      <c r="N1332" s="302"/>
      <c r="O1332" s="87"/>
      <c r="P1332" s="87"/>
      <c r="Q1332" s="87"/>
      <c r="R1332" s="87"/>
      <c r="S1332" s="87"/>
    </row>
    <row r="1333" spans="2:19">
      <c r="B1333" s="87"/>
      <c r="C1333" s="87"/>
      <c r="D1333" s="87"/>
      <c r="E1333" s="87"/>
      <c r="F1333" s="87"/>
      <c r="G1333" s="87"/>
      <c r="H1333" s="87"/>
      <c r="I1333" s="302"/>
      <c r="J1333" s="87"/>
      <c r="K1333" s="2"/>
      <c r="L1333" s="302"/>
      <c r="M1333" s="302"/>
      <c r="N1333" s="302"/>
      <c r="O1333" s="87"/>
      <c r="P1333" s="87"/>
      <c r="Q1333" s="87"/>
      <c r="R1333" s="87"/>
      <c r="S1333" s="87"/>
    </row>
    <row r="1334" spans="2:19">
      <c r="B1334" s="87"/>
      <c r="C1334" s="87"/>
      <c r="D1334" s="87"/>
      <c r="E1334" s="87"/>
      <c r="F1334" s="87"/>
      <c r="G1334" s="87"/>
      <c r="H1334" s="87"/>
      <c r="I1334" s="302"/>
      <c r="J1334" s="87"/>
      <c r="K1334" s="2"/>
      <c r="L1334" s="302"/>
      <c r="M1334" s="302"/>
      <c r="N1334" s="302"/>
      <c r="O1334" s="87"/>
      <c r="P1334" s="87"/>
      <c r="Q1334" s="87"/>
      <c r="R1334" s="87"/>
      <c r="S1334" s="87"/>
    </row>
    <row r="1335" spans="2:19">
      <c r="B1335" s="87"/>
      <c r="C1335" s="87"/>
      <c r="D1335" s="87"/>
      <c r="E1335" s="87"/>
      <c r="F1335" s="87"/>
      <c r="G1335" s="87"/>
      <c r="H1335" s="87"/>
      <c r="I1335" s="302"/>
      <c r="J1335" s="87"/>
      <c r="K1335" s="2"/>
      <c r="L1335" s="302"/>
      <c r="M1335" s="302"/>
      <c r="N1335" s="302"/>
      <c r="O1335" s="87"/>
      <c r="P1335" s="87"/>
      <c r="Q1335" s="87"/>
      <c r="R1335" s="87"/>
      <c r="S1335" s="87"/>
    </row>
    <row r="1336" spans="2:19">
      <c r="B1336" s="87"/>
      <c r="C1336" s="87"/>
      <c r="D1336" s="87"/>
      <c r="E1336" s="87"/>
      <c r="F1336" s="87"/>
      <c r="G1336" s="87"/>
      <c r="H1336" s="87"/>
      <c r="I1336" s="302"/>
      <c r="J1336" s="87"/>
      <c r="K1336" s="2"/>
      <c r="L1336" s="302"/>
      <c r="M1336" s="302"/>
      <c r="N1336" s="302"/>
      <c r="O1336" s="87"/>
      <c r="P1336" s="87"/>
      <c r="Q1336" s="87"/>
      <c r="R1336" s="87"/>
      <c r="S1336" s="87"/>
    </row>
    <row r="1337" spans="2:19">
      <c r="B1337" s="87"/>
      <c r="C1337" s="87"/>
      <c r="D1337" s="87"/>
      <c r="E1337" s="87"/>
      <c r="F1337" s="87"/>
      <c r="G1337" s="87"/>
      <c r="H1337" s="87"/>
      <c r="I1337" s="302"/>
      <c r="J1337" s="87"/>
      <c r="K1337" s="2"/>
      <c r="L1337" s="302"/>
      <c r="M1337" s="302"/>
      <c r="N1337" s="302"/>
      <c r="O1337" s="87"/>
      <c r="P1337" s="87"/>
      <c r="Q1337" s="87"/>
      <c r="R1337" s="87"/>
      <c r="S1337" s="87"/>
    </row>
    <row r="1338" spans="2:19">
      <c r="B1338" s="87"/>
      <c r="C1338" s="87"/>
      <c r="D1338" s="87"/>
      <c r="E1338" s="87"/>
      <c r="F1338" s="87"/>
      <c r="G1338" s="87"/>
      <c r="H1338" s="87"/>
      <c r="I1338" s="302"/>
      <c r="J1338" s="87"/>
      <c r="K1338" s="2"/>
      <c r="L1338" s="302"/>
      <c r="M1338" s="302"/>
      <c r="N1338" s="302"/>
      <c r="O1338" s="87"/>
      <c r="P1338" s="87"/>
      <c r="Q1338" s="87"/>
      <c r="R1338" s="87"/>
      <c r="S1338" s="87"/>
    </row>
    <row r="1339" spans="2:19">
      <c r="B1339" s="87"/>
      <c r="C1339" s="87"/>
      <c r="D1339" s="87"/>
      <c r="E1339" s="87"/>
      <c r="F1339" s="87"/>
      <c r="G1339" s="87"/>
      <c r="H1339" s="87"/>
      <c r="I1339" s="302"/>
      <c r="J1339" s="87"/>
      <c r="K1339" s="2"/>
      <c r="L1339" s="302"/>
      <c r="M1339" s="302"/>
      <c r="N1339" s="302"/>
      <c r="O1339" s="87"/>
      <c r="P1339" s="87"/>
      <c r="Q1339" s="87"/>
      <c r="R1339" s="87"/>
      <c r="S1339" s="87"/>
    </row>
    <row r="1340" spans="2:19">
      <c r="B1340" s="87"/>
      <c r="C1340" s="87"/>
      <c r="D1340" s="87"/>
      <c r="E1340" s="87"/>
      <c r="F1340" s="87"/>
      <c r="G1340" s="87"/>
      <c r="H1340" s="87"/>
      <c r="I1340" s="302"/>
      <c r="J1340" s="87"/>
      <c r="K1340" s="2"/>
      <c r="L1340" s="302"/>
      <c r="M1340" s="302"/>
      <c r="N1340" s="302"/>
      <c r="O1340" s="87"/>
      <c r="P1340" s="87"/>
      <c r="Q1340" s="87"/>
      <c r="R1340" s="87"/>
      <c r="S1340" s="87"/>
    </row>
    <row r="1341" spans="2:19">
      <c r="B1341" s="87"/>
      <c r="C1341" s="87"/>
      <c r="D1341" s="87"/>
      <c r="E1341" s="87"/>
      <c r="F1341" s="87"/>
      <c r="G1341" s="87"/>
      <c r="H1341" s="87"/>
      <c r="I1341" s="302"/>
      <c r="J1341" s="87"/>
      <c r="K1341" s="2"/>
      <c r="L1341" s="302"/>
      <c r="M1341" s="302"/>
      <c r="N1341" s="302"/>
      <c r="O1341" s="87"/>
      <c r="P1341" s="87"/>
      <c r="Q1341" s="87"/>
      <c r="R1341" s="87"/>
      <c r="S1341" s="87"/>
    </row>
    <row r="1342" spans="2:19">
      <c r="B1342" s="87"/>
      <c r="C1342" s="87"/>
      <c r="D1342" s="87"/>
      <c r="E1342" s="87"/>
      <c r="F1342" s="87"/>
      <c r="G1342" s="87"/>
      <c r="H1342" s="87"/>
      <c r="I1342" s="302"/>
      <c r="J1342" s="87"/>
      <c r="K1342" s="2"/>
      <c r="L1342" s="302"/>
      <c r="M1342" s="302"/>
      <c r="N1342" s="302"/>
      <c r="O1342" s="87"/>
      <c r="P1342" s="87"/>
      <c r="Q1342" s="87"/>
      <c r="R1342" s="87"/>
      <c r="S1342" s="87"/>
    </row>
    <row r="1343" spans="2:19">
      <c r="B1343" s="87"/>
      <c r="C1343" s="87"/>
      <c r="D1343" s="87"/>
      <c r="E1343" s="87"/>
      <c r="F1343" s="87"/>
      <c r="G1343" s="87"/>
      <c r="H1343" s="87"/>
      <c r="I1343" s="302"/>
      <c r="J1343" s="87"/>
      <c r="K1343" s="2"/>
      <c r="L1343" s="302"/>
      <c r="M1343" s="302"/>
      <c r="N1343" s="302"/>
      <c r="O1343" s="87"/>
      <c r="P1343" s="87"/>
      <c r="Q1343" s="87"/>
      <c r="R1343" s="87"/>
      <c r="S1343" s="87"/>
    </row>
    <row r="1344" spans="2:19">
      <c r="B1344" s="87"/>
      <c r="C1344" s="87"/>
      <c r="D1344" s="87"/>
      <c r="E1344" s="87"/>
      <c r="F1344" s="87"/>
      <c r="G1344" s="87"/>
      <c r="H1344" s="87"/>
      <c r="I1344" s="302"/>
      <c r="J1344" s="87"/>
      <c r="K1344" s="2"/>
      <c r="L1344" s="302"/>
      <c r="M1344" s="302"/>
      <c r="N1344" s="302"/>
      <c r="O1344" s="87"/>
      <c r="P1344" s="87"/>
      <c r="Q1344" s="87"/>
      <c r="R1344" s="87"/>
      <c r="S1344" s="87"/>
    </row>
    <row r="1345" spans="2:19">
      <c r="B1345" s="87"/>
      <c r="C1345" s="87"/>
      <c r="D1345" s="87"/>
      <c r="E1345" s="87"/>
      <c r="F1345" s="87"/>
      <c r="G1345" s="87"/>
      <c r="H1345" s="87"/>
      <c r="I1345" s="302"/>
      <c r="J1345" s="87"/>
      <c r="K1345" s="2"/>
      <c r="L1345" s="302"/>
      <c r="M1345" s="302"/>
      <c r="N1345" s="302"/>
      <c r="O1345" s="87"/>
      <c r="P1345" s="87"/>
      <c r="Q1345" s="87"/>
      <c r="R1345" s="87"/>
      <c r="S1345" s="87"/>
    </row>
    <row r="1346" spans="2:19">
      <c r="B1346" s="87"/>
      <c r="C1346" s="87"/>
      <c r="D1346" s="87"/>
      <c r="E1346" s="87"/>
      <c r="F1346" s="87"/>
      <c r="G1346" s="87"/>
      <c r="H1346" s="87"/>
      <c r="I1346" s="302"/>
      <c r="J1346" s="87"/>
      <c r="K1346" s="2"/>
      <c r="L1346" s="302"/>
      <c r="M1346" s="302"/>
      <c r="N1346" s="302"/>
      <c r="O1346" s="87"/>
      <c r="P1346" s="87"/>
      <c r="Q1346" s="87"/>
      <c r="R1346" s="87"/>
      <c r="S1346" s="87"/>
    </row>
    <row r="1347" spans="2:19">
      <c r="B1347" s="87"/>
      <c r="C1347" s="87"/>
      <c r="D1347" s="87"/>
      <c r="E1347" s="87"/>
      <c r="F1347" s="87"/>
      <c r="G1347" s="87"/>
      <c r="H1347" s="87"/>
      <c r="I1347" s="302"/>
      <c r="J1347" s="87"/>
      <c r="K1347" s="2"/>
      <c r="L1347" s="302"/>
      <c r="M1347" s="302"/>
      <c r="N1347" s="302"/>
      <c r="O1347" s="87"/>
      <c r="P1347" s="87"/>
      <c r="Q1347" s="87"/>
      <c r="R1347" s="87"/>
      <c r="S1347" s="87"/>
    </row>
    <row r="1348" spans="2:19">
      <c r="B1348" s="87"/>
      <c r="C1348" s="87"/>
      <c r="D1348" s="87"/>
      <c r="E1348" s="87"/>
      <c r="F1348" s="87"/>
      <c r="G1348" s="87"/>
      <c r="H1348" s="87"/>
      <c r="I1348" s="302"/>
      <c r="J1348" s="87"/>
      <c r="K1348" s="2"/>
      <c r="L1348" s="302"/>
      <c r="M1348" s="302"/>
      <c r="N1348" s="302"/>
      <c r="O1348" s="87"/>
      <c r="P1348" s="87"/>
      <c r="Q1348" s="87"/>
      <c r="R1348" s="87"/>
      <c r="S1348" s="87"/>
    </row>
    <row r="1349" spans="2:19">
      <c r="B1349" s="87"/>
      <c r="C1349" s="87"/>
      <c r="D1349" s="87"/>
      <c r="E1349" s="87"/>
      <c r="F1349" s="87"/>
      <c r="G1349" s="87"/>
      <c r="H1349" s="87"/>
      <c r="I1349" s="302"/>
      <c r="J1349" s="87"/>
      <c r="K1349" s="2"/>
      <c r="L1349" s="302"/>
      <c r="M1349" s="302"/>
      <c r="N1349" s="302"/>
      <c r="O1349" s="87"/>
      <c r="P1349" s="87"/>
      <c r="Q1349" s="87"/>
      <c r="R1349" s="87"/>
      <c r="S1349" s="87"/>
    </row>
    <row r="1350" spans="2:19">
      <c r="B1350" s="87"/>
      <c r="C1350" s="87"/>
      <c r="D1350" s="87"/>
      <c r="E1350" s="87"/>
      <c r="F1350" s="87"/>
      <c r="G1350" s="87"/>
      <c r="H1350" s="87"/>
      <c r="I1350" s="302"/>
      <c r="J1350" s="87"/>
      <c r="K1350" s="2"/>
      <c r="L1350" s="302"/>
      <c r="M1350" s="302"/>
      <c r="N1350" s="302"/>
      <c r="O1350" s="87"/>
      <c r="P1350" s="87"/>
      <c r="Q1350" s="87"/>
      <c r="R1350" s="87"/>
      <c r="S1350" s="87"/>
    </row>
    <row r="1351" spans="2:19">
      <c r="B1351" s="87"/>
      <c r="C1351" s="87"/>
      <c r="D1351" s="87"/>
      <c r="E1351" s="87"/>
      <c r="F1351" s="87"/>
      <c r="G1351" s="87"/>
      <c r="H1351" s="87"/>
      <c r="I1351" s="302"/>
      <c r="J1351" s="87"/>
      <c r="K1351" s="2"/>
      <c r="L1351" s="302"/>
      <c r="M1351" s="302"/>
      <c r="N1351" s="302"/>
      <c r="O1351" s="87"/>
      <c r="P1351" s="87"/>
      <c r="Q1351" s="87"/>
      <c r="R1351" s="87"/>
      <c r="S1351" s="87"/>
    </row>
    <row r="1352" spans="2:19">
      <c r="B1352" s="87"/>
      <c r="C1352" s="87"/>
      <c r="D1352" s="87"/>
      <c r="E1352" s="87"/>
      <c r="F1352" s="87"/>
      <c r="G1352" s="87"/>
      <c r="H1352" s="87"/>
      <c r="I1352" s="302"/>
      <c r="J1352" s="87"/>
      <c r="K1352" s="2"/>
      <c r="L1352" s="302"/>
      <c r="M1352" s="302"/>
      <c r="N1352" s="302"/>
      <c r="O1352" s="87"/>
      <c r="P1352" s="87"/>
      <c r="Q1352" s="87"/>
      <c r="R1352" s="87"/>
      <c r="S1352" s="87"/>
    </row>
    <row r="1353" spans="2:19">
      <c r="B1353" s="87"/>
      <c r="C1353" s="87"/>
      <c r="D1353" s="87"/>
      <c r="E1353" s="87"/>
      <c r="F1353" s="87"/>
      <c r="G1353" s="87"/>
      <c r="H1353" s="87"/>
      <c r="I1353" s="302"/>
      <c r="J1353" s="87"/>
      <c r="K1353" s="2"/>
      <c r="L1353" s="302"/>
      <c r="M1353" s="302"/>
      <c r="N1353" s="302"/>
      <c r="O1353" s="87"/>
      <c r="P1353" s="87"/>
      <c r="Q1353" s="87"/>
      <c r="R1353" s="87"/>
      <c r="S1353" s="87"/>
    </row>
    <row r="1354" spans="2:19">
      <c r="B1354" s="87"/>
      <c r="C1354" s="87"/>
      <c r="D1354" s="87"/>
      <c r="E1354" s="87"/>
      <c r="F1354" s="87"/>
      <c r="G1354" s="87"/>
      <c r="H1354" s="87"/>
      <c r="I1354" s="302"/>
      <c r="J1354" s="87"/>
      <c r="K1354" s="2"/>
      <c r="L1354" s="302"/>
      <c r="M1354" s="302"/>
      <c r="N1354" s="302"/>
      <c r="O1354" s="87"/>
      <c r="P1354" s="87"/>
      <c r="Q1354" s="87"/>
      <c r="R1354" s="87"/>
      <c r="S1354" s="87"/>
    </row>
    <row r="1355" spans="2:19">
      <c r="B1355" s="87"/>
      <c r="C1355" s="87"/>
      <c r="D1355" s="87"/>
      <c r="E1355" s="87"/>
      <c r="F1355" s="87"/>
      <c r="G1355" s="87"/>
      <c r="H1355" s="87"/>
      <c r="I1355" s="302"/>
      <c r="J1355" s="87"/>
      <c r="K1355" s="2"/>
      <c r="L1355" s="302"/>
      <c r="M1355" s="302"/>
      <c r="N1355" s="302"/>
      <c r="O1355" s="87"/>
      <c r="P1355" s="87"/>
      <c r="Q1355" s="87"/>
      <c r="R1355" s="87"/>
      <c r="S1355" s="87"/>
    </row>
    <row r="1356" spans="2:19">
      <c r="B1356" s="87"/>
      <c r="C1356" s="87"/>
      <c r="D1356" s="87"/>
      <c r="E1356" s="87"/>
      <c r="F1356" s="87"/>
      <c r="G1356" s="87"/>
      <c r="H1356" s="87"/>
      <c r="I1356" s="302"/>
      <c r="J1356" s="87"/>
      <c r="K1356" s="2"/>
      <c r="L1356" s="302"/>
      <c r="M1356" s="302"/>
      <c r="N1356" s="302"/>
      <c r="O1356" s="87"/>
      <c r="P1356" s="87"/>
      <c r="Q1356" s="87"/>
      <c r="R1356" s="87"/>
      <c r="S1356" s="87"/>
    </row>
    <row r="1357" spans="2:19">
      <c r="B1357" s="87"/>
      <c r="C1357" s="87"/>
      <c r="D1357" s="87"/>
      <c r="E1357" s="87"/>
      <c r="F1357" s="87"/>
      <c r="G1357" s="87"/>
      <c r="H1357" s="87"/>
      <c r="I1357" s="302"/>
      <c r="J1357" s="87"/>
      <c r="K1357" s="2"/>
      <c r="L1357" s="302"/>
      <c r="M1357" s="302"/>
      <c r="N1357" s="302"/>
      <c r="O1357" s="87"/>
      <c r="P1357" s="87"/>
      <c r="Q1357" s="87"/>
      <c r="R1357" s="87"/>
      <c r="S1357" s="87"/>
    </row>
    <row r="1358" spans="2:19">
      <c r="B1358" s="87"/>
      <c r="C1358" s="87"/>
      <c r="D1358" s="87"/>
      <c r="E1358" s="87"/>
      <c r="F1358" s="87"/>
      <c r="G1358" s="87"/>
      <c r="H1358" s="87"/>
      <c r="I1358" s="302"/>
      <c r="J1358" s="87"/>
      <c r="K1358" s="2"/>
      <c r="L1358" s="302"/>
      <c r="M1358" s="302"/>
      <c r="N1358" s="302"/>
      <c r="O1358" s="87"/>
      <c r="P1358" s="87"/>
      <c r="Q1358" s="87"/>
      <c r="R1358" s="87"/>
      <c r="S1358" s="87"/>
    </row>
    <row r="1359" spans="2:19">
      <c r="B1359" s="87"/>
      <c r="C1359" s="87"/>
      <c r="D1359" s="87"/>
      <c r="E1359" s="87"/>
      <c r="F1359" s="87"/>
      <c r="G1359" s="87"/>
      <c r="H1359" s="87"/>
      <c r="I1359" s="302"/>
      <c r="J1359" s="87"/>
      <c r="K1359" s="2"/>
      <c r="L1359" s="302"/>
      <c r="M1359" s="302"/>
      <c r="N1359" s="302"/>
      <c r="O1359" s="87"/>
      <c r="P1359" s="87"/>
      <c r="Q1359" s="87"/>
      <c r="R1359" s="87"/>
      <c r="S1359" s="87"/>
    </row>
    <row r="1360" spans="2:19">
      <c r="B1360" s="87"/>
      <c r="C1360" s="87"/>
      <c r="D1360" s="87"/>
      <c r="E1360" s="87"/>
      <c r="F1360" s="87"/>
      <c r="G1360" s="87"/>
      <c r="H1360" s="87"/>
      <c r="I1360" s="302"/>
      <c r="J1360" s="87"/>
      <c r="K1360" s="2"/>
      <c r="L1360" s="302"/>
      <c r="M1360" s="302"/>
      <c r="N1360" s="302"/>
      <c r="O1360" s="87"/>
      <c r="P1360" s="87"/>
      <c r="Q1360" s="87"/>
      <c r="R1360" s="87"/>
      <c r="S1360" s="87"/>
    </row>
    <row r="1361" spans="2:19">
      <c r="B1361" s="87"/>
      <c r="C1361" s="87"/>
      <c r="D1361" s="87"/>
      <c r="E1361" s="87"/>
      <c r="F1361" s="87"/>
      <c r="G1361" s="87"/>
      <c r="H1361" s="87"/>
      <c r="I1361" s="302"/>
      <c r="J1361" s="87"/>
      <c r="K1361" s="2"/>
      <c r="L1361" s="302"/>
      <c r="M1361" s="302"/>
      <c r="N1361" s="302"/>
      <c r="O1361" s="87"/>
      <c r="P1361" s="87"/>
      <c r="Q1361" s="87"/>
      <c r="R1361" s="87"/>
      <c r="S1361" s="87"/>
    </row>
    <row r="1362" spans="2:19">
      <c r="B1362" s="87"/>
      <c r="C1362" s="87"/>
      <c r="D1362" s="87"/>
      <c r="E1362" s="87"/>
      <c r="F1362" s="87"/>
      <c r="G1362" s="87"/>
      <c r="H1362" s="87"/>
      <c r="I1362" s="302"/>
      <c r="J1362" s="87"/>
      <c r="K1362" s="2"/>
      <c r="L1362" s="302"/>
      <c r="M1362" s="302"/>
      <c r="N1362" s="302"/>
      <c r="O1362" s="87"/>
      <c r="P1362" s="87"/>
      <c r="Q1362" s="87"/>
      <c r="R1362" s="87"/>
      <c r="S1362" s="87"/>
    </row>
    <row r="1363" spans="2:19">
      <c r="B1363" s="87"/>
      <c r="C1363" s="87"/>
      <c r="D1363" s="87"/>
      <c r="E1363" s="87"/>
      <c r="F1363" s="87"/>
      <c r="G1363" s="87"/>
      <c r="H1363" s="87"/>
      <c r="I1363" s="302"/>
      <c r="J1363" s="87"/>
      <c r="K1363" s="2"/>
      <c r="L1363" s="302"/>
      <c r="M1363" s="302"/>
      <c r="N1363" s="302"/>
      <c r="O1363" s="87"/>
      <c r="P1363" s="87"/>
      <c r="Q1363" s="87"/>
      <c r="R1363" s="87"/>
      <c r="S1363" s="87"/>
    </row>
    <row r="1364" spans="2:19">
      <c r="B1364" s="87"/>
      <c r="C1364" s="87"/>
      <c r="D1364" s="87"/>
      <c r="E1364" s="87"/>
      <c r="F1364" s="87"/>
      <c r="G1364" s="87"/>
      <c r="H1364" s="87"/>
      <c r="I1364" s="302"/>
      <c r="J1364" s="87"/>
      <c r="K1364" s="2"/>
      <c r="L1364" s="302"/>
      <c r="M1364" s="302"/>
      <c r="N1364" s="302"/>
      <c r="O1364" s="87"/>
      <c r="P1364" s="87"/>
      <c r="Q1364" s="87"/>
      <c r="R1364" s="87"/>
      <c r="S1364" s="87"/>
    </row>
    <row r="1365" spans="2:19">
      <c r="B1365" s="87"/>
      <c r="C1365" s="87"/>
      <c r="D1365" s="87"/>
      <c r="E1365" s="87"/>
      <c r="F1365" s="87"/>
      <c r="G1365" s="87"/>
      <c r="H1365" s="87"/>
      <c r="I1365" s="302"/>
      <c r="J1365" s="87"/>
      <c r="K1365" s="2"/>
      <c r="L1365" s="302"/>
      <c r="M1365" s="302"/>
      <c r="N1365" s="302"/>
      <c r="O1365" s="87"/>
      <c r="P1365" s="87"/>
      <c r="Q1365" s="87"/>
      <c r="R1365" s="87"/>
      <c r="S1365" s="87"/>
    </row>
    <row r="1366" spans="2:19">
      <c r="B1366" s="87"/>
      <c r="C1366" s="87"/>
      <c r="D1366" s="87"/>
      <c r="E1366" s="87"/>
      <c r="F1366" s="87"/>
      <c r="G1366" s="87"/>
      <c r="H1366" s="87"/>
      <c r="I1366" s="302"/>
      <c r="J1366" s="87"/>
      <c r="K1366" s="2"/>
      <c r="L1366" s="302"/>
      <c r="M1366" s="302"/>
      <c r="N1366" s="302"/>
      <c r="O1366" s="87"/>
      <c r="P1366" s="87"/>
      <c r="Q1366" s="87"/>
      <c r="R1366" s="87"/>
      <c r="S1366" s="87"/>
    </row>
    <row r="1367" spans="2:19">
      <c r="B1367" s="87"/>
      <c r="C1367" s="87"/>
      <c r="D1367" s="87"/>
      <c r="E1367" s="87"/>
      <c r="F1367" s="87"/>
      <c r="G1367" s="87"/>
      <c r="H1367" s="87"/>
      <c r="I1367" s="302"/>
      <c r="J1367" s="87"/>
      <c r="K1367" s="2"/>
      <c r="L1367" s="302"/>
      <c r="M1367" s="302"/>
      <c r="N1367" s="302"/>
      <c r="O1367" s="87"/>
      <c r="P1367" s="87"/>
      <c r="Q1367" s="87"/>
      <c r="R1367" s="87"/>
      <c r="S1367" s="87"/>
    </row>
    <row r="1368" spans="2:19">
      <c r="B1368" s="87"/>
      <c r="C1368" s="87"/>
      <c r="D1368" s="87"/>
      <c r="E1368" s="87"/>
      <c r="F1368" s="87"/>
      <c r="G1368" s="87"/>
      <c r="H1368" s="87"/>
      <c r="I1368" s="302"/>
      <c r="J1368" s="87"/>
      <c r="K1368" s="2"/>
      <c r="L1368" s="302"/>
      <c r="M1368" s="302"/>
      <c r="N1368" s="302"/>
      <c r="O1368" s="87"/>
      <c r="P1368" s="87"/>
      <c r="Q1368" s="87"/>
      <c r="R1368" s="87"/>
      <c r="S1368" s="87"/>
    </row>
    <row r="1369" spans="2:19">
      <c r="B1369" s="87"/>
      <c r="C1369" s="87"/>
      <c r="D1369" s="87"/>
      <c r="E1369" s="87"/>
      <c r="F1369" s="87"/>
      <c r="G1369" s="87"/>
      <c r="H1369" s="87"/>
      <c r="I1369" s="302"/>
      <c r="J1369" s="87"/>
      <c r="K1369" s="2"/>
      <c r="L1369" s="302"/>
      <c r="M1369" s="302"/>
      <c r="N1369" s="302"/>
      <c r="O1369" s="87"/>
      <c r="P1369" s="87"/>
      <c r="Q1369" s="87"/>
      <c r="R1369" s="87"/>
      <c r="S1369" s="87"/>
    </row>
    <row r="1370" spans="2:19">
      <c r="B1370" s="87"/>
      <c r="C1370" s="87"/>
      <c r="D1370" s="87"/>
      <c r="E1370" s="87"/>
      <c r="F1370" s="87"/>
      <c r="G1370" s="87"/>
      <c r="H1370" s="87"/>
      <c r="I1370" s="302"/>
      <c r="J1370" s="87"/>
      <c r="K1370" s="2"/>
      <c r="L1370" s="302"/>
      <c r="M1370" s="302"/>
      <c r="N1370" s="302"/>
      <c r="O1370" s="87"/>
      <c r="P1370" s="87"/>
      <c r="Q1370" s="87"/>
      <c r="R1370" s="87"/>
      <c r="S1370" s="87"/>
    </row>
    <row r="1371" spans="2:19">
      <c r="B1371" s="87"/>
      <c r="C1371" s="87"/>
      <c r="D1371" s="87"/>
      <c r="E1371" s="87"/>
      <c r="F1371" s="87"/>
      <c r="G1371" s="87"/>
      <c r="H1371" s="87"/>
      <c r="I1371" s="302"/>
      <c r="J1371" s="87"/>
      <c r="K1371" s="2"/>
      <c r="L1371" s="302"/>
      <c r="M1371" s="302"/>
      <c r="N1371" s="302"/>
      <c r="O1371" s="87"/>
      <c r="P1371" s="87"/>
      <c r="Q1371" s="87"/>
      <c r="R1371" s="87"/>
      <c r="S1371" s="87"/>
    </row>
    <row r="1372" spans="2:19">
      <c r="B1372" s="87"/>
      <c r="C1372" s="87"/>
      <c r="D1372" s="87"/>
      <c r="E1372" s="87"/>
      <c r="F1372" s="87"/>
      <c r="G1372" s="87"/>
      <c r="H1372" s="87"/>
      <c r="I1372" s="302"/>
      <c r="J1372" s="87"/>
      <c r="K1372" s="2"/>
      <c r="L1372" s="302"/>
      <c r="M1372" s="302"/>
      <c r="N1372" s="302"/>
      <c r="O1372" s="87"/>
      <c r="P1372" s="87"/>
      <c r="Q1372" s="87"/>
      <c r="R1372" s="87"/>
      <c r="S1372" s="87"/>
    </row>
    <row r="1373" spans="2:19">
      <c r="B1373" s="87"/>
      <c r="C1373" s="87"/>
      <c r="D1373" s="87"/>
      <c r="E1373" s="87"/>
      <c r="F1373" s="87"/>
      <c r="G1373" s="87"/>
      <c r="H1373" s="87"/>
      <c r="I1373" s="302"/>
      <c r="J1373" s="87"/>
      <c r="K1373" s="2"/>
      <c r="L1373" s="302"/>
      <c r="M1373" s="302"/>
      <c r="N1373" s="302"/>
      <c r="O1373" s="87"/>
      <c r="P1373" s="87"/>
      <c r="Q1373" s="87"/>
      <c r="R1373" s="87"/>
      <c r="S1373" s="87"/>
    </row>
    <row r="1374" spans="2:19">
      <c r="B1374" s="87"/>
      <c r="C1374" s="87"/>
      <c r="D1374" s="87"/>
      <c r="E1374" s="87"/>
      <c r="F1374" s="87"/>
      <c r="G1374" s="87"/>
      <c r="H1374" s="87"/>
      <c r="I1374" s="302"/>
      <c r="J1374" s="87"/>
      <c r="K1374" s="2"/>
      <c r="L1374" s="302"/>
      <c r="M1374" s="302"/>
      <c r="N1374" s="302"/>
      <c r="O1374" s="87"/>
      <c r="P1374" s="87"/>
      <c r="Q1374" s="87"/>
      <c r="R1374" s="87"/>
      <c r="S1374" s="87"/>
    </row>
    <row r="1375" spans="2:19">
      <c r="B1375" s="87"/>
      <c r="C1375" s="87"/>
      <c r="D1375" s="87"/>
      <c r="E1375" s="87"/>
      <c r="F1375" s="87"/>
      <c r="G1375" s="87"/>
      <c r="H1375" s="87"/>
      <c r="I1375" s="302"/>
      <c r="J1375" s="87"/>
      <c r="K1375" s="2"/>
      <c r="L1375" s="302"/>
      <c r="M1375" s="302"/>
      <c r="N1375" s="302"/>
      <c r="O1375" s="87"/>
      <c r="P1375" s="87"/>
      <c r="Q1375" s="87"/>
      <c r="R1375" s="87"/>
      <c r="S1375" s="87"/>
    </row>
    <row r="1376" spans="2:19">
      <c r="B1376" s="87"/>
      <c r="C1376" s="87"/>
      <c r="D1376" s="87"/>
      <c r="E1376" s="87"/>
      <c r="F1376" s="87"/>
      <c r="G1376" s="87"/>
      <c r="H1376" s="87"/>
      <c r="I1376" s="302"/>
      <c r="J1376" s="87"/>
      <c r="K1376" s="2"/>
      <c r="L1376" s="302"/>
      <c r="M1376" s="302"/>
      <c r="N1376" s="302"/>
      <c r="O1376" s="87"/>
      <c r="P1376" s="87"/>
      <c r="Q1376" s="87"/>
      <c r="R1376" s="87"/>
      <c r="S1376" s="87"/>
    </row>
    <row r="1377" spans="2:19">
      <c r="B1377" s="87"/>
      <c r="C1377" s="87"/>
      <c r="D1377" s="87"/>
      <c r="E1377" s="87"/>
      <c r="F1377" s="87"/>
      <c r="G1377" s="87"/>
      <c r="H1377" s="87"/>
      <c r="I1377" s="302"/>
      <c r="J1377" s="87"/>
      <c r="K1377" s="2"/>
      <c r="L1377" s="302"/>
      <c r="M1377" s="302"/>
      <c r="N1377" s="302"/>
      <c r="O1377" s="87"/>
      <c r="P1377" s="87"/>
      <c r="Q1377" s="87"/>
      <c r="R1377" s="87"/>
      <c r="S1377" s="87"/>
    </row>
    <row r="1378" spans="2:19">
      <c r="B1378" s="87"/>
      <c r="C1378" s="87"/>
      <c r="D1378" s="87"/>
      <c r="E1378" s="87"/>
      <c r="F1378" s="87"/>
      <c r="G1378" s="87"/>
      <c r="H1378" s="87"/>
      <c r="I1378" s="302"/>
      <c r="J1378" s="87"/>
      <c r="K1378" s="2"/>
      <c r="L1378" s="302"/>
      <c r="M1378" s="302"/>
      <c r="N1378" s="302"/>
      <c r="O1378" s="87"/>
      <c r="P1378" s="87"/>
      <c r="Q1378" s="87"/>
      <c r="R1378" s="87"/>
      <c r="S1378" s="87"/>
    </row>
    <row r="1379" spans="2:19">
      <c r="B1379" s="87"/>
      <c r="C1379" s="87"/>
      <c r="D1379" s="87"/>
      <c r="E1379" s="87"/>
      <c r="F1379" s="87"/>
      <c r="G1379" s="87"/>
      <c r="H1379" s="87"/>
      <c r="I1379" s="302"/>
      <c r="J1379" s="87"/>
      <c r="K1379" s="2"/>
      <c r="L1379" s="302"/>
      <c r="M1379" s="302"/>
      <c r="N1379" s="302"/>
      <c r="O1379" s="87"/>
      <c r="P1379" s="87"/>
      <c r="Q1379" s="87"/>
      <c r="R1379" s="87"/>
      <c r="S1379" s="87"/>
    </row>
    <row r="1380" spans="2:19">
      <c r="B1380" s="87"/>
      <c r="C1380" s="87"/>
      <c r="D1380" s="87"/>
      <c r="E1380" s="87"/>
      <c r="F1380" s="87"/>
      <c r="G1380" s="87"/>
      <c r="H1380" s="87"/>
      <c r="I1380" s="302"/>
      <c r="J1380" s="87"/>
      <c r="K1380" s="2"/>
      <c r="L1380" s="302"/>
      <c r="M1380" s="302"/>
      <c r="N1380" s="302"/>
      <c r="O1380" s="87"/>
      <c r="P1380" s="87"/>
      <c r="Q1380" s="87"/>
      <c r="R1380" s="87"/>
      <c r="S1380" s="87"/>
    </row>
    <row r="1381" spans="2:19">
      <c r="B1381" s="87"/>
      <c r="C1381" s="87"/>
      <c r="D1381" s="87"/>
      <c r="E1381" s="87"/>
      <c r="F1381" s="87"/>
      <c r="G1381" s="87"/>
      <c r="H1381" s="87"/>
      <c r="I1381" s="302"/>
      <c r="J1381" s="87"/>
      <c r="K1381" s="2"/>
      <c r="L1381" s="302"/>
      <c r="M1381" s="302"/>
      <c r="N1381" s="302"/>
      <c r="O1381" s="87"/>
      <c r="P1381" s="87"/>
      <c r="Q1381" s="87"/>
      <c r="R1381" s="87"/>
      <c r="S1381" s="87"/>
    </row>
    <row r="1382" spans="2:19">
      <c r="B1382" s="87"/>
      <c r="C1382" s="87"/>
      <c r="D1382" s="87"/>
      <c r="E1382" s="87"/>
      <c r="F1382" s="87"/>
      <c r="G1382" s="87"/>
      <c r="H1382" s="87"/>
      <c r="I1382" s="302"/>
      <c r="J1382" s="87"/>
      <c r="K1382" s="2"/>
      <c r="L1382" s="302"/>
      <c r="M1382" s="302"/>
      <c r="N1382" s="302"/>
      <c r="O1382" s="87"/>
      <c r="P1382" s="87"/>
      <c r="Q1382" s="87"/>
      <c r="R1382" s="87"/>
      <c r="S1382" s="87"/>
    </row>
    <row r="1383" spans="2:19">
      <c r="B1383" s="87"/>
      <c r="C1383" s="87"/>
      <c r="D1383" s="87"/>
      <c r="E1383" s="87"/>
      <c r="F1383" s="87"/>
      <c r="G1383" s="87"/>
      <c r="H1383" s="87"/>
      <c r="I1383" s="302"/>
      <c r="J1383" s="87"/>
      <c r="K1383" s="2"/>
      <c r="L1383" s="302"/>
      <c r="M1383" s="302"/>
      <c r="N1383" s="302"/>
      <c r="O1383" s="87"/>
      <c r="P1383" s="87"/>
      <c r="Q1383" s="87"/>
      <c r="R1383" s="87"/>
      <c r="S1383" s="87"/>
    </row>
    <row r="1384" spans="2:19">
      <c r="B1384" s="87"/>
      <c r="C1384" s="87"/>
      <c r="D1384" s="87"/>
      <c r="E1384" s="87"/>
      <c r="F1384" s="87"/>
      <c r="G1384" s="87"/>
      <c r="H1384" s="87"/>
      <c r="I1384" s="302"/>
      <c r="J1384" s="87"/>
      <c r="K1384" s="2"/>
      <c r="L1384" s="302"/>
      <c r="M1384" s="302"/>
      <c r="N1384" s="302"/>
      <c r="O1384" s="87"/>
      <c r="P1384" s="87"/>
      <c r="Q1384" s="87"/>
      <c r="R1384" s="87"/>
      <c r="S1384" s="87"/>
    </row>
    <row r="1385" spans="2:19">
      <c r="B1385" s="87"/>
      <c r="C1385" s="87"/>
      <c r="D1385" s="87"/>
      <c r="E1385" s="87"/>
      <c r="F1385" s="87"/>
      <c r="G1385" s="87"/>
      <c r="H1385" s="87"/>
      <c r="I1385" s="302"/>
      <c r="J1385" s="87"/>
      <c r="K1385" s="2"/>
      <c r="L1385" s="302"/>
      <c r="M1385" s="302"/>
      <c r="N1385" s="302"/>
      <c r="O1385" s="87"/>
      <c r="P1385" s="87"/>
      <c r="Q1385" s="87"/>
      <c r="R1385" s="87"/>
      <c r="S1385" s="87"/>
    </row>
    <row r="1386" spans="2:19">
      <c r="B1386" s="87"/>
      <c r="C1386" s="87"/>
      <c r="D1386" s="87"/>
      <c r="E1386" s="87"/>
      <c r="F1386" s="87"/>
      <c r="G1386" s="87"/>
      <c r="H1386" s="87"/>
      <c r="I1386" s="302"/>
      <c r="J1386" s="87"/>
      <c r="K1386" s="2"/>
      <c r="L1386" s="302"/>
      <c r="M1386" s="302"/>
      <c r="N1386" s="302"/>
      <c r="O1386" s="87"/>
      <c r="P1386" s="87"/>
      <c r="Q1386" s="87"/>
      <c r="R1386" s="87"/>
      <c r="S1386" s="87"/>
    </row>
    <row r="1387" spans="2:19">
      <c r="B1387" s="87"/>
      <c r="C1387" s="87"/>
      <c r="D1387" s="87"/>
      <c r="E1387" s="87"/>
      <c r="F1387" s="87"/>
      <c r="G1387" s="87"/>
      <c r="H1387" s="87"/>
      <c r="I1387" s="302"/>
      <c r="J1387" s="87"/>
      <c r="K1387" s="2"/>
      <c r="L1387" s="302"/>
      <c r="M1387" s="302"/>
      <c r="N1387" s="302"/>
      <c r="O1387" s="87"/>
      <c r="P1387" s="87"/>
      <c r="Q1387" s="87"/>
      <c r="R1387" s="87"/>
      <c r="S1387" s="87"/>
    </row>
    <row r="1388" spans="2:19">
      <c r="B1388" s="87"/>
      <c r="C1388" s="87"/>
      <c r="D1388" s="87"/>
      <c r="E1388" s="87"/>
      <c r="F1388" s="87"/>
      <c r="G1388" s="87"/>
      <c r="H1388" s="87"/>
      <c r="I1388" s="302"/>
      <c r="J1388" s="87"/>
      <c r="K1388" s="2"/>
      <c r="L1388" s="302"/>
      <c r="M1388" s="302"/>
      <c r="N1388" s="302"/>
      <c r="O1388" s="87"/>
      <c r="P1388" s="87"/>
      <c r="Q1388" s="87"/>
      <c r="R1388" s="87"/>
      <c r="S1388" s="87"/>
    </row>
    <row r="1389" spans="2:19">
      <c r="B1389" s="87"/>
      <c r="C1389" s="87"/>
      <c r="D1389" s="87"/>
      <c r="E1389" s="87"/>
      <c r="F1389" s="87"/>
      <c r="G1389" s="87"/>
      <c r="H1389" s="87"/>
      <c r="I1389" s="302"/>
      <c r="J1389" s="87"/>
      <c r="K1389" s="2"/>
      <c r="L1389" s="302"/>
      <c r="M1389" s="302"/>
      <c r="N1389" s="302"/>
      <c r="O1389" s="87"/>
      <c r="P1389" s="87"/>
      <c r="Q1389" s="87"/>
      <c r="R1389" s="87"/>
      <c r="S1389" s="87"/>
    </row>
    <row r="1390" spans="2:19">
      <c r="B1390" s="87"/>
      <c r="C1390" s="87"/>
      <c r="D1390" s="87"/>
      <c r="E1390" s="87"/>
      <c r="F1390" s="87"/>
      <c r="G1390" s="87"/>
      <c r="H1390" s="87"/>
      <c r="I1390" s="302"/>
      <c r="J1390" s="87"/>
      <c r="K1390" s="2"/>
      <c r="L1390" s="302"/>
      <c r="M1390" s="302"/>
      <c r="N1390" s="302"/>
      <c r="O1390" s="87"/>
      <c r="P1390" s="87"/>
      <c r="Q1390" s="87"/>
      <c r="R1390" s="87"/>
      <c r="S1390" s="87"/>
    </row>
    <row r="1391" spans="2:19">
      <c r="B1391" s="87"/>
      <c r="C1391" s="87"/>
      <c r="D1391" s="87"/>
      <c r="E1391" s="87"/>
      <c r="F1391" s="87"/>
      <c r="G1391" s="87"/>
      <c r="H1391" s="87"/>
      <c r="I1391" s="302"/>
      <c r="J1391" s="87"/>
      <c r="K1391" s="2"/>
      <c r="L1391" s="302"/>
      <c r="M1391" s="302"/>
      <c r="N1391" s="302"/>
      <c r="O1391" s="87"/>
      <c r="P1391" s="87"/>
      <c r="Q1391" s="87"/>
      <c r="R1391" s="87"/>
      <c r="S1391" s="87"/>
    </row>
    <row r="1392" spans="2:19">
      <c r="B1392" s="87"/>
      <c r="C1392" s="87"/>
      <c r="D1392" s="87"/>
      <c r="E1392" s="87"/>
      <c r="F1392" s="87"/>
      <c r="G1392" s="87"/>
      <c r="H1392" s="87"/>
      <c r="I1392" s="302"/>
      <c r="J1392" s="87"/>
      <c r="K1392" s="2"/>
      <c r="L1392" s="302"/>
      <c r="M1392" s="302"/>
      <c r="N1392" s="302"/>
      <c r="O1392" s="87"/>
      <c r="P1392" s="87"/>
      <c r="Q1392" s="87"/>
      <c r="R1392" s="87"/>
      <c r="S1392" s="87"/>
    </row>
    <row r="1393" spans="2:19">
      <c r="B1393" s="87"/>
      <c r="C1393" s="87"/>
      <c r="D1393" s="87"/>
      <c r="E1393" s="87"/>
      <c r="F1393" s="87"/>
      <c r="G1393" s="87"/>
      <c r="H1393" s="87"/>
      <c r="I1393" s="302"/>
      <c r="J1393" s="87"/>
      <c r="K1393" s="2"/>
      <c r="L1393" s="302"/>
      <c r="M1393" s="302"/>
      <c r="N1393" s="302"/>
      <c r="O1393" s="87"/>
      <c r="P1393" s="87"/>
      <c r="Q1393" s="87"/>
      <c r="R1393" s="87"/>
      <c r="S1393" s="87"/>
    </row>
    <row r="1394" spans="2:19">
      <c r="B1394" s="87"/>
      <c r="C1394" s="87"/>
      <c r="D1394" s="87"/>
      <c r="E1394" s="87"/>
      <c r="F1394" s="87"/>
      <c r="G1394" s="87"/>
      <c r="H1394" s="87"/>
      <c r="I1394" s="302"/>
      <c r="J1394" s="87"/>
      <c r="K1394" s="2"/>
      <c r="L1394" s="302"/>
      <c r="M1394" s="302"/>
      <c r="N1394" s="302"/>
      <c r="O1394" s="87"/>
      <c r="P1394" s="87"/>
      <c r="Q1394" s="87"/>
      <c r="R1394" s="87"/>
      <c r="S1394" s="87"/>
    </row>
    <row r="1395" spans="2:19">
      <c r="B1395" s="87"/>
      <c r="C1395" s="87"/>
      <c r="D1395" s="87"/>
      <c r="E1395" s="87"/>
      <c r="F1395" s="87"/>
      <c r="G1395" s="87"/>
      <c r="H1395" s="87"/>
      <c r="I1395" s="302"/>
      <c r="J1395" s="87"/>
      <c r="K1395" s="2"/>
      <c r="L1395" s="302"/>
      <c r="M1395" s="302"/>
      <c r="N1395" s="302"/>
      <c r="O1395" s="87"/>
      <c r="P1395" s="87"/>
      <c r="Q1395" s="87"/>
      <c r="R1395" s="87"/>
      <c r="S1395" s="87"/>
    </row>
    <row r="1396" spans="2:19">
      <c r="B1396" s="87"/>
      <c r="C1396" s="87"/>
      <c r="D1396" s="87"/>
      <c r="E1396" s="87"/>
      <c r="F1396" s="87"/>
      <c r="G1396" s="87"/>
      <c r="H1396" s="87"/>
      <c r="I1396" s="302"/>
      <c r="J1396" s="87"/>
      <c r="K1396" s="2"/>
      <c r="L1396" s="302"/>
      <c r="M1396" s="302"/>
      <c r="N1396" s="302"/>
      <c r="O1396" s="87"/>
      <c r="P1396" s="87"/>
      <c r="Q1396" s="87"/>
      <c r="R1396" s="87"/>
      <c r="S1396" s="87"/>
    </row>
    <row r="1397" spans="2:19">
      <c r="B1397" s="87"/>
      <c r="C1397" s="87"/>
      <c r="D1397" s="87"/>
      <c r="E1397" s="87"/>
      <c r="F1397" s="87"/>
      <c r="G1397" s="87"/>
      <c r="H1397" s="87"/>
      <c r="I1397" s="302"/>
      <c r="J1397" s="87"/>
      <c r="K1397" s="2"/>
      <c r="L1397" s="302"/>
      <c r="M1397" s="302"/>
      <c r="N1397" s="302"/>
      <c r="O1397" s="87"/>
      <c r="P1397" s="87"/>
      <c r="Q1397" s="87"/>
      <c r="R1397" s="87"/>
      <c r="S1397" s="87"/>
    </row>
    <row r="1398" spans="2:19">
      <c r="B1398" s="87"/>
      <c r="C1398" s="87"/>
      <c r="D1398" s="87"/>
      <c r="E1398" s="87"/>
      <c r="F1398" s="87"/>
      <c r="G1398" s="87"/>
      <c r="H1398" s="87"/>
      <c r="I1398" s="302"/>
      <c r="J1398" s="87"/>
      <c r="K1398" s="2"/>
      <c r="L1398" s="302"/>
      <c r="M1398" s="302"/>
      <c r="N1398" s="302"/>
      <c r="O1398" s="87"/>
      <c r="P1398" s="87"/>
      <c r="Q1398" s="87"/>
      <c r="R1398" s="87"/>
      <c r="S1398" s="87"/>
    </row>
    <row r="1399" spans="2:19">
      <c r="B1399" s="87"/>
      <c r="C1399" s="87"/>
      <c r="D1399" s="87"/>
      <c r="E1399" s="87"/>
      <c r="F1399" s="87"/>
      <c r="G1399" s="87"/>
      <c r="H1399" s="87"/>
      <c r="I1399" s="302"/>
      <c r="J1399" s="87"/>
      <c r="K1399" s="2"/>
      <c r="L1399" s="302"/>
      <c r="M1399" s="302"/>
      <c r="N1399" s="302"/>
      <c r="O1399" s="87"/>
      <c r="P1399" s="87"/>
      <c r="Q1399" s="87"/>
      <c r="R1399" s="87"/>
      <c r="S1399" s="87"/>
    </row>
    <row r="1400" spans="2:19">
      <c r="B1400" s="87"/>
      <c r="C1400" s="87"/>
      <c r="D1400" s="87"/>
      <c r="E1400" s="87"/>
      <c r="F1400" s="87"/>
      <c r="G1400" s="87"/>
      <c r="H1400" s="87"/>
      <c r="I1400" s="302"/>
      <c r="J1400" s="87"/>
      <c r="K1400" s="2"/>
      <c r="L1400" s="302"/>
      <c r="M1400" s="302"/>
      <c r="N1400" s="302"/>
      <c r="O1400" s="87"/>
      <c r="P1400" s="87"/>
      <c r="Q1400" s="87"/>
      <c r="R1400" s="87"/>
      <c r="S1400" s="87"/>
    </row>
    <row r="1401" spans="2:19">
      <c r="B1401" s="87"/>
      <c r="C1401" s="87"/>
      <c r="D1401" s="87"/>
      <c r="E1401" s="87"/>
      <c r="F1401" s="87"/>
      <c r="G1401" s="87"/>
      <c r="H1401" s="87"/>
      <c r="I1401" s="302"/>
      <c r="J1401" s="87"/>
      <c r="K1401" s="2"/>
      <c r="L1401" s="302"/>
      <c r="M1401" s="302"/>
      <c r="N1401" s="302"/>
      <c r="O1401" s="87"/>
      <c r="P1401" s="87"/>
      <c r="Q1401" s="87"/>
      <c r="R1401" s="87"/>
      <c r="S1401" s="87"/>
    </row>
    <row r="1402" spans="2:19">
      <c r="B1402" s="87"/>
      <c r="C1402" s="87"/>
      <c r="D1402" s="87"/>
      <c r="E1402" s="87"/>
      <c r="F1402" s="87"/>
      <c r="G1402" s="87"/>
      <c r="H1402" s="87"/>
      <c r="I1402" s="302"/>
      <c r="J1402" s="87"/>
      <c r="K1402" s="2"/>
      <c r="L1402" s="302"/>
      <c r="M1402" s="302"/>
      <c r="N1402" s="302"/>
      <c r="O1402" s="87"/>
      <c r="P1402" s="87"/>
      <c r="Q1402" s="87"/>
      <c r="R1402" s="87"/>
      <c r="S1402" s="87"/>
    </row>
    <row r="1403" spans="2:19">
      <c r="B1403" s="87"/>
      <c r="C1403" s="87"/>
      <c r="D1403" s="87"/>
      <c r="E1403" s="87"/>
      <c r="F1403" s="87"/>
      <c r="G1403" s="87"/>
      <c r="H1403" s="87"/>
      <c r="I1403" s="302"/>
      <c r="J1403" s="87"/>
      <c r="K1403" s="2"/>
      <c r="L1403" s="302"/>
      <c r="M1403" s="302"/>
      <c r="N1403" s="302"/>
      <c r="O1403" s="87"/>
      <c r="P1403" s="87"/>
      <c r="Q1403" s="87"/>
      <c r="R1403" s="87"/>
      <c r="S1403" s="87"/>
    </row>
    <row r="1404" spans="2:19">
      <c r="B1404" s="87"/>
      <c r="C1404" s="87"/>
      <c r="D1404" s="87"/>
      <c r="E1404" s="87"/>
      <c r="F1404" s="87"/>
      <c r="G1404" s="87"/>
      <c r="H1404" s="87"/>
      <c r="I1404" s="302"/>
      <c r="J1404" s="87"/>
      <c r="K1404" s="2"/>
      <c r="L1404" s="302"/>
      <c r="M1404" s="302"/>
      <c r="N1404" s="302"/>
      <c r="O1404" s="87"/>
      <c r="P1404" s="87"/>
      <c r="Q1404" s="87"/>
      <c r="R1404" s="87"/>
      <c r="S1404" s="87"/>
    </row>
    <row r="1405" spans="2:19">
      <c r="B1405" s="87"/>
      <c r="C1405" s="87"/>
      <c r="D1405" s="87"/>
      <c r="E1405" s="87"/>
      <c r="F1405" s="87"/>
      <c r="G1405" s="87"/>
      <c r="H1405" s="87"/>
      <c r="I1405" s="302"/>
      <c r="J1405" s="87"/>
      <c r="K1405" s="2"/>
      <c r="L1405" s="302"/>
      <c r="M1405" s="302"/>
      <c r="N1405" s="302"/>
      <c r="O1405" s="87"/>
      <c r="P1405" s="87"/>
      <c r="Q1405" s="87"/>
      <c r="R1405" s="87"/>
      <c r="S1405" s="87"/>
    </row>
    <row r="1406" spans="2:19">
      <c r="B1406" s="87"/>
      <c r="C1406" s="87"/>
      <c r="D1406" s="87"/>
      <c r="E1406" s="87"/>
      <c r="F1406" s="87"/>
      <c r="G1406" s="87"/>
      <c r="H1406" s="87"/>
      <c r="I1406" s="302"/>
      <c r="J1406" s="87"/>
      <c r="K1406" s="2"/>
      <c r="L1406" s="302"/>
      <c r="M1406" s="302"/>
      <c r="N1406" s="302"/>
      <c r="O1406" s="87"/>
      <c r="P1406" s="87"/>
      <c r="Q1406" s="87"/>
      <c r="R1406" s="87"/>
      <c r="S1406" s="87"/>
    </row>
    <row r="1407" spans="2:19">
      <c r="B1407" s="87"/>
      <c r="C1407" s="87"/>
      <c r="D1407" s="87"/>
      <c r="E1407" s="87"/>
      <c r="F1407" s="87"/>
      <c r="G1407" s="87"/>
      <c r="H1407" s="87"/>
      <c r="I1407" s="302"/>
      <c r="J1407" s="87"/>
      <c r="K1407" s="2"/>
      <c r="L1407" s="302"/>
      <c r="M1407" s="302"/>
      <c r="N1407" s="302"/>
      <c r="O1407" s="87"/>
      <c r="P1407" s="87"/>
      <c r="Q1407" s="87"/>
      <c r="R1407" s="87"/>
      <c r="S1407" s="87"/>
    </row>
    <row r="1408" spans="2:19">
      <c r="B1408" s="87"/>
      <c r="C1408" s="87"/>
      <c r="D1408" s="87"/>
      <c r="E1408" s="87"/>
      <c r="F1408" s="87"/>
      <c r="G1408" s="87"/>
      <c r="H1408" s="87"/>
      <c r="I1408" s="302"/>
      <c r="J1408" s="87"/>
      <c r="K1408" s="2"/>
      <c r="L1408" s="302"/>
      <c r="M1408" s="302"/>
      <c r="N1408" s="302"/>
      <c r="O1408" s="87"/>
      <c r="P1408" s="87"/>
      <c r="Q1408" s="87"/>
      <c r="R1408" s="87"/>
      <c r="S1408" s="87"/>
    </row>
    <row r="1409" spans="2:19">
      <c r="B1409" s="87"/>
      <c r="C1409" s="87"/>
      <c r="D1409" s="87"/>
      <c r="E1409" s="87"/>
      <c r="F1409" s="87"/>
      <c r="G1409" s="87"/>
      <c r="H1409" s="87"/>
      <c r="I1409" s="302"/>
      <c r="J1409" s="87"/>
      <c r="K1409" s="2"/>
      <c r="L1409" s="302"/>
      <c r="M1409" s="302"/>
      <c r="N1409" s="302"/>
      <c r="O1409" s="87"/>
      <c r="P1409" s="87"/>
      <c r="Q1409" s="87"/>
      <c r="R1409" s="87"/>
      <c r="S1409" s="87"/>
    </row>
    <row r="1410" spans="2:19">
      <c r="B1410" s="87"/>
      <c r="C1410" s="87"/>
      <c r="D1410" s="87"/>
      <c r="E1410" s="87"/>
      <c r="F1410" s="87"/>
      <c r="G1410" s="87"/>
      <c r="H1410" s="87"/>
      <c r="I1410" s="302"/>
      <c r="J1410" s="87"/>
      <c r="K1410" s="2"/>
      <c r="L1410" s="302"/>
      <c r="M1410" s="302"/>
      <c r="N1410" s="302"/>
      <c r="O1410" s="87"/>
      <c r="P1410" s="87"/>
      <c r="Q1410" s="87"/>
      <c r="R1410" s="87"/>
      <c r="S1410" s="87"/>
    </row>
    <row r="1411" spans="2:19">
      <c r="B1411" s="87"/>
      <c r="C1411" s="87"/>
      <c r="D1411" s="87"/>
      <c r="E1411" s="87"/>
      <c r="F1411" s="87"/>
      <c r="G1411" s="87"/>
      <c r="H1411" s="87"/>
      <c r="I1411" s="302"/>
      <c r="J1411" s="87"/>
      <c r="K1411" s="2"/>
      <c r="L1411" s="302"/>
      <c r="M1411" s="302"/>
      <c r="N1411" s="302"/>
      <c r="O1411" s="87"/>
      <c r="P1411" s="87"/>
      <c r="Q1411" s="87"/>
      <c r="R1411" s="87"/>
      <c r="S1411" s="87"/>
    </row>
    <row r="1412" spans="2:19">
      <c r="B1412" s="87"/>
      <c r="C1412" s="87"/>
      <c r="D1412" s="87"/>
      <c r="E1412" s="87"/>
      <c r="F1412" s="87"/>
      <c r="G1412" s="87"/>
      <c r="H1412" s="87"/>
      <c r="I1412" s="302"/>
      <c r="J1412" s="87"/>
      <c r="K1412" s="2"/>
      <c r="L1412" s="302"/>
      <c r="M1412" s="302"/>
      <c r="N1412" s="302"/>
      <c r="O1412" s="87"/>
      <c r="P1412" s="87"/>
      <c r="Q1412" s="87"/>
      <c r="R1412" s="87"/>
      <c r="S1412" s="87"/>
    </row>
    <row r="1413" spans="2:19">
      <c r="B1413" s="87"/>
      <c r="C1413" s="87"/>
      <c r="D1413" s="87"/>
      <c r="E1413" s="87"/>
      <c r="F1413" s="87"/>
      <c r="G1413" s="87"/>
      <c r="H1413" s="87"/>
      <c r="I1413" s="302"/>
      <c r="J1413" s="87"/>
      <c r="K1413" s="2"/>
      <c r="L1413" s="302"/>
      <c r="M1413" s="302"/>
      <c r="N1413" s="302"/>
      <c r="O1413" s="87"/>
      <c r="P1413" s="87"/>
      <c r="Q1413" s="87"/>
      <c r="R1413" s="87"/>
      <c r="S1413" s="87"/>
    </row>
    <row r="1414" spans="2:19">
      <c r="B1414" s="87"/>
      <c r="C1414" s="87"/>
      <c r="D1414" s="87"/>
      <c r="E1414" s="87"/>
      <c r="F1414" s="87"/>
      <c r="G1414" s="87"/>
      <c r="H1414" s="87"/>
      <c r="I1414" s="302"/>
      <c r="J1414" s="87"/>
      <c r="K1414" s="2"/>
      <c r="L1414" s="302"/>
      <c r="M1414" s="302"/>
      <c r="N1414" s="302"/>
      <c r="O1414" s="87"/>
      <c r="P1414" s="87"/>
      <c r="Q1414" s="87"/>
      <c r="R1414" s="87"/>
      <c r="S1414" s="87"/>
    </row>
    <row r="1415" spans="2:19">
      <c r="B1415" s="87"/>
      <c r="C1415" s="87"/>
      <c r="D1415" s="87"/>
      <c r="E1415" s="87"/>
      <c r="F1415" s="87"/>
      <c r="G1415" s="87"/>
      <c r="H1415" s="87"/>
      <c r="I1415" s="302"/>
      <c r="J1415" s="87"/>
      <c r="K1415" s="2"/>
      <c r="L1415" s="302"/>
      <c r="M1415" s="302"/>
      <c r="N1415" s="302"/>
      <c r="O1415" s="87"/>
      <c r="P1415" s="87"/>
      <c r="Q1415" s="87"/>
      <c r="R1415" s="87"/>
      <c r="S1415" s="87"/>
    </row>
    <row r="1416" spans="2:19">
      <c r="B1416" s="87"/>
      <c r="C1416" s="87"/>
      <c r="D1416" s="87"/>
      <c r="E1416" s="87"/>
      <c r="F1416" s="87"/>
      <c r="G1416" s="87"/>
      <c r="H1416" s="87"/>
      <c r="I1416" s="302"/>
      <c r="J1416" s="87"/>
      <c r="K1416" s="2"/>
      <c r="L1416" s="302"/>
      <c r="M1416" s="302"/>
      <c r="N1416" s="302"/>
      <c r="O1416" s="87"/>
      <c r="P1416" s="87"/>
      <c r="Q1416" s="87"/>
      <c r="R1416" s="87"/>
      <c r="S1416" s="87"/>
    </row>
    <row r="1417" spans="2:19">
      <c r="B1417" s="87"/>
      <c r="C1417" s="87"/>
      <c r="D1417" s="87"/>
      <c r="E1417" s="87"/>
      <c r="F1417" s="87"/>
      <c r="G1417" s="87"/>
      <c r="H1417" s="87"/>
      <c r="I1417" s="302"/>
      <c r="J1417" s="87"/>
      <c r="K1417" s="2"/>
      <c r="L1417" s="302"/>
      <c r="M1417" s="302"/>
      <c r="N1417" s="302"/>
      <c r="O1417" s="87"/>
      <c r="P1417" s="87"/>
      <c r="Q1417" s="87"/>
      <c r="R1417" s="87"/>
      <c r="S1417" s="87"/>
    </row>
    <row r="1418" spans="2:19">
      <c r="B1418" s="87"/>
      <c r="C1418" s="87"/>
      <c r="D1418" s="87"/>
      <c r="E1418" s="87"/>
      <c r="F1418" s="87"/>
      <c r="G1418" s="87"/>
      <c r="H1418" s="87"/>
      <c r="I1418" s="302"/>
      <c r="J1418" s="87"/>
      <c r="K1418" s="2"/>
      <c r="L1418" s="302"/>
      <c r="M1418" s="302"/>
      <c r="N1418" s="302"/>
      <c r="O1418" s="87"/>
      <c r="P1418" s="87"/>
      <c r="Q1418" s="87"/>
      <c r="R1418" s="87"/>
      <c r="S1418" s="87"/>
    </row>
    <row r="1419" spans="2:19">
      <c r="B1419" s="87"/>
      <c r="C1419" s="87"/>
      <c r="D1419" s="87"/>
      <c r="E1419" s="87"/>
      <c r="F1419" s="87"/>
      <c r="G1419" s="87"/>
      <c r="H1419" s="87"/>
      <c r="I1419" s="302"/>
      <c r="J1419" s="87"/>
      <c r="K1419" s="2"/>
      <c r="L1419" s="302"/>
      <c r="M1419" s="302"/>
      <c r="N1419" s="302"/>
      <c r="O1419" s="87"/>
      <c r="P1419" s="87"/>
      <c r="Q1419" s="87"/>
      <c r="R1419" s="87"/>
      <c r="S1419" s="87"/>
    </row>
    <row r="1420" spans="2:19">
      <c r="B1420" s="87"/>
      <c r="C1420" s="87"/>
      <c r="D1420" s="87"/>
      <c r="E1420" s="87"/>
      <c r="F1420" s="87"/>
      <c r="G1420" s="87"/>
      <c r="H1420" s="87"/>
      <c r="I1420" s="302"/>
      <c r="J1420" s="87"/>
      <c r="K1420" s="2"/>
      <c r="L1420" s="302"/>
      <c r="M1420" s="302"/>
      <c r="N1420" s="302"/>
      <c r="O1420" s="87"/>
      <c r="P1420" s="87"/>
      <c r="Q1420" s="87"/>
      <c r="R1420" s="87"/>
      <c r="S1420" s="87"/>
    </row>
    <row r="1421" spans="2:19">
      <c r="B1421" s="87"/>
      <c r="C1421" s="87"/>
      <c r="D1421" s="87"/>
      <c r="E1421" s="87"/>
      <c r="F1421" s="87"/>
      <c r="G1421" s="87"/>
      <c r="H1421" s="87"/>
      <c r="I1421" s="302"/>
      <c r="J1421" s="87"/>
      <c r="K1421" s="2"/>
      <c r="L1421" s="302"/>
      <c r="M1421" s="302"/>
      <c r="N1421" s="302"/>
      <c r="O1421" s="87"/>
      <c r="P1421" s="87"/>
      <c r="Q1421" s="87"/>
      <c r="R1421" s="87"/>
      <c r="S1421" s="87"/>
    </row>
    <row r="1422" spans="2:19">
      <c r="B1422" s="87"/>
      <c r="C1422" s="87"/>
      <c r="D1422" s="87"/>
      <c r="E1422" s="87"/>
      <c r="F1422" s="87"/>
      <c r="G1422" s="87"/>
      <c r="H1422" s="87"/>
      <c r="I1422" s="302"/>
      <c r="J1422" s="87"/>
      <c r="K1422" s="2"/>
      <c r="L1422" s="302"/>
      <c r="M1422" s="302"/>
      <c r="N1422" s="302"/>
      <c r="O1422" s="87"/>
      <c r="P1422" s="87"/>
      <c r="Q1422" s="87"/>
      <c r="R1422" s="87"/>
      <c r="S1422" s="87"/>
    </row>
    <row r="1423" spans="2:19">
      <c r="B1423" s="87"/>
      <c r="C1423" s="87"/>
      <c r="D1423" s="87"/>
      <c r="E1423" s="87"/>
      <c r="F1423" s="87"/>
      <c r="G1423" s="87"/>
      <c r="H1423" s="87"/>
      <c r="I1423" s="302"/>
      <c r="J1423" s="87"/>
      <c r="K1423" s="2"/>
      <c r="L1423" s="302"/>
      <c r="M1423" s="302"/>
      <c r="N1423" s="302"/>
      <c r="O1423" s="87"/>
      <c r="P1423" s="87"/>
      <c r="Q1423" s="87"/>
      <c r="R1423" s="87"/>
      <c r="S1423" s="87"/>
    </row>
    <row r="1424" spans="2:19">
      <c r="B1424" s="87"/>
      <c r="C1424" s="87"/>
      <c r="D1424" s="87"/>
      <c r="E1424" s="87"/>
      <c r="F1424" s="87"/>
      <c r="G1424" s="87"/>
      <c r="H1424" s="87"/>
      <c r="I1424" s="302"/>
      <c r="J1424" s="87"/>
      <c r="K1424" s="2"/>
      <c r="L1424" s="302"/>
      <c r="M1424" s="302"/>
      <c r="N1424" s="302"/>
      <c r="O1424" s="87"/>
      <c r="P1424" s="87"/>
      <c r="Q1424" s="87"/>
      <c r="R1424" s="87"/>
      <c r="S1424" s="87"/>
    </row>
    <row r="1425" spans="2:19">
      <c r="B1425" s="87"/>
      <c r="C1425" s="87"/>
      <c r="D1425" s="87"/>
      <c r="E1425" s="87"/>
      <c r="F1425" s="87"/>
      <c r="G1425" s="87"/>
      <c r="H1425" s="87"/>
      <c r="I1425" s="302"/>
      <c r="J1425" s="87"/>
      <c r="K1425" s="2"/>
      <c r="L1425" s="302"/>
      <c r="M1425" s="302"/>
      <c r="N1425" s="302"/>
      <c r="O1425" s="87"/>
      <c r="P1425" s="87"/>
      <c r="Q1425" s="87"/>
      <c r="R1425" s="87"/>
      <c r="S1425" s="87"/>
    </row>
    <row r="1426" spans="2:19">
      <c r="B1426" s="87"/>
      <c r="C1426" s="87"/>
      <c r="D1426" s="87"/>
      <c r="E1426" s="87"/>
      <c r="F1426" s="87"/>
      <c r="G1426" s="87"/>
      <c r="H1426" s="87"/>
      <c r="I1426" s="302"/>
      <c r="J1426" s="87"/>
      <c r="K1426" s="2"/>
      <c r="L1426" s="302"/>
      <c r="M1426" s="302"/>
      <c r="N1426" s="302"/>
      <c r="O1426" s="87"/>
      <c r="P1426" s="87"/>
      <c r="Q1426" s="87"/>
      <c r="R1426" s="87"/>
      <c r="S1426" s="87"/>
    </row>
    <row r="1427" spans="2:19">
      <c r="B1427" s="87"/>
      <c r="C1427" s="87"/>
      <c r="D1427" s="87"/>
      <c r="E1427" s="87"/>
      <c r="F1427" s="87"/>
      <c r="G1427" s="87"/>
      <c r="H1427" s="87"/>
      <c r="I1427" s="302"/>
      <c r="J1427" s="87"/>
      <c r="K1427" s="2"/>
      <c r="L1427" s="302"/>
      <c r="M1427" s="302"/>
      <c r="N1427" s="302"/>
      <c r="O1427" s="87"/>
      <c r="P1427" s="87"/>
      <c r="Q1427" s="87"/>
      <c r="R1427" s="87"/>
      <c r="S1427" s="87"/>
    </row>
    <row r="1428" spans="2:19">
      <c r="B1428" s="87"/>
      <c r="C1428" s="87"/>
      <c r="D1428" s="87"/>
      <c r="E1428" s="87"/>
      <c r="F1428" s="87"/>
      <c r="G1428" s="87"/>
      <c r="H1428" s="87"/>
      <c r="I1428" s="302"/>
      <c r="J1428" s="87"/>
      <c r="K1428" s="2"/>
      <c r="L1428" s="302"/>
      <c r="M1428" s="302"/>
      <c r="N1428" s="302"/>
      <c r="O1428" s="87"/>
      <c r="P1428" s="87"/>
      <c r="Q1428" s="87"/>
      <c r="R1428" s="87"/>
      <c r="S1428" s="87"/>
    </row>
    <row r="1429" spans="2:19">
      <c r="B1429" s="87"/>
      <c r="C1429" s="87"/>
      <c r="D1429" s="87"/>
      <c r="E1429" s="87"/>
      <c r="F1429" s="87"/>
      <c r="G1429" s="87"/>
      <c r="H1429" s="87"/>
      <c r="I1429" s="302"/>
      <c r="J1429" s="87"/>
      <c r="K1429" s="2"/>
      <c r="L1429" s="302"/>
      <c r="M1429" s="302"/>
      <c r="N1429" s="302"/>
      <c r="O1429" s="87"/>
      <c r="P1429" s="87"/>
      <c r="Q1429" s="87"/>
      <c r="R1429" s="87"/>
      <c r="S1429" s="87"/>
    </row>
    <row r="1430" spans="2:19">
      <c r="B1430" s="87"/>
      <c r="C1430" s="87"/>
      <c r="D1430" s="87"/>
      <c r="E1430" s="87"/>
      <c r="F1430" s="87"/>
      <c r="G1430" s="87"/>
      <c r="H1430" s="87"/>
      <c r="I1430" s="302"/>
      <c r="J1430" s="87"/>
      <c r="K1430" s="2"/>
      <c r="L1430" s="302"/>
      <c r="M1430" s="302"/>
      <c r="N1430" s="302"/>
      <c r="O1430" s="87"/>
      <c r="P1430" s="87"/>
      <c r="Q1430" s="87"/>
      <c r="R1430" s="87"/>
      <c r="S1430" s="87"/>
    </row>
    <row r="1431" spans="2:19">
      <c r="B1431" s="87"/>
      <c r="C1431" s="87"/>
      <c r="D1431" s="87"/>
      <c r="E1431" s="87"/>
      <c r="F1431" s="87"/>
      <c r="G1431" s="87"/>
      <c r="H1431" s="87"/>
      <c r="I1431" s="302"/>
      <c r="J1431" s="87"/>
      <c r="K1431" s="2"/>
      <c r="L1431" s="302"/>
      <c r="M1431" s="302"/>
      <c r="N1431" s="302"/>
      <c r="O1431" s="87"/>
      <c r="P1431" s="87"/>
      <c r="Q1431" s="87"/>
      <c r="R1431" s="87"/>
      <c r="S1431" s="87"/>
    </row>
    <row r="1432" spans="2:19">
      <c r="B1432" s="87"/>
      <c r="C1432" s="87"/>
      <c r="D1432" s="87"/>
      <c r="E1432" s="87"/>
      <c r="F1432" s="87"/>
      <c r="G1432" s="87"/>
      <c r="H1432" s="87"/>
      <c r="I1432" s="302"/>
      <c r="J1432" s="87"/>
      <c r="K1432" s="2"/>
      <c r="L1432" s="302"/>
      <c r="M1432" s="302"/>
      <c r="N1432" s="302"/>
      <c r="O1432" s="87"/>
      <c r="P1432" s="87"/>
      <c r="Q1432" s="87"/>
      <c r="R1432" s="87"/>
      <c r="S1432" s="87"/>
    </row>
    <row r="1433" spans="2:19">
      <c r="B1433" s="87"/>
      <c r="C1433" s="87"/>
      <c r="D1433" s="87"/>
      <c r="E1433" s="87"/>
      <c r="F1433" s="87"/>
      <c r="G1433" s="87"/>
      <c r="H1433" s="87"/>
      <c r="I1433" s="302"/>
      <c r="J1433" s="87"/>
      <c r="K1433" s="2"/>
      <c r="L1433" s="302"/>
      <c r="M1433" s="302"/>
      <c r="N1433" s="302"/>
      <c r="O1433" s="87"/>
      <c r="P1433" s="87"/>
      <c r="Q1433" s="87"/>
      <c r="R1433" s="87"/>
      <c r="S1433" s="87"/>
    </row>
    <row r="1434" spans="2:19">
      <c r="B1434" s="87"/>
      <c r="C1434" s="87"/>
      <c r="D1434" s="87"/>
      <c r="E1434" s="87"/>
      <c r="F1434" s="87"/>
      <c r="G1434" s="87"/>
      <c r="H1434" s="87"/>
      <c r="I1434" s="302"/>
      <c r="J1434" s="87"/>
      <c r="K1434" s="2"/>
      <c r="L1434" s="302"/>
      <c r="M1434" s="302"/>
      <c r="N1434" s="302"/>
      <c r="O1434" s="87"/>
      <c r="P1434" s="87"/>
      <c r="Q1434" s="87"/>
      <c r="R1434" s="87"/>
      <c r="S1434" s="87"/>
    </row>
    <row r="1435" spans="2:19">
      <c r="B1435" s="87"/>
      <c r="C1435" s="87"/>
      <c r="D1435" s="87"/>
      <c r="E1435" s="87"/>
      <c r="F1435" s="87"/>
      <c r="G1435" s="87"/>
      <c r="H1435" s="87"/>
      <c r="I1435" s="302"/>
      <c r="J1435" s="87"/>
      <c r="K1435" s="2"/>
      <c r="L1435" s="302"/>
      <c r="M1435" s="302"/>
      <c r="N1435" s="302"/>
      <c r="O1435" s="87"/>
      <c r="P1435" s="87"/>
      <c r="Q1435" s="87"/>
      <c r="R1435" s="87"/>
      <c r="S1435" s="87"/>
    </row>
    <row r="1436" spans="2:19">
      <c r="B1436" s="87"/>
      <c r="C1436" s="87"/>
      <c r="D1436" s="87"/>
      <c r="E1436" s="87"/>
      <c r="F1436" s="87"/>
      <c r="G1436" s="87"/>
      <c r="H1436" s="87"/>
      <c r="I1436" s="302"/>
      <c r="J1436" s="87"/>
      <c r="K1436" s="2"/>
      <c r="L1436" s="302"/>
      <c r="M1436" s="302"/>
      <c r="N1436" s="302"/>
      <c r="O1436" s="87"/>
      <c r="P1436" s="87"/>
      <c r="Q1436" s="87"/>
      <c r="R1436" s="87"/>
      <c r="S1436" s="87"/>
    </row>
    <row r="1437" spans="2:19">
      <c r="B1437" s="87"/>
      <c r="C1437" s="87"/>
      <c r="D1437" s="87"/>
      <c r="E1437" s="87"/>
      <c r="F1437" s="87"/>
      <c r="G1437" s="87"/>
      <c r="H1437" s="87"/>
      <c r="I1437" s="302"/>
      <c r="J1437" s="87"/>
      <c r="K1437" s="2"/>
      <c r="L1437" s="302"/>
      <c r="M1437" s="302"/>
      <c r="N1437" s="302"/>
      <c r="O1437" s="87"/>
      <c r="P1437" s="87"/>
      <c r="Q1437" s="87"/>
      <c r="R1437" s="87"/>
      <c r="S1437" s="87"/>
    </row>
    <row r="1438" spans="2:19">
      <c r="B1438" s="87"/>
      <c r="C1438" s="87"/>
      <c r="D1438" s="87"/>
      <c r="E1438" s="87"/>
      <c r="F1438" s="87"/>
      <c r="G1438" s="87"/>
      <c r="H1438" s="87"/>
      <c r="I1438" s="302"/>
      <c r="J1438" s="87"/>
      <c r="K1438" s="2"/>
      <c r="L1438" s="302"/>
      <c r="M1438" s="302"/>
      <c r="N1438" s="302"/>
      <c r="O1438" s="87"/>
      <c r="P1438" s="87"/>
      <c r="Q1438" s="87"/>
      <c r="R1438" s="87"/>
      <c r="S1438" s="87"/>
    </row>
    <row r="1439" spans="2:19">
      <c r="B1439" s="87"/>
      <c r="C1439" s="87"/>
      <c r="D1439" s="87"/>
      <c r="E1439" s="87"/>
      <c r="F1439" s="87"/>
      <c r="G1439" s="87"/>
      <c r="H1439" s="87"/>
      <c r="I1439" s="302"/>
      <c r="J1439" s="87"/>
      <c r="K1439" s="2"/>
      <c r="L1439" s="302"/>
      <c r="M1439" s="302"/>
      <c r="N1439" s="302"/>
      <c r="O1439" s="87"/>
      <c r="P1439" s="87"/>
      <c r="Q1439" s="87"/>
      <c r="R1439" s="87"/>
      <c r="S1439" s="87"/>
    </row>
    <row r="1440" spans="2:19">
      <c r="B1440" s="87"/>
      <c r="C1440" s="87"/>
      <c r="D1440" s="87"/>
      <c r="E1440" s="87"/>
      <c r="F1440" s="87"/>
      <c r="G1440" s="87"/>
      <c r="H1440" s="87"/>
      <c r="I1440" s="302"/>
      <c r="J1440" s="87"/>
      <c r="K1440" s="2"/>
      <c r="L1440" s="302"/>
      <c r="M1440" s="302"/>
      <c r="N1440" s="302"/>
      <c r="O1440" s="87"/>
      <c r="P1440" s="87"/>
      <c r="Q1440" s="87"/>
      <c r="R1440" s="87"/>
      <c r="S1440" s="87"/>
    </row>
    <row r="1441" spans="2:19">
      <c r="B1441" s="87"/>
      <c r="C1441" s="87"/>
      <c r="D1441" s="87"/>
      <c r="E1441" s="87"/>
      <c r="F1441" s="87"/>
      <c r="G1441" s="87"/>
      <c r="H1441" s="87"/>
      <c r="I1441" s="302"/>
      <c r="J1441" s="87"/>
      <c r="K1441" s="2"/>
      <c r="L1441" s="302"/>
      <c r="M1441" s="302"/>
      <c r="N1441" s="302"/>
      <c r="O1441" s="87"/>
      <c r="P1441" s="87"/>
      <c r="Q1441" s="87"/>
      <c r="R1441" s="87"/>
      <c r="S1441" s="87"/>
    </row>
    <row r="1442" spans="2:19">
      <c r="B1442" s="87"/>
      <c r="C1442" s="87"/>
      <c r="D1442" s="87"/>
      <c r="E1442" s="87"/>
      <c r="F1442" s="87"/>
      <c r="G1442" s="87"/>
      <c r="H1442" s="87"/>
      <c r="I1442" s="302"/>
      <c r="J1442" s="87"/>
      <c r="K1442" s="2"/>
      <c r="L1442" s="302"/>
      <c r="M1442" s="302"/>
      <c r="N1442" s="302"/>
      <c r="O1442" s="87"/>
      <c r="P1442" s="87"/>
      <c r="Q1442" s="87"/>
      <c r="R1442" s="87"/>
      <c r="S1442" s="87"/>
    </row>
    <row r="1443" spans="2:19">
      <c r="B1443" s="87"/>
      <c r="C1443" s="87"/>
      <c r="D1443" s="87"/>
      <c r="E1443" s="87"/>
      <c r="F1443" s="87"/>
      <c r="G1443" s="87"/>
      <c r="H1443" s="87"/>
      <c r="I1443" s="302"/>
      <c r="J1443" s="87"/>
      <c r="K1443" s="2"/>
      <c r="L1443" s="302"/>
      <c r="M1443" s="302"/>
      <c r="N1443" s="302"/>
      <c r="O1443" s="87"/>
      <c r="P1443" s="87"/>
      <c r="Q1443" s="87"/>
      <c r="R1443" s="87"/>
      <c r="S1443" s="87"/>
    </row>
    <row r="1444" spans="2:19">
      <c r="B1444" s="87"/>
      <c r="C1444" s="87"/>
      <c r="D1444" s="87"/>
      <c r="E1444" s="87"/>
      <c r="F1444" s="87"/>
      <c r="G1444" s="87"/>
      <c r="H1444" s="87"/>
      <c r="I1444" s="302"/>
      <c r="J1444" s="87"/>
      <c r="K1444" s="2"/>
      <c r="L1444" s="302"/>
      <c r="M1444" s="302"/>
      <c r="N1444" s="302"/>
      <c r="O1444" s="87"/>
      <c r="P1444" s="87"/>
      <c r="Q1444" s="87"/>
      <c r="R1444" s="87"/>
      <c r="S1444" s="87"/>
    </row>
    <row r="1445" spans="2:19">
      <c r="B1445" s="87"/>
      <c r="C1445" s="87"/>
      <c r="D1445" s="87"/>
      <c r="E1445" s="87"/>
      <c r="F1445" s="87"/>
      <c r="G1445" s="87"/>
      <c r="H1445" s="87"/>
      <c r="I1445" s="302"/>
      <c r="J1445" s="87"/>
      <c r="K1445" s="2"/>
      <c r="L1445" s="302"/>
      <c r="M1445" s="302"/>
      <c r="N1445" s="302"/>
      <c r="O1445" s="87"/>
      <c r="P1445" s="87"/>
      <c r="Q1445" s="87"/>
      <c r="R1445" s="87"/>
      <c r="S1445" s="87"/>
    </row>
    <row r="1446" spans="2:19">
      <c r="B1446" s="87"/>
      <c r="C1446" s="87"/>
      <c r="D1446" s="87"/>
      <c r="E1446" s="87"/>
      <c r="F1446" s="87"/>
      <c r="G1446" s="87"/>
      <c r="H1446" s="87"/>
      <c r="I1446" s="302"/>
      <c r="J1446" s="87"/>
      <c r="K1446" s="2"/>
      <c r="L1446" s="302"/>
      <c r="M1446" s="302"/>
      <c r="N1446" s="302"/>
      <c r="O1446" s="87"/>
      <c r="P1446" s="87"/>
      <c r="Q1446" s="87"/>
      <c r="R1446" s="87"/>
      <c r="S1446" s="87"/>
    </row>
    <row r="1447" spans="2:19">
      <c r="B1447" s="87"/>
      <c r="C1447" s="87"/>
      <c r="D1447" s="87"/>
      <c r="E1447" s="87"/>
      <c r="F1447" s="87"/>
      <c r="G1447" s="87"/>
      <c r="H1447" s="87"/>
      <c r="I1447" s="302"/>
      <c r="J1447" s="87"/>
      <c r="K1447" s="2"/>
      <c r="L1447" s="302"/>
      <c r="M1447" s="302"/>
      <c r="N1447" s="302"/>
      <c r="O1447" s="87"/>
      <c r="P1447" s="87"/>
      <c r="Q1447" s="87"/>
      <c r="R1447" s="87"/>
      <c r="S1447" s="87"/>
    </row>
    <row r="1448" spans="2:19">
      <c r="B1448" s="87"/>
      <c r="C1448" s="87"/>
      <c r="D1448" s="87"/>
      <c r="E1448" s="87"/>
      <c r="F1448" s="87"/>
      <c r="G1448" s="87"/>
      <c r="H1448" s="87"/>
      <c r="I1448" s="302"/>
      <c r="J1448" s="87"/>
      <c r="K1448" s="2"/>
      <c r="L1448" s="302"/>
      <c r="M1448" s="302"/>
      <c r="N1448" s="302"/>
      <c r="O1448" s="87"/>
      <c r="P1448" s="87"/>
      <c r="Q1448" s="87"/>
      <c r="R1448" s="87"/>
      <c r="S1448" s="87"/>
    </row>
    <row r="1449" spans="2:19">
      <c r="B1449" s="87"/>
      <c r="C1449" s="87"/>
      <c r="D1449" s="87"/>
      <c r="E1449" s="87"/>
      <c r="F1449" s="87"/>
      <c r="G1449" s="87"/>
      <c r="H1449" s="87"/>
      <c r="I1449" s="302"/>
      <c r="J1449" s="87"/>
      <c r="K1449" s="2"/>
      <c r="L1449" s="302"/>
      <c r="M1449" s="302"/>
      <c r="N1449" s="302"/>
      <c r="O1449" s="87"/>
      <c r="P1449" s="87"/>
      <c r="Q1449" s="87"/>
      <c r="R1449" s="87"/>
      <c r="S1449" s="87"/>
    </row>
    <row r="1450" spans="2:19">
      <c r="B1450" s="87"/>
      <c r="C1450" s="87"/>
      <c r="D1450" s="87"/>
      <c r="E1450" s="87"/>
      <c r="F1450" s="87"/>
      <c r="G1450" s="87"/>
      <c r="H1450" s="87"/>
      <c r="I1450" s="302"/>
      <c r="J1450" s="87"/>
      <c r="K1450" s="2"/>
      <c r="L1450" s="302"/>
      <c r="M1450" s="302"/>
      <c r="N1450" s="302"/>
      <c r="O1450" s="87"/>
      <c r="P1450" s="87"/>
      <c r="Q1450" s="87"/>
      <c r="R1450" s="87"/>
      <c r="S1450" s="87"/>
    </row>
    <row r="1451" spans="2:19">
      <c r="B1451" s="87"/>
      <c r="C1451" s="87"/>
      <c r="D1451" s="87"/>
      <c r="E1451" s="87"/>
      <c r="F1451" s="87"/>
      <c r="G1451" s="87"/>
      <c r="H1451" s="87"/>
      <c r="I1451" s="302"/>
      <c r="J1451" s="87"/>
      <c r="K1451" s="2"/>
      <c r="L1451" s="302"/>
      <c r="M1451" s="302"/>
      <c r="N1451" s="302"/>
      <c r="O1451" s="87"/>
      <c r="P1451" s="87"/>
      <c r="Q1451" s="87"/>
      <c r="R1451" s="87"/>
      <c r="S1451" s="87"/>
    </row>
    <row r="1452" spans="2:19">
      <c r="B1452" s="87"/>
      <c r="C1452" s="87"/>
      <c r="D1452" s="87"/>
      <c r="E1452" s="87"/>
      <c r="F1452" s="87"/>
      <c r="G1452" s="87"/>
      <c r="H1452" s="87"/>
      <c r="I1452" s="302"/>
      <c r="J1452" s="87"/>
      <c r="K1452" s="2"/>
      <c r="L1452" s="302"/>
      <c r="M1452" s="302"/>
      <c r="N1452" s="302"/>
      <c r="O1452" s="87"/>
      <c r="P1452" s="87"/>
      <c r="Q1452" s="87"/>
      <c r="R1452" s="87"/>
      <c r="S1452" s="87"/>
    </row>
    <row r="1453" spans="2:19">
      <c r="B1453" s="87"/>
      <c r="C1453" s="87"/>
      <c r="D1453" s="87"/>
      <c r="E1453" s="87"/>
      <c r="F1453" s="87"/>
      <c r="G1453" s="87"/>
      <c r="H1453" s="87"/>
      <c r="I1453" s="302"/>
      <c r="J1453" s="87"/>
      <c r="K1453" s="2"/>
      <c r="L1453" s="302"/>
      <c r="M1453" s="302"/>
      <c r="N1453" s="302"/>
      <c r="O1453" s="87"/>
      <c r="P1453" s="87"/>
      <c r="Q1453" s="87"/>
      <c r="R1453" s="87"/>
      <c r="S1453" s="87"/>
    </row>
    <row r="1454" spans="2:19">
      <c r="B1454" s="87"/>
      <c r="C1454" s="87"/>
      <c r="D1454" s="87"/>
      <c r="E1454" s="87"/>
      <c r="F1454" s="87"/>
      <c r="G1454" s="87"/>
      <c r="H1454" s="87"/>
      <c r="I1454" s="302"/>
      <c r="J1454" s="87"/>
      <c r="K1454" s="2"/>
      <c r="L1454" s="302"/>
      <c r="M1454" s="302"/>
      <c r="N1454" s="302"/>
      <c r="O1454" s="87"/>
      <c r="P1454" s="87"/>
      <c r="Q1454" s="87"/>
      <c r="R1454" s="87"/>
      <c r="S1454" s="87"/>
    </row>
    <row r="1455" spans="2:19">
      <c r="B1455" s="87"/>
      <c r="C1455" s="87"/>
      <c r="D1455" s="87"/>
      <c r="E1455" s="87"/>
      <c r="F1455" s="87"/>
      <c r="G1455" s="87"/>
      <c r="H1455" s="87"/>
      <c r="I1455" s="302"/>
      <c r="J1455" s="87"/>
      <c r="K1455" s="2"/>
      <c r="L1455" s="302"/>
      <c r="M1455" s="302"/>
      <c r="N1455" s="302"/>
      <c r="O1455" s="87"/>
      <c r="P1455" s="87"/>
      <c r="Q1455" s="87"/>
      <c r="R1455" s="87"/>
      <c r="S1455" s="87"/>
    </row>
    <row r="1456" spans="2:19">
      <c r="B1456" s="87"/>
      <c r="C1456" s="87"/>
      <c r="D1456" s="87"/>
      <c r="E1456" s="87"/>
      <c r="F1456" s="87"/>
      <c r="G1456" s="87"/>
      <c r="H1456" s="87"/>
      <c r="I1456" s="302"/>
      <c r="J1456" s="87"/>
      <c r="K1456" s="2"/>
      <c r="L1456" s="302"/>
      <c r="M1456" s="302"/>
      <c r="N1456" s="302"/>
      <c r="O1456" s="87"/>
      <c r="P1456" s="87"/>
      <c r="Q1456" s="87"/>
      <c r="R1456" s="87"/>
      <c r="S1456" s="87"/>
    </row>
    <row r="1457" spans="2:19">
      <c r="B1457" s="87"/>
      <c r="C1457" s="87"/>
      <c r="D1457" s="87"/>
      <c r="E1457" s="87"/>
      <c r="F1457" s="87"/>
      <c r="G1457" s="87"/>
      <c r="H1457" s="87"/>
      <c r="I1457" s="302"/>
      <c r="J1457" s="87"/>
      <c r="K1457" s="2"/>
      <c r="L1457" s="302"/>
      <c r="M1457" s="302"/>
      <c r="N1457" s="302"/>
      <c r="O1457" s="87"/>
      <c r="P1457" s="87"/>
      <c r="Q1457" s="87"/>
      <c r="R1457" s="87"/>
      <c r="S1457" s="87"/>
    </row>
    <row r="1458" spans="2:19">
      <c r="B1458" s="87"/>
      <c r="C1458" s="87"/>
      <c r="D1458" s="87"/>
      <c r="E1458" s="87"/>
      <c r="F1458" s="87"/>
      <c r="G1458" s="87"/>
      <c r="H1458" s="87"/>
      <c r="I1458" s="302"/>
      <c r="J1458" s="87"/>
      <c r="K1458" s="2"/>
      <c r="L1458" s="302"/>
      <c r="M1458" s="302"/>
      <c r="N1458" s="302"/>
      <c r="O1458" s="87"/>
      <c r="P1458" s="87"/>
      <c r="Q1458" s="87"/>
      <c r="R1458" s="87"/>
      <c r="S1458" s="87"/>
    </row>
    <row r="1459" spans="2:19">
      <c r="B1459" s="87"/>
      <c r="C1459" s="87"/>
      <c r="D1459" s="87"/>
      <c r="E1459" s="87"/>
      <c r="F1459" s="87"/>
      <c r="G1459" s="87"/>
      <c r="H1459" s="87"/>
      <c r="I1459" s="302"/>
      <c r="J1459" s="87"/>
      <c r="K1459" s="2"/>
      <c r="L1459" s="302"/>
      <c r="M1459" s="302"/>
      <c r="N1459" s="302"/>
      <c r="O1459" s="87"/>
      <c r="P1459" s="87"/>
      <c r="Q1459" s="87"/>
      <c r="R1459" s="87"/>
      <c r="S1459" s="87"/>
    </row>
    <row r="1460" spans="2:19">
      <c r="B1460" s="87"/>
      <c r="C1460" s="87"/>
      <c r="D1460" s="87"/>
      <c r="E1460" s="87"/>
      <c r="F1460" s="87"/>
      <c r="G1460" s="87"/>
      <c r="H1460" s="87"/>
      <c r="I1460" s="302"/>
      <c r="J1460" s="87"/>
      <c r="K1460" s="2"/>
      <c r="L1460" s="302"/>
      <c r="M1460" s="302"/>
      <c r="N1460" s="302"/>
      <c r="O1460" s="87"/>
      <c r="P1460" s="87"/>
      <c r="Q1460" s="87"/>
      <c r="R1460" s="87"/>
      <c r="S1460" s="87"/>
    </row>
    <row r="1461" spans="2:19">
      <c r="B1461" s="87"/>
      <c r="C1461" s="87"/>
      <c r="D1461" s="87"/>
      <c r="E1461" s="87"/>
      <c r="F1461" s="87"/>
      <c r="G1461" s="87"/>
      <c r="H1461" s="87"/>
      <c r="I1461" s="302"/>
      <c r="J1461" s="87"/>
      <c r="K1461" s="2"/>
      <c r="L1461" s="302"/>
      <c r="M1461" s="302"/>
      <c r="N1461" s="302"/>
      <c r="O1461" s="87"/>
      <c r="P1461" s="87"/>
      <c r="Q1461" s="87"/>
      <c r="R1461" s="87"/>
      <c r="S1461" s="87"/>
    </row>
    <row r="1462" spans="2:19">
      <c r="B1462" s="87"/>
      <c r="C1462" s="87"/>
      <c r="D1462" s="87"/>
      <c r="E1462" s="87"/>
      <c r="F1462" s="87"/>
      <c r="G1462" s="87"/>
      <c r="H1462" s="87"/>
      <c r="I1462" s="302"/>
      <c r="J1462" s="87"/>
      <c r="K1462" s="2"/>
      <c r="L1462" s="302"/>
      <c r="M1462" s="302"/>
      <c r="N1462" s="302"/>
      <c r="O1462" s="87"/>
      <c r="P1462" s="87"/>
      <c r="Q1462" s="87"/>
      <c r="R1462" s="87"/>
      <c r="S1462" s="87"/>
    </row>
    <row r="1463" spans="2:19">
      <c r="B1463" s="87"/>
      <c r="C1463" s="87"/>
      <c r="D1463" s="87"/>
      <c r="E1463" s="87"/>
      <c r="F1463" s="87"/>
      <c r="G1463" s="87"/>
      <c r="H1463" s="87"/>
      <c r="I1463" s="302"/>
      <c r="J1463" s="87"/>
      <c r="K1463" s="2"/>
      <c r="L1463" s="302"/>
      <c r="M1463" s="302"/>
      <c r="N1463" s="302"/>
      <c r="O1463" s="87"/>
      <c r="P1463" s="87"/>
      <c r="Q1463" s="87"/>
      <c r="R1463" s="87"/>
      <c r="S1463" s="87"/>
    </row>
    <row r="1464" spans="2:19">
      <c r="B1464" s="87"/>
      <c r="C1464" s="87"/>
      <c r="D1464" s="87"/>
      <c r="E1464" s="87"/>
      <c r="F1464" s="87"/>
      <c r="G1464" s="87"/>
      <c r="H1464" s="87"/>
      <c r="I1464" s="302"/>
      <c r="J1464" s="87"/>
      <c r="K1464" s="2"/>
      <c r="L1464" s="302"/>
      <c r="M1464" s="302"/>
      <c r="N1464" s="302"/>
      <c r="O1464" s="87"/>
      <c r="P1464" s="87"/>
      <c r="Q1464" s="87"/>
      <c r="R1464" s="87"/>
      <c r="S1464" s="87"/>
    </row>
    <row r="1465" spans="2:19">
      <c r="B1465" s="87"/>
      <c r="C1465" s="87"/>
      <c r="D1465" s="87"/>
      <c r="E1465" s="87"/>
      <c r="F1465" s="87"/>
      <c r="G1465" s="87"/>
      <c r="H1465" s="87"/>
      <c r="I1465" s="302"/>
      <c r="J1465" s="87"/>
      <c r="K1465" s="2"/>
      <c r="L1465" s="302"/>
      <c r="M1465" s="302"/>
      <c r="N1465" s="302"/>
      <c r="O1465" s="87"/>
      <c r="P1465" s="87"/>
      <c r="Q1465" s="87"/>
      <c r="R1465" s="87"/>
      <c r="S1465" s="87"/>
    </row>
    <row r="1466" spans="2:19">
      <c r="B1466" s="87"/>
      <c r="C1466" s="87"/>
      <c r="D1466" s="87"/>
      <c r="E1466" s="87"/>
      <c r="F1466" s="87"/>
      <c r="G1466" s="87"/>
      <c r="H1466" s="87"/>
      <c r="I1466" s="302"/>
      <c r="J1466" s="87"/>
      <c r="K1466" s="2"/>
      <c r="L1466" s="302"/>
      <c r="M1466" s="302"/>
      <c r="N1466" s="302"/>
      <c r="O1466" s="87"/>
      <c r="P1466" s="87"/>
      <c r="Q1466" s="87"/>
      <c r="R1466" s="87"/>
      <c r="S1466" s="87"/>
    </row>
    <row r="1467" spans="2:19">
      <c r="B1467" s="87"/>
      <c r="C1467" s="87"/>
      <c r="D1467" s="87"/>
      <c r="E1467" s="87"/>
      <c r="F1467" s="87"/>
      <c r="G1467" s="87"/>
      <c r="H1467" s="87"/>
      <c r="I1467" s="302"/>
      <c r="J1467" s="87"/>
      <c r="K1467" s="2"/>
      <c r="L1467" s="302"/>
      <c r="M1467" s="302"/>
      <c r="N1467" s="302"/>
      <c r="O1467" s="87"/>
      <c r="P1467" s="87"/>
      <c r="Q1467" s="87"/>
      <c r="R1467" s="87"/>
      <c r="S1467" s="87"/>
    </row>
    <row r="1468" spans="2:19">
      <c r="B1468" s="87"/>
      <c r="C1468" s="87"/>
      <c r="D1468" s="87"/>
      <c r="E1468" s="87"/>
      <c r="F1468" s="87"/>
      <c r="G1468" s="87"/>
      <c r="H1468" s="87"/>
      <c r="I1468" s="302"/>
      <c r="J1468" s="87"/>
      <c r="K1468" s="2"/>
      <c r="L1468" s="302"/>
      <c r="M1468" s="302"/>
      <c r="N1468" s="302"/>
      <c r="O1468" s="87"/>
      <c r="P1468" s="87"/>
      <c r="Q1468" s="87"/>
      <c r="R1468" s="87"/>
      <c r="S1468" s="87"/>
    </row>
    <row r="1469" spans="2:19">
      <c r="B1469" s="87"/>
      <c r="C1469" s="87"/>
      <c r="D1469" s="87"/>
      <c r="E1469" s="87"/>
      <c r="F1469" s="87"/>
      <c r="G1469" s="87"/>
      <c r="H1469" s="87"/>
      <c r="I1469" s="302"/>
      <c r="J1469" s="87"/>
      <c r="K1469" s="2"/>
      <c r="L1469" s="302"/>
      <c r="M1469" s="302"/>
      <c r="N1469" s="302"/>
      <c r="O1469" s="87"/>
      <c r="P1469" s="87"/>
      <c r="Q1469" s="87"/>
      <c r="R1469" s="87"/>
      <c r="S1469" s="87"/>
    </row>
    <row r="1470" spans="2:19">
      <c r="B1470" s="87"/>
      <c r="C1470" s="87"/>
      <c r="D1470" s="87"/>
      <c r="E1470" s="87"/>
      <c r="F1470" s="87"/>
      <c r="G1470" s="87"/>
      <c r="H1470" s="87"/>
      <c r="I1470" s="302"/>
      <c r="J1470" s="87"/>
      <c r="K1470" s="2"/>
      <c r="L1470" s="302"/>
      <c r="M1470" s="302"/>
      <c r="N1470" s="302"/>
      <c r="O1470" s="87"/>
      <c r="P1470" s="87"/>
      <c r="Q1470" s="87"/>
      <c r="R1470" s="87"/>
      <c r="S1470" s="87"/>
    </row>
    <row r="1471" spans="2:19">
      <c r="B1471" s="87"/>
      <c r="C1471" s="87"/>
      <c r="D1471" s="87"/>
      <c r="E1471" s="87"/>
      <c r="F1471" s="87"/>
      <c r="G1471" s="87"/>
      <c r="H1471" s="87"/>
      <c r="I1471" s="302"/>
      <c r="J1471" s="87"/>
      <c r="K1471" s="2"/>
      <c r="L1471" s="302"/>
      <c r="M1471" s="302"/>
      <c r="N1471" s="302"/>
      <c r="O1471" s="87"/>
      <c r="P1471" s="87"/>
      <c r="Q1471" s="87"/>
      <c r="R1471" s="87"/>
      <c r="S1471" s="87"/>
    </row>
    <row r="1472" spans="2:19">
      <c r="B1472" s="87"/>
      <c r="C1472" s="87"/>
      <c r="D1472" s="87"/>
      <c r="E1472" s="87"/>
      <c r="F1472" s="87"/>
      <c r="G1472" s="87"/>
      <c r="H1472" s="87"/>
      <c r="I1472" s="302"/>
      <c r="J1472" s="87"/>
      <c r="K1472" s="2"/>
      <c r="L1472" s="302"/>
      <c r="M1472" s="302"/>
      <c r="N1472" s="302"/>
      <c r="O1472" s="87"/>
      <c r="P1472" s="87"/>
      <c r="Q1472" s="87"/>
      <c r="R1472" s="87"/>
      <c r="S1472" s="87"/>
    </row>
    <row r="1473" spans="2:19">
      <c r="B1473" s="87"/>
      <c r="C1473" s="87"/>
      <c r="D1473" s="87"/>
      <c r="E1473" s="87"/>
      <c r="F1473" s="87"/>
      <c r="G1473" s="87"/>
      <c r="H1473" s="87"/>
      <c r="I1473" s="302"/>
      <c r="J1473" s="87"/>
      <c r="K1473" s="2"/>
      <c r="L1473" s="302"/>
      <c r="M1473" s="302"/>
      <c r="N1473" s="302"/>
      <c r="O1473" s="87"/>
      <c r="P1473" s="87"/>
      <c r="Q1473" s="87"/>
      <c r="R1473" s="87"/>
      <c r="S1473" s="87"/>
    </row>
    <row r="1474" spans="2:19">
      <c r="B1474" s="87"/>
      <c r="C1474" s="87"/>
      <c r="D1474" s="87"/>
      <c r="E1474" s="87"/>
      <c r="F1474" s="87"/>
      <c r="G1474" s="87"/>
      <c r="H1474" s="87"/>
      <c r="I1474" s="302"/>
      <c r="J1474" s="87"/>
      <c r="K1474" s="2"/>
      <c r="L1474" s="302"/>
      <c r="M1474" s="302"/>
      <c r="N1474" s="302"/>
      <c r="O1474" s="87"/>
      <c r="P1474" s="87"/>
      <c r="Q1474" s="87"/>
      <c r="R1474" s="87"/>
      <c r="S1474" s="87"/>
    </row>
    <row r="1475" spans="2:19">
      <c r="B1475" s="87"/>
      <c r="C1475" s="87"/>
      <c r="D1475" s="87"/>
      <c r="E1475" s="87"/>
      <c r="F1475" s="87"/>
      <c r="G1475" s="87"/>
      <c r="H1475" s="87"/>
      <c r="I1475" s="302"/>
      <c r="J1475" s="87"/>
      <c r="K1475" s="2"/>
      <c r="L1475" s="302"/>
      <c r="M1475" s="302"/>
      <c r="N1475" s="302"/>
      <c r="O1475" s="87"/>
      <c r="P1475" s="87"/>
      <c r="Q1475" s="87"/>
      <c r="R1475" s="87"/>
      <c r="S1475" s="87"/>
    </row>
    <row r="1476" spans="2:19">
      <c r="B1476" s="87"/>
      <c r="C1476" s="87"/>
      <c r="D1476" s="87"/>
      <c r="E1476" s="87"/>
      <c r="F1476" s="87"/>
      <c r="G1476" s="87"/>
      <c r="H1476" s="87"/>
      <c r="I1476" s="302"/>
      <c r="J1476" s="87"/>
      <c r="K1476" s="2"/>
      <c r="L1476" s="302"/>
      <c r="M1476" s="302"/>
      <c r="N1476" s="302"/>
      <c r="O1476" s="87"/>
      <c r="P1476" s="87"/>
      <c r="Q1476" s="87"/>
      <c r="R1476" s="87"/>
      <c r="S1476" s="87"/>
    </row>
    <row r="1477" spans="2:19">
      <c r="B1477" s="87"/>
      <c r="C1477" s="87"/>
      <c r="D1477" s="87"/>
      <c r="E1477" s="87"/>
      <c r="F1477" s="87"/>
      <c r="G1477" s="87"/>
      <c r="H1477" s="87"/>
      <c r="I1477" s="302"/>
      <c r="J1477" s="87"/>
      <c r="K1477" s="2"/>
      <c r="L1477" s="302"/>
      <c r="M1477" s="302"/>
      <c r="N1477" s="302"/>
      <c r="O1477" s="87"/>
      <c r="P1477" s="87"/>
      <c r="Q1477" s="87"/>
      <c r="R1477" s="87"/>
      <c r="S1477" s="87"/>
    </row>
    <row r="1478" spans="2:19">
      <c r="B1478" s="87"/>
      <c r="C1478" s="87"/>
      <c r="D1478" s="87"/>
      <c r="E1478" s="87"/>
      <c r="F1478" s="87"/>
      <c r="G1478" s="87"/>
      <c r="H1478" s="87"/>
      <c r="I1478" s="302"/>
      <c r="J1478" s="87"/>
      <c r="K1478" s="2"/>
      <c r="L1478" s="302"/>
      <c r="M1478" s="302"/>
      <c r="N1478" s="302"/>
      <c r="O1478" s="87"/>
      <c r="P1478" s="87"/>
      <c r="Q1478" s="87"/>
      <c r="R1478" s="87"/>
      <c r="S1478" s="87"/>
    </row>
    <row r="1479" spans="2:19">
      <c r="B1479" s="87"/>
      <c r="C1479" s="87"/>
      <c r="D1479" s="87"/>
      <c r="E1479" s="87"/>
      <c r="F1479" s="87"/>
      <c r="G1479" s="87"/>
      <c r="H1479" s="87"/>
      <c r="I1479" s="302"/>
      <c r="J1479" s="87"/>
      <c r="K1479" s="2"/>
      <c r="L1479" s="302"/>
      <c r="M1479" s="302"/>
      <c r="N1479" s="302"/>
      <c r="O1479" s="87"/>
      <c r="P1479" s="87"/>
      <c r="Q1479" s="87"/>
      <c r="R1479" s="87"/>
      <c r="S1479" s="87"/>
    </row>
    <row r="1480" spans="2:19">
      <c r="B1480" s="87"/>
      <c r="C1480" s="87"/>
      <c r="D1480" s="87"/>
      <c r="E1480" s="87"/>
      <c r="F1480" s="87"/>
      <c r="G1480" s="87"/>
      <c r="H1480" s="87"/>
      <c r="I1480" s="302"/>
      <c r="J1480" s="87"/>
      <c r="K1480" s="2"/>
      <c r="L1480" s="302"/>
      <c r="M1480" s="302"/>
      <c r="N1480" s="302"/>
      <c r="O1480" s="87"/>
      <c r="P1480" s="87"/>
      <c r="Q1480" s="87"/>
      <c r="R1480" s="87"/>
      <c r="S1480" s="87"/>
    </row>
    <row r="1481" spans="2:19">
      <c r="B1481" s="87"/>
      <c r="C1481" s="87"/>
      <c r="D1481" s="87"/>
      <c r="E1481" s="87"/>
      <c r="F1481" s="87"/>
      <c r="G1481" s="87"/>
      <c r="H1481" s="87"/>
      <c r="I1481" s="302"/>
      <c r="J1481" s="87"/>
      <c r="K1481" s="2"/>
      <c r="L1481" s="302"/>
      <c r="M1481" s="302"/>
      <c r="N1481" s="302"/>
      <c r="O1481" s="87"/>
      <c r="P1481" s="87"/>
      <c r="Q1481" s="87"/>
      <c r="R1481" s="87"/>
      <c r="S1481" s="87"/>
    </row>
    <row r="1482" spans="2:19">
      <c r="B1482" s="87"/>
      <c r="C1482" s="87"/>
      <c r="D1482" s="87"/>
      <c r="E1482" s="87"/>
      <c r="F1482" s="87"/>
      <c r="G1482" s="87"/>
      <c r="H1482" s="87"/>
      <c r="I1482" s="302"/>
      <c r="J1482" s="87"/>
      <c r="K1482" s="2"/>
      <c r="L1482" s="302"/>
      <c r="M1482" s="302"/>
      <c r="N1482" s="302"/>
      <c r="O1482" s="87"/>
      <c r="P1482" s="87"/>
      <c r="Q1482" s="87"/>
      <c r="R1482" s="87"/>
      <c r="S1482" s="87"/>
    </row>
    <row r="1483" spans="2:19">
      <c r="B1483" s="87"/>
      <c r="C1483" s="87"/>
      <c r="D1483" s="87"/>
      <c r="E1483" s="87"/>
      <c r="F1483" s="87"/>
      <c r="G1483" s="87"/>
      <c r="H1483" s="87"/>
      <c r="I1483" s="302"/>
      <c r="J1483" s="87"/>
      <c r="K1483" s="2"/>
      <c r="L1483" s="302"/>
      <c r="M1483" s="302"/>
      <c r="N1483" s="302"/>
      <c r="O1483" s="87"/>
      <c r="P1483" s="87"/>
      <c r="Q1483" s="87"/>
      <c r="R1483" s="87"/>
      <c r="S1483" s="87"/>
    </row>
    <row r="1484" spans="2:19">
      <c r="B1484" s="87"/>
      <c r="C1484" s="87"/>
      <c r="D1484" s="87"/>
      <c r="E1484" s="87"/>
      <c r="F1484" s="87"/>
      <c r="G1484" s="87"/>
      <c r="H1484" s="87"/>
      <c r="I1484" s="302"/>
      <c r="J1484" s="87"/>
      <c r="K1484" s="2"/>
      <c r="L1484" s="302"/>
      <c r="M1484" s="302"/>
      <c r="N1484" s="302"/>
      <c r="O1484" s="87"/>
      <c r="P1484" s="87"/>
      <c r="Q1484" s="87"/>
      <c r="R1484" s="87"/>
      <c r="S1484" s="87"/>
    </row>
    <row r="1485" spans="2:19">
      <c r="B1485" s="87"/>
      <c r="C1485" s="87"/>
      <c r="D1485" s="87"/>
      <c r="E1485" s="87"/>
      <c r="F1485" s="87"/>
      <c r="G1485" s="87"/>
      <c r="H1485" s="87"/>
      <c r="I1485" s="302"/>
      <c r="J1485" s="87"/>
      <c r="K1485" s="2"/>
      <c r="L1485" s="302"/>
      <c r="M1485" s="302"/>
      <c r="N1485" s="302"/>
      <c r="O1485" s="87"/>
      <c r="P1485" s="87"/>
      <c r="Q1485" s="87"/>
      <c r="R1485" s="87"/>
      <c r="S1485" s="87"/>
    </row>
    <row r="1486" spans="2:19">
      <c r="B1486" s="87"/>
      <c r="C1486" s="87"/>
      <c r="D1486" s="87"/>
      <c r="E1486" s="87"/>
      <c r="F1486" s="87"/>
      <c r="G1486" s="87"/>
      <c r="H1486" s="87"/>
      <c r="I1486" s="302"/>
      <c r="J1486" s="87"/>
      <c r="K1486" s="2"/>
      <c r="L1486" s="302"/>
      <c r="M1486" s="302"/>
      <c r="N1486" s="302"/>
      <c r="O1486" s="87"/>
      <c r="P1486" s="87"/>
      <c r="Q1486" s="87"/>
      <c r="R1486" s="87"/>
      <c r="S1486" s="87"/>
    </row>
    <row r="1487" spans="2:19">
      <c r="B1487" s="87"/>
      <c r="C1487" s="87"/>
      <c r="D1487" s="87"/>
      <c r="E1487" s="87"/>
      <c r="F1487" s="87"/>
      <c r="G1487" s="87"/>
      <c r="H1487" s="87"/>
      <c r="I1487" s="302"/>
      <c r="J1487" s="87"/>
      <c r="K1487" s="2"/>
      <c r="L1487" s="302"/>
      <c r="M1487" s="302"/>
      <c r="N1487" s="302"/>
      <c r="O1487" s="87"/>
      <c r="P1487" s="87"/>
      <c r="Q1487" s="87"/>
      <c r="R1487" s="87"/>
      <c r="S1487" s="87"/>
    </row>
    <row r="1488" spans="2:19">
      <c r="B1488" s="87"/>
      <c r="C1488" s="87"/>
      <c r="D1488" s="87"/>
      <c r="E1488" s="87"/>
      <c r="F1488" s="87"/>
      <c r="G1488" s="87"/>
      <c r="H1488" s="87"/>
      <c r="I1488" s="302"/>
      <c r="J1488" s="87"/>
      <c r="K1488" s="2"/>
      <c r="L1488" s="302"/>
      <c r="M1488" s="302"/>
      <c r="N1488" s="302"/>
      <c r="O1488" s="87"/>
      <c r="P1488" s="87"/>
      <c r="Q1488" s="87"/>
      <c r="R1488" s="87"/>
      <c r="S1488" s="87"/>
    </row>
    <row r="1489" spans="2:19">
      <c r="B1489" s="87"/>
      <c r="C1489" s="87"/>
      <c r="D1489" s="87"/>
      <c r="E1489" s="87"/>
      <c r="F1489" s="87"/>
      <c r="G1489" s="87"/>
      <c r="H1489" s="87"/>
      <c r="I1489" s="302"/>
      <c r="J1489" s="87"/>
      <c r="K1489" s="2"/>
      <c r="L1489" s="302"/>
      <c r="M1489" s="302"/>
      <c r="N1489" s="302"/>
      <c r="O1489" s="87"/>
      <c r="P1489" s="87"/>
      <c r="Q1489" s="87"/>
      <c r="R1489" s="87"/>
      <c r="S1489" s="87"/>
    </row>
    <row r="1490" spans="2:19">
      <c r="B1490" s="87"/>
      <c r="C1490" s="87"/>
      <c r="D1490" s="87"/>
      <c r="E1490" s="87"/>
      <c r="F1490" s="87"/>
      <c r="G1490" s="87"/>
      <c r="H1490" s="87"/>
      <c r="I1490" s="302"/>
      <c r="J1490" s="87"/>
      <c r="K1490" s="2"/>
      <c r="L1490" s="302"/>
      <c r="M1490" s="302"/>
      <c r="N1490" s="302"/>
      <c r="O1490" s="87"/>
      <c r="P1490" s="87"/>
      <c r="Q1490" s="87"/>
      <c r="R1490" s="87"/>
      <c r="S1490" s="87"/>
    </row>
    <row r="1491" spans="2:19">
      <c r="B1491" s="87"/>
      <c r="C1491" s="87"/>
      <c r="D1491" s="87"/>
      <c r="E1491" s="87"/>
      <c r="F1491" s="87"/>
      <c r="G1491" s="87"/>
      <c r="H1491" s="87"/>
      <c r="I1491" s="302"/>
      <c r="J1491" s="87"/>
      <c r="K1491" s="2"/>
      <c r="L1491" s="302"/>
      <c r="M1491" s="302"/>
      <c r="N1491" s="302"/>
      <c r="O1491" s="87"/>
      <c r="P1491" s="87"/>
      <c r="Q1491" s="87"/>
      <c r="R1491" s="87"/>
      <c r="S1491" s="87"/>
    </row>
    <row r="1492" spans="2:19">
      <c r="B1492" s="87"/>
      <c r="C1492" s="87"/>
      <c r="D1492" s="87"/>
      <c r="E1492" s="87"/>
      <c r="F1492" s="87"/>
      <c r="G1492" s="87"/>
      <c r="H1492" s="87"/>
      <c r="I1492" s="302"/>
      <c r="J1492" s="87"/>
      <c r="K1492" s="2"/>
      <c r="L1492" s="302"/>
      <c r="M1492" s="302"/>
      <c r="N1492" s="302"/>
      <c r="O1492" s="87"/>
      <c r="P1492" s="87"/>
      <c r="Q1492" s="87"/>
      <c r="R1492" s="87"/>
      <c r="S1492" s="87"/>
    </row>
    <row r="1493" spans="2:19">
      <c r="B1493" s="87"/>
      <c r="C1493" s="87"/>
      <c r="D1493" s="87"/>
      <c r="E1493" s="87"/>
      <c r="F1493" s="87"/>
      <c r="G1493" s="87"/>
      <c r="H1493" s="87"/>
      <c r="I1493" s="302"/>
      <c r="J1493" s="87"/>
      <c r="K1493" s="2"/>
      <c r="L1493" s="302"/>
      <c r="M1493" s="302"/>
      <c r="N1493" s="302"/>
      <c r="O1493" s="87"/>
      <c r="P1493" s="87"/>
      <c r="Q1493" s="87"/>
      <c r="R1493" s="87"/>
      <c r="S1493" s="87"/>
    </row>
    <row r="1494" spans="2:19">
      <c r="B1494" s="87"/>
      <c r="C1494" s="87"/>
      <c r="D1494" s="87"/>
      <c r="E1494" s="87"/>
      <c r="F1494" s="87"/>
      <c r="G1494" s="87"/>
      <c r="H1494" s="87"/>
      <c r="I1494" s="302"/>
      <c r="J1494" s="87"/>
      <c r="K1494" s="2"/>
      <c r="L1494" s="302"/>
      <c r="M1494" s="302"/>
      <c r="N1494" s="302"/>
      <c r="O1494" s="87"/>
      <c r="P1494" s="87"/>
      <c r="Q1494" s="87"/>
      <c r="R1494" s="87"/>
      <c r="S1494" s="87"/>
    </row>
    <row r="1495" spans="2:19">
      <c r="B1495" s="87"/>
      <c r="C1495" s="87"/>
      <c r="D1495" s="87"/>
      <c r="E1495" s="87"/>
      <c r="F1495" s="87"/>
      <c r="G1495" s="87"/>
      <c r="H1495" s="87"/>
      <c r="I1495" s="302"/>
      <c r="J1495" s="87"/>
      <c r="K1495" s="2"/>
      <c r="L1495" s="302"/>
      <c r="M1495" s="302"/>
      <c r="N1495" s="302"/>
      <c r="O1495" s="87"/>
      <c r="P1495" s="87"/>
      <c r="Q1495" s="87"/>
      <c r="R1495" s="87"/>
      <c r="S1495" s="87"/>
    </row>
    <row r="1496" spans="2:19">
      <c r="B1496" s="87"/>
      <c r="C1496" s="87"/>
      <c r="D1496" s="87"/>
      <c r="E1496" s="87"/>
      <c r="F1496" s="87"/>
      <c r="G1496" s="87"/>
      <c r="H1496" s="87"/>
      <c r="I1496" s="302"/>
      <c r="J1496" s="87"/>
      <c r="K1496" s="2"/>
      <c r="L1496" s="302"/>
      <c r="M1496" s="302"/>
      <c r="N1496" s="302"/>
      <c r="O1496" s="87"/>
      <c r="P1496" s="87"/>
      <c r="Q1496" s="87"/>
      <c r="R1496" s="87"/>
      <c r="S1496" s="87"/>
    </row>
    <row r="1497" spans="2:19">
      <c r="B1497" s="87"/>
      <c r="C1497" s="87"/>
      <c r="D1497" s="87"/>
      <c r="E1497" s="87"/>
      <c r="F1497" s="87"/>
      <c r="G1497" s="87"/>
      <c r="H1497" s="87"/>
      <c r="I1497" s="302"/>
      <c r="J1497" s="87"/>
      <c r="K1497" s="2"/>
      <c r="L1497" s="302"/>
      <c r="M1497" s="302"/>
      <c r="N1497" s="302"/>
      <c r="O1497" s="87"/>
      <c r="P1497" s="87"/>
      <c r="Q1497" s="87"/>
      <c r="R1497" s="87"/>
      <c r="S1497" s="87"/>
    </row>
    <row r="1498" spans="2:19">
      <c r="B1498" s="87"/>
      <c r="C1498" s="87"/>
      <c r="D1498" s="87"/>
      <c r="E1498" s="87"/>
      <c r="F1498" s="87"/>
      <c r="G1498" s="87"/>
      <c r="H1498" s="87"/>
      <c r="I1498" s="302"/>
      <c r="J1498" s="87"/>
      <c r="K1498" s="2"/>
      <c r="L1498" s="302"/>
      <c r="M1498" s="302"/>
      <c r="N1498" s="302"/>
      <c r="O1498" s="87"/>
      <c r="P1498" s="87"/>
      <c r="Q1498" s="87"/>
      <c r="R1498" s="87"/>
      <c r="S1498" s="87"/>
    </row>
    <row r="1499" spans="2:19">
      <c r="B1499" s="87"/>
      <c r="C1499" s="87"/>
      <c r="D1499" s="87"/>
      <c r="E1499" s="87"/>
      <c r="F1499" s="87"/>
      <c r="G1499" s="87"/>
      <c r="H1499" s="87"/>
      <c r="I1499" s="302"/>
      <c r="J1499" s="87"/>
      <c r="K1499" s="2"/>
      <c r="L1499" s="302"/>
      <c r="M1499" s="302"/>
      <c r="N1499" s="302"/>
      <c r="O1499" s="87"/>
      <c r="P1499" s="87"/>
      <c r="Q1499" s="87"/>
      <c r="R1499" s="87"/>
      <c r="S1499" s="87"/>
    </row>
    <row r="1500" spans="2:19">
      <c r="B1500" s="87"/>
      <c r="C1500" s="87"/>
      <c r="D1500" s="87"/>
      <c r="E1500" s="87"/>
      <c r="F1500" s="87"/>
      <c r="G1500" s="87"/>
      <c r="H1500" s="87"/>
      <c r="I1500" s="302"/>
      <c r="J1500" s="87"/>
      <c r="K1500" s="2"/>
      <c r="L1500" s="302"/>
      <c r="M1500" s="302"/>
      <c r="N1500" s="302"/>
      <c r="O1500" s="87"/>
      <c r="P1500" s="87"/>
      <c r="Q1500" s="87"/>
      <c r="R1500" s="87"/>
      <c r="S1500" s="87"/>
    </row>
    <row r="1501" spans="2:19">
      <c r="B1501" s="87"/>
      <c r="C1501" s="87"/>
      <c r="D1501" s="87"/>
      <c r="E1501" s="87"/>
      <c r="F1501" s="87"/>
      <c r="G1501" s="87"/>
      <c r="H1501" s="87"/>
      <c r="I1501" s="302"/>
      <c r="J1501" s="87"/>
      <c r="K1501" s="2"/>
      <c r="L1501" s="302"/>
      <c r="M1501" s="302"/>
      <c r="N1501" s="302"/>
      <c r="O1501" s="87"/>
      <c r="P1501" s="87"/>
      <c r="Q1501" s="87"/>
      <c r="R1501" s="87"/>
      <c r="S1501" s="87"/>
    </row>
    <row r="1502" spans="2:19">
      <c r="B1502" s="87"/>
      <c r="C1502" s="87"/>
      <c r="D1502" s="87"/>
      <c r="E1502" s="87"/>
      <c r="F1502" s="87"/>
      <c r="G1502" s="87"/>
      <c r="H1502" s="87"/>
      <c r="I1502" s="302"/>
      <c r="J1502" s="87"/>
      <c r="K1502" s="2"/>
      <c r="L1502" s="302"/>
      <c r="M1502" s="302"/>
      <c r="N1502" s="302"/>
      <c r="O1502" s="87"/>
      <c r="P1502" s="87"/>
      <c r="Q1502" s="87"/>
      <c r="R1502" s="87"/>
      <c r="S1502" s="87"/>
    </row>
    <row r="1503" spans="2:19">
      <c r="B1503" s="87"/>
      <c r="C1503" s="87"/>
      <c r="D1503" s="87"/>
      <c r="E1503" s="87"/>
      <c r="F1503" s="87"/>
      <c r="G1503" s="87"/>
      <c r="H1503" s="87"/>
      <c r="I1503" s="302"/>
      <c r="J1503" s="87"/>
      <c r="K1503" s="2"/>
      <c r="L1503" s="302"/>
      <c r="M1503" s="302"/>
      <c r="N1503" s="302"/>
      <c r="O1503" s="87"/>
      <c r="P1503" s="87"/>
      <c r="Q1503" s="87"/>
      <c r="R1503" s="87"/>
      <c r="S1503" s="87"/>
    </row>
    <row r="1504" spans="2:19">
      <c r="B1504" s="87"/>
      <c r="C1504" s="87"/>
      <c r="D1504" s="87"/>
      <c r="E1504" s="87"/>
      <c r="F1504" s="87"/>
      <c r="G1504" s="87"/>
      <c r="H1504" s="87"/>
      <c r="I1504" s="302"/>
      <c r="J1504" s="87"/>
      <c r="K1504" s="2"/>
      <c r="L1504" s="302"/>
      <c r="M1504" s="302"/>
      <c r="N1504" s="302"/>
      <c r="O1504" s="87"/>
      <c r="P1504" s="87"/>
      <c r="Q1504" s="87"/>
      <c r="R1504" s="87"/>
      <c r="S1504" s="87"/>
    </row>
    <row r="1505" spans="2:19">
      <c r="B1505" s="87"/>
      <c r="C1505" s="87"/>
      <c r="D1505" s="87"/>
      <c r="E1505" s="87"/>
      <c r="F1505" s="87"/>
      <c r="G1505" s="87"/>
      <c r="H1505" s="87"/>
      <c r="I1505" s="302"/>
      <c r="J1505" s="87"/>
      <c r="K1505" s="2"/>
      <c r="L1505" s="302"/>
      <c r="M1505" s="302"/>
      <c r="N1505" s="302"/>
      <c r="O1505" s="87"/>
      <c r="P1505" s="87"/>
      <c r="Q1505" s="87"/>
      <c r="R1505" s="87"/>
      <c r="S1505" s="87"/>
    </row>
    <row r="1506" spans="2:19">
      <c r="B1506" s="87"/>
      <c r="C1506" s="87"/>
      <c r="D1506" s="87"/>
      <c r="E1506" s="87"/>
      <c r="F1506" s="87"/>
      <c r="G1506" s="87"/>
      <c r="H1506" s="87"/>
      <c r="I1506" s="302"/>
      <c r="J1506" s="87"/>
      <c r="K1506" s="2"/>
      <c r="L1506" s="302"/>
      <c r="M1506" s="302"/>
      <c r="N1506" s="302"/>
      <c r="O1506" s="87"/>
      <c r="P1506" s="87"/>
      <c r="Q1506" s="87"/>
      <c r="R1506" s="87"/>
      <c r="S1506" s="87"/>
    </row>
    <row r="1507" spans="2:19">
      <c r="B1507" s="87"/>
      <c r="C1507" s="87"/>
      <c r="D1507" s="87"/>
      <c r="E1507" s="87"/>
      <c r="F1507" s="87"/>
      <c r="G1507" s="87"/>
      <c r="H1507" s="87"/>
      <c r="I1507" s="302"/>
      <c r="J1507" s="87"/>
      <c r="K1507" s="2"/>
      <c r="L1507" s="302"/>
      <c r="M1507" s="302"/>
      <c r="N1507" s="302"/>
      <c r="O1507" s="87"/>
      <c r="P1507" s="87"/>
      <c r="Q1507" s="87"/>
      <c r="R1507" s="87"/>
      <c r="S1507" s="87"/>
    </row>
    <row r="1508" spans="2:19">
      <c r="B1508" s="87"/>
      <c r="C1508" s="87"/>
      <c r="D1508" s="87"/>
      <c r="E1508" s="87"/>
      <c r="F1508" s="87"/>
      <c r="G1508" s="87"/>
      <c r="H1508" s="87"/>
      <c r="I1508" s="302"/>
      <c r="J1508" s="87"/>
      <c r="K1508" s="2"/>
      <c r="L1508" s="302"/>
      <c r="M1508" s="302"/>
      <c r="N1508" s="302"/>
      <c r="O1508" s="87"/>
      <c r="P1508" s="87"/>
      <c r="Q1508" s="87"/>
      <c r="R1508" s="87"/>
      <c r="S1508" s="87"/>
    </row>
    <row r="1509" spans="2:19">
      <c r="B1509" s="87"/>
      <c r="C1509" s="87"/>
      <c r="D1509" s="87"/>
      <c r="E1509" s="87"/>
      <c r="F1509" s="87"/>
      <c r="G1509" s="87"/>
      <c r="H1509" s="87"/>
      <c r="I1509" s="302"/>
      <c r="J1509" s="87"/>
      <c r="K1509" s="2"/>
      <c r="L1509" s="302"/>
      <c r="M1509" s="302"/>
      <c r="N1509" s="302"/>
      <c r="O1509" s="87"/>
      <c r="P1509" s="87"/>
      <c r="Q1509" s="87"/>
      <c r="R1509" s="87"/>
      <c r="S1509" s="87"/>
    </row>
    <row r="1510" spans="2:19">
      <c r="B1510" s="87"/>
      <c r="C1510" s="87"/>
      <c r="D1510" s="87"/>
      <c r="E1510" s="87"/>
      <c r="F1510" s="87"/>
      <c r="G1510" s="87"/>
      <c r="H1510" s="87"/>
      <c r="I1510" s="302"/>
      <c r="J1510" s="87"/>
      <c r="K1510" s="2"/>
      <c r="L1510" s="302"/>
      <c r="M1510" s="302"/>
      <c r="N1510" s="302"/>
      <c r="O1510" s="87"/>
      <c r="P1510" s="87"/>
      <c r="Q1510" s="87"/>
      <c r="R1510" s="87"/>
      <c r="S1510" s="87"/>
    </row>
    <row r="1511" spans="2:19">
      <c r="B1511" s="87"/>
      <c r="C1511" s="87"/>
      <c r="D1511" s="87"/>
      <c r="E1511" s="87"/>
      <c r="F1511" s="87"/>
      <c r="G1511" s="87"/>
      <c r="H1511" s="87"/>
      <c r="I1511" s="302"/>
      <c r="J1511" s="87"/>
      <c r="K1511" s="2"/>
      <c r="L1511" s="302"/>
      <c r="M1511" s="302"/>
      <c r="N1511" s="302"/>
      <c r="O1511" s="87"/>
      <c r="P1511" s="87"/>
      <c r="Q1511" s="87"/>
      <c r="R1511" s="87"/>
      <c r="S1511" s="87"/>
    </row>
    <row r="1512" spans="2:19">
      <c r="B1512" s="87"/>
      <c r="C1512" s="87"/>
      <c r="D1512" s="87"/>
      <c r="E1512" s="87"/>
      <c r="F1512" s="87"/>
      <c r="G1512" s="87"/>
      <c r="H1512" s="87"/>
      <c r="I1512" s="302"/>
      <c r="J1512" s="87"/>
      <c r="K1512" s="2"/>
      <c r="L1512" s="302"/>
      <c r="M1512" s="302"/>
      <c r="N1512" s="302"/>
      <c r="O1512" s="87"/>
      <c r="P1512" s="87"/>
      <c r="Q1512" s="87"/>
      <c r="R1512" s="87"/>
      <c r="S1512" s="87"/>
    </row>
    <row r="1513" spans="2:19">
      <c r="B1513" s="87"/>
      <c r="C1513" s="87"/>
      <c r="D1513" s="87"/>
      <c r="E1513" s="87"/>
      <c r="F1513" s="87"/>
      <c r="G1513" s="87"/>
      <c r="H1513" s="87"/>
      <c r="I1513" s="302"/>
      <c r="J1513" s="87"/>
      <c r="K1513" s="2"/>
      <c r="L1513" s="302"/>
      <c r="M1513" s="302"/>
      <c r="N1513" s="302"/>
      <c r="O1513" s="87"/>
      <c r="P1513" s="87"/>
      <c r="Q1513" s="87"/>
      <c r="R1513" s="87"/>
      <c r="S1513" s="87"/>
    </row>
    <row r="1514" spans="2:19">
      <c r="B1514" s="87"/>
      <c r="C1514" s="87"/>
      <c r="D1514" s="87"/>
      <c r="E1514" s="87"/>
      <c r="F1514" s="87"/>
      <c r="G1514" s="87"/>
      <c r="H1514" s="87"/>
      <c r="I1514" s="302"/>
      <c r="J1514" s="87"/>
      <c r="K1514" s="2"/>
      <c r="L1514" s="302"/>
      <c r="M1514" s="302"/>
      <c r="N1514" s="302"/>
      <c r="O1514" s="87"/>
      <c r="P1514" s="87"/>
      <c r="Q1514" s="87"/>
      <c r="R1514" s="87"/>
      <c r="S1514" s="87"/>
    </row>
    <row r="1515" spans="2:19">
      <c r="B1515" s="87"/>
      <c r="C1515" s="87"/>
      <c r="D1515" s="87"/>
      <c r="E1515" s="87"/>
      <c r="F1515" s="87"/>
      <c r="G1515" s="87"/>
      <c r="H1515" s="87"/>
      <c r="I1515" s="302"/>
      <c r="J1515" s="87"/>
      <c r="K1515" s="2"/>
      <c r="L1515" s="302"/>
      <c r="M1515" s="302"/>
      <c r="N1515" s="302"/>
      <c r="O1515" s="87"/>
      <c r="P1515" s="87"/>
      <c r="Q1515" s="87"/>
      <c r="R1515" s="87"/>
      <c r="S1515" s="87"/>
    </row>
    <row r="1516" spans="2:19">
      <c r="B1516" s="87"/>
      <c r="C1516" s="87"/>
      <c r="D1516" s="87"/>
      <c r="E1516" s="87"/>
      <c r="F1516" s="87"/>
      <c r="G1516" s="87"/>
      <c r="H1516" s="87"/>
      <c r="I1516" s="302"/>
      <c r="J1516" s="87"/>
      <c r="K1516" s="2"/>
      <c r="L1516" s="302"/>
      <c r="M1516" s="302"/>
      <c r="N1516" s="302"/>
      <c r="O1516" s="87"/>
      <c r="P1516" s="87"/>
      <c r="Q1516" s="87"/>
      <c r="R1516" s="87"/>
      <c r="S1516" s="87"/>
    </row>
    <row r="1517" spans="2:19">
      <c r="B1517" s="310"/>
      <c r="C1517" s="87"/>
      <c r="D1517" s="310"/>
      <c r="E1517" s="310"/>
      <c r="F1517" s="310"/>
      <c r="G1517" s="310"/>
      <c r="H1517" s="175"/>
      <c r="I1517" s="310"/>
      <c r="J1517" s="310"/>
      <c r="K1517" s="312"/>
      <c r="L1517" s="175"/>
      <c r="M1517" s="310"/>
      <c r="N1517" s="310"/>
      <c r="O1517" s="175"/>
      <c r="P1517" s="175"/>
      <c r="Q1517" s="175"/>
      <c r="R1517" s="175"/>
      <c r="S1517" s="310"/>
    </row>
    <row r="1518" spans="2:19">
      <c r="B1518" s="310"/>
      <c r="C1518" s="87"/>
      <c r="D1518" s="310"/>
      <c r="E1518" s="310"/>
      <c r="F1518" s="310"/>
      <c r="G1518" s="310"/>
      <c r="H1518" s="175"/>
      <c r="I1518" s="310"/>
      <c r="J1518" s="310"/>
      <c r="K1518" s="312"/>
      <c r="L1518" s="175"/>
      <c r="M1518" s="310"/>
      <c r="N1518" s="310"/>
      <c r="O1518" s="175"/>
      <c r="P1518" s="175"/>
      <c r="Q1518" s="175"/>
      <c r="R1518" s="175"/>
      <c r="S1518" s="310"/>
    </row>
    <row r="1519" spans="2:19">
      <c r="B1519" s="302"/>
      <c r="C1519" s="302"/>
      <c r="D1519" s="303"/>
      <c r="E1519" s="303"/>
      <c r="F1519" s="303"/>
      <c r="G1519" s="303"/>
      <c r="H1519" s="302"/>
      <c r="I1519" s="304"/>
      <c r="J1519" s="303"/>
      <c r="K1519" s="307"/>
      <c r="L1519" s="302"/>
      <c r="M1519" s="302"/>
      <c r="N1519" s="302"/>
      <c r="O1519" s="302"/>
      <c r="P1519" s="302"/>
      <c r="Q1519" s="87"/>
      <c r="R1519" s="87"/>
      <c r="S1519" s="87"/>
    </row>
    <row r="1520" spans="2:19">
      <c r="B1520" s="87"/>
      <c r="C1520" s="87"/>
      <c r="D1520" s="87"/>
      <c r="E1520" s="87"/>
      <c r="F1520" s="87"/>
      <c r="G1520" s="87"/>
      <c r="H1520" s="87"/>
      <c r="I1520" s="87"/>
      <c r="J1520" s="87"/>
      <c r="K1520" s="2"/>
      <c r="L1520" s="87"/>
      <c r="M1520" s="87"/>
      <c r="N1520" s="87"/>
      <c r="O1520" s="87"/>
      <c r="P1520" s="87"/>
      <c r="Q1520" s="87"/>
      <c r="R1520" s="87"/>
      <c r="S1520" s="87"/>
    </row>
    <row r="1521" spans="2:19">
      <c r="B1521" s="87"/>
      <c r="C1521" s="87"/>
      <c r="D1521" s="87"/>
      <c r="E1521" s="87"/>
      <c r="F1521" s="87"/>
      <c r="G1521" s="87"/>
      <c r="H1521" s="87"/>
      <c r="I1521" s="87"/>
      <c r="J1521" s="87"/>
      <c r="K1521" s="2"/>
      <c r="L1521" s="87"/>
      <c r="M1521" s="87"/>
      <c r="N1521" s="87"/>
      <c r="O1521" s="87"/>
      <c r="P1521" s="87"/>
      <c r="Q1521" s="87"/>
      <c r="R1521" s="87"/>
      <c r="S1521" s="87"/>
    </row>
    <row r="1522" spans="2:19">
      <c r="B1522" s="87"/>
      <c r="C1522" s="87"/>
      <c r="D1522" s="87"/>
      <c r="E1522" s="87"/>
      <c r="F1522" s="87"/>
      <c r="G1522" s="87"/>
      <c r="H1522" s="87"/>
      <c r="I1522" s="87"/>
      <c r="J1522" s="87"/>
      <c r="K1522" s="2"/>
      <c r="L1522" s="87"/>
      <c r="M1522" s="87"/>
      <c r="N1522" s="87"/>
      <c r="O1522" s="87"/>
      <c r="P1522" s="87"/>
      <c r="Q1522" s="87"/>
      <c r="R1522" s="87"/>
      <c r="S1522" s="87"/>
    </row>
    <row r="1523" spans="2:19">
      <c r="B1523" s="87"/>
      <c r="C1523" s="87"/>
      <c r="D1523" s="87"/>
      <c r="E1523" s="87"/>
      <c r="F1523" s="87"/>
      <c r="G1523" s="87"/>
      <c r="H1523" s="87"/>
      <c r="I1523" s="87"/>
      <c r="J1523" s="87"/>
      <c r="K1523" s="2"/>
      <c r="L1523" s="87"/>
      <c r="M1523" s="87"/>
      <c r="N1523" s="87"/>
      <c r="O1523" s="87"/>
      <c r="P1523" s="87"/>
      <c r="Q1523" s="87"/>
      <c r="R1523" s="87"/>
      <c r="S1523" s="87"/>
    </row>
    <row r="1524" spans="2:19">
      <c r="B1524" s="87"/>
      <c r="C1524" s="87"/>
      <c r="D1524" s="87"/>
      <c r="E1524" s="87"/>
      <c r="F1524" s="87"/>
      <c r="G1524" s="87"/>
      <c r="H1524" s="87"/>
      <c r="I1524" s="87"/>
      <c r="J1524" s="87"/>
      <c r="K1524" s="2"/>
      <c r="L1524" s="87"/>
      <c r="M1524" s="87"/>
      <c r="N1524" s="87"/>
      <c r="O1524" s="87"/>
      <c r="P1524" s="87"/>
      <c r="Q1524" s="87"/>
      <c r="R1524" s="87"/>
      <c r="S1524" s="87"/>
    </row>
    <row r="1525" spans="2:19">
      <c r="B1525" s="87"/>
      <c r="C1525" s="87"/>
      <c r="D1525" s="87"/>
      <c r="E1525" s="87"/>
      <c r="F1525" s="87"/>
      <c r="G1525" s="87"/>
      <c r="H1525" s="87"/>
      <c r="I1525" s="87"/>
      <c r="J1525" s="87"/>
      <c r="K1525" s="2"/>
      <c r="L1525" s="87"/>
      <c r="M1525" s="87"/>
      <c r="N1525" s="87"/>
      <c r="O1525" s="87"/>
      <c r="P1525" s="87"/>
      <c r="Q1525" s="87"/>
      <c r="R1525" s="87"/>
      <c r="S1525" s="87"/>
    </row>
    <row r="1526" spans="2:19">
      <c r="B1526" s="87"/>
      <c r="C1526" s="87"/>
      <c r="D1526" s="87"/>
      <c r="E1526" s="87"/>
      <c r="F1526" s="87"/>
      <c r="G1526" s="87"/>
      <c r="H1526" s="87"/>
      <c r="I1526" s="87"/>
      <c r="J1526" s="87"/>
      <c r="K1526" s="2"/>
      <c r="L1526" s="87"/>
      <c r="M1526" s="87"/>
      <c r="N1526" s="87"/>
      <c r="O1526" s="87"/>
      <c r="P1526" s="87"/>
      <c r="Q1526" s="87"/>
      <c r="R1526" s="87"/>
      <c r="S1526" s="87"/>
    </row>
    <row r="1527" spans="2:19">
      <c r="B1527" s="150"/>
      <c r="C1527" s="179"/>
      <c r="D1527" s="179"/>
      <c r="E1527" s="179"/>
      <c r="F1527" s="179"/>
      <c r="G1527" s="179"/>
      <c r="H1527" s="179"/>
      <c r="I1527" s="87"/>
      <c r="J1527" s="179"/>
      <c r="K1527" s="313"/>
      <c r="L1527" s="179"/>
      <c r="M1527" s="179"/>
      <c r="N1527" s="179"/>
      <c r="O1527" s="179"/>
      <c r="P1527" s="179"/>
      <c r="Q1527" s="179"/>
      <c r="R1527" s="179"/>
      <c r="S1527" s="87"/>
    </row>
    <row r="1528" spans="2:19">
      <c r="B1528" s="270"/>
      <c r="C1528" s="270"/>
      <c r="D1528" s="270"/>
      <c r="E1528" s="270"/>
      <c r="F1528" s="270"/>
      <c r="G1528" s="270"/>
    </row>
    <row r="1529" spans="2:19">
      <c r="B1529" s="270"/>
      <c r="C1529" s="270"/>
      <c r="D1529" s="270"/>
      <c r="E1529" s="270"/>
      <c r="F1529" s="270"/>
      <c r="G1529" s="270"/>
    </row>
    <row r="1530" spans="2:19">
      <c r="B1530" s="270"/>
      <c r="C1530" s="270"/>
      <c r="D1530" s="270"/>
      <c r="E1530" s="270"/>
      <c r="F1530" s="270"/>
      <c r="G1530" s="270"/>
    </row>
    <row r="1531" spans="2:19">
      <c r="B1531" s="270"/>
      <c r="C1531" s="270"/>
      <c r="D1531" s="270"/>
      <c r="E1531" s="270"/>
      <c r="F1531" s="270"/>
      <c r="G1531" s="270"/>
    </row>
    <row r="1532" spans="2:19">
      <c r="B1532" s="270"/>
      <c r="C1532" s="270"/>
      <c r="D1532" s="270"/>
      <c r="E1532" s="270"/>
      <c r="F1532" s="270"/>
      <c r="G1532" s="270"/>
    </row>
    <row r="1533" spans="2:19">
      <c r="B1533" s="270"/>
      <c r="C1533" s="270"/>
      <c r="D1533" s="270"/>
      <c r="E1533" s="270"/>
      <c r="F1533" s="270"/>
      <c r="G1533" s="270"/>
    </row>
    <row r="1534" spans="2:19">
      <c r="B1534" s="270"/>
      <c r="C1534" s="270"/>
      <c r="D1534" s="270"/>
      <c r="E1534" s="270"/>
      <c r="F1534" s="270"/>
      <c r="G1534" s="270"/>
    </row>
    <row r="1535" spans="2:19">
      <c r="B1535" s="270"/>
      <c r="C1535" s="270"/>
      <c r="D1535" s="270"/>
      <c r="E1535" s="270"/>
      <c r="F1535" s="270"/>
      <c r="G1535" s="270"/>
    </row>
    <row r="1536" spans="2:19">
      <c r="B1536" s="270"/>
      <c r="C1536" s="270"/>
      <c r="D1536" s="270"/>
      <c r="E1536" s="270"/>
      <c r="F1536" s="270"/>
      <c r="G1536" s="270"/>
    </row>
    <row r="1537" spans="2:7">
      <c r="B1537" s="270"/>
      <c r="C1537" s="270"/>
      <c r="D1537" s="270"/>
      <c r="E1537" s="270"/>
      <c r="F1537" s="270"/>
      <c r="G1537" s="270"/>
    </row>
    <row r="1538" spans="2:7">
      <c r="B1538" s="270"/>
      <c r="C1538" s="270"/>
      <c r="D1538" s="270"/>
      <c r="E1538" s="270"/>
      <c r="F1538" s="270"/>
      <c r="G1538" s="270"/>
    </row>
    <row r="1539" spans="2:7">
      <c r="B1539" s="270"/>
      <c r="C1539" s="270"/>
      <c r="D1539" s="270"/>
      <c r="E1539" s="270"/>
      <c r="F1539" s="270"/>
      <c r="G1539" s="270"/>
    </row>
    <row r="1540" spans="2:7">
      <c r="B1540" s="270"/>
      <c r="C1540" s="270"/>
      <c r="D1540" s="270"/>
      <c r="E1540" s="270"/>
      <c r="F1540" s="270"/>
      <c r="G1540" s="270"/>
    </row>
    <row r="1541" spans="2:7">
      <c r="B1541" s="270"/>
      <c r="C1541" s="270"/>
      <c r="D1541" s="270"/>
      <c r="E1541" s="270"/>
      <c r="F1541" s="270"/>
      <c r="G1541" s="270"/>
    </row>
    <row r="1542" spans="2:7">
      <c r="B1542" s="270"/>
      <c r="C1542" s="270"/>
      <c r="D1542" s="270"/>
      <c r="E1542" s="270"/>
      <c r="F1542" s="270"/>
      <c r="G1542" s="270"/>
    </row>
    <row r="1543" spans="2:7">
      <c r="B1543" s="270"/>
      <c r="C1543" s="270"/>
      <c r="D1543" s="270"/>
      <c r="E1543" s="270"/>
      <c r="F1543" s="270"/>
      <c r="G1543" s="270"/>
    </row>
    <row r="1544" spans="2:7">
      <c r="B1544" s="270"/>
      <c r="C1544" s="270"/>
      <c r="D1544" s="270"/>
      <c r="E1544" s="270"/>
      <c r="F1544" s="270"/>
      <c r="G1544" s="270"/>
    </row>
    <row r="1545" spans="2:7">
      <c r="B1545" s="270"/>
      <c r="C1545" s="270"/>
      <c r="D1545" s="270"/>
      <c r="E1545" s="270"/>
      <c r="F1545" s="270"/>
      <c r="G1545" s="270"/>
    </row>
    <row r="1546" spans="2:7">
      <c r="B1546" s="270"/>
      <c r="C1546" s="270"/>
      <c r="D1546" s="270"/>
      <c r="E1546" s="270"/>
      <c r="F1546" s="270"/>
      <c r="G1546" s="270"/>
    </row>
    <row r="1547" spans="2:7">
      <c r="B1547" s="270"/>
      <c r="C1547" s="270"/>
      <c r="D1547" s="270"/>
      <c r="E1547" s="270"/>
      <c r="F1547" s="270"/>
      <c r="G1547" s="270"/>
    </row>
    <row r="1548" spans="2:7">
      <c r="B1548" s="270"/>
      <c r="C1548" s="270"/>
      <c r="D1548" s="270"/>
      <c r="E1548" s="270"/>
      <c r="F1548" s="270"/>
      <c r="G1548" s="270"/>
    </row>
    <row r="1549" spans="2:7">
      <c r="B1549" s="270"/>
      <c r="C1549" s="270"/>
      <c r="D1549" s="270"/>
      <c r="E1549" s="270"/>
      <c r="F1549" s="270"/>
      <c r="G1549" s="270"/>
    </row>
    <row r="1550" spans="2:7">
      <c r="B1550" s="270"/>
      <c r="C1550" s="270"/>
      <c r="D1550" s="270"/>
      <c r="E1550" s="270"/>
      <c r="F1550" s="270"/>
      <c r="G1550" s="270"/>
    </row>
    <row r="1551" spans="2:7">
      <c r="B1551" s="270"/>
      <c r="C1551" s="270"/>
      <c r="D1551" s="270"/>
      <c r="E1551" s="270"/>
      <c r="F1551" s="270"/>
      <c r="G1551" s="270"/>
    </row>
    <row r="1552" spans="2:7">
      <c r="B1552" s="270"/>
      <c r="C1552" s="270"/>
      <c r="D1552" s="270"/>
      <c r="E1552" s="270"/>
      <c r="F1552" s="270"/>
      <c r="G1552" s="270"/>
    </row>
    <row r="1553" spans="2:7">
      <c r="B1553" s="270"/>
      <c r="C1553" s="270"/>
      <c r="D1553" s="270"/>
      <c r="E1553" s="270"/>
      <c r="F1553" s="270"/>
      <c r="G1553" s="270"/>
    </row>
    <row r="1554" spans="2:7">
      <c r="B1554" s="270"/>
      <c r="C1554" s="270"/>
      <c r="D1554" s="270"/>
      <c r="E1554" s="270"/>
      <c r="F1554" s="270"/>
      <c r="G1554" s="270"/>
    </row>
    <row r="1555" spans="2:7">
      <c r="B1555" s="270"/>
      <c r="C1555" s="270"/>
      <c r="D1555" s="270"/>
      <c r="E1555" s="270"/>
      <c r="F1555" s="270"/>
      <c r="G1555" s="270"/>
    </row>
    <row r="1556" spans="2:7">
      <c r="B1556" s="270"/>
      <c r="C1556" s="270"/>
      <c r="D1556" s="270"/>
      <c r="E1556" s="270"/>
      <c r="F1556" s="270"/>
      <c r="G1556" s="270"/>
    </row>
    <row r="1557" spans="2:7">
      <c r="B1557" s="270"/>
      <c r="C1557" s="270"/>
      <c r="D1557" s="270"/>
      <c r="E1557" s="270"/>
      <c r="F1557" s="270"/>
      <c r="G1557" s="270"/>
    </row>
    <row r="1558" spans="2:7">
      <c r="B1558" s="270"/>
      <c r="C1558" s="270"/>
      <c r="D1558" s="270"/>
      <c r="E1558" s="270"/>
      <c r="F1558" s="270"/>
      <c r="G1558" s="270"/>
    </row>
    <row r="1559" spans="2:7">
      <c r="B1559" s="270"/>
      <c r="C1559" s="270"/>
      <c r="D1559" s="270"/>
      <c r="E1559" s="270"/>
      <c r="F1559" s="270"/>
      <c r="G1559" s="270"/>
    </row>
    <row r="1560" spans="2:7">
      <c r="B1560" s="270"/>
      <c r="C1560" s="270"/>
      <c r="D1560" s="270"/>
      <c r="E1560" s="270"/>
      <c r="F1560" s="270"/>
      <c r="G1560" s="270"/>
    </row>
    <row r="1561" spans="2:7">
      <c r="B1561" s="270"/>
      <c r="C1561" s="270"/>
      <c r="D1561" s="270"/>
      <c r="E1561" s="270"/>
      <c r="F1561" s="270"/>
      <c r="G1561" s="270"/>
    </row>
    <row r="1562" spans="2:7">
      <c r="B1562" s="270"/>
      <c r="C1562" s="270"/>
      <c r="D1562" s="270"/>
      <c r="E1562" s="270"/>
      <c r="F1562" s="270"/>
      <c r="G1562" s="270"/>
    </row>
    <row r="1563" spans="2:7">
      <c r="B1563" s="270"/>
      <c r="C1563" s="270"/>
      <c r="D1563" s="270"/>
      <c r="E1563" s="270"/>
      <c r="F1563" s="270"/>
      <c r="G1563" s="270"/>
    </row>
    <row r="1564" spans="2:7">
      <c r="B1564" s="270"/>
      <c r="C1564" s="270"/>
      <c r="D1564" s="270"/>
      <c r="E1564" s="270"/>
      <c r="F1564" s="270"/>
      <c r="G1564" s="270"/>
    </row>
    <row r="1565" spans="2:7">
      <c r="B1565" s="270"/>
      <c r="C1565" s="270"/>
      <c r="D1565" s="270"/>
      <c r="E1565" s="270"/>
      <c r="F1565" s="270"/>
      <c r="G1565" s="270"/>
    </row>
    <row r="1566" spans="2:7">
      <c r="B1566" s="270"/>
      <c r="C1566" s="270"/>
      <c r="D1566" s="270"/>
      <c r="E1566" s="270"/>
      <c r="F1566" s="270"/>
      <c r="G1566" s="270"/>
    </row>
    <row r="1567" spans="2:7">
      <c r="B1567" s="270"/>
      <c r="C1567" s="270"/>
      <c r="D1567" s="270"/>
      <c r="E1567" s="270"/>
      <c r="F1567" s="270"/>
      <c r="G1567" s="270"/>
    </row>
    <row r="1568" spans="2:7">
      <c r="B1568" s="270"/>
      <c r="C1568" s="270"/>
      <c r="D1568" s="270"/>
      <c r="E1568" s="270"/>
      <c r="F1568" s="270"/>
      <c r="G1568" s="270"/>
    </row>
    <row r="1569" spans="2:7">
      <c r="B1569" s="270"/>
      <c r="C1569" s="270"/>
      <c r="D1569" s="270"/>
      <c r="E1569" s="270"/>
      <c r="F1569" s="270"/>
      <c r="G1569" s="270"/>
    </row>
    <row r="1570" spans="2:7">
      <c r="B1570" s="270"/>
      <c r="C1570" s="270"/>
      <c r="D1570" s="270"/>
      <c r="E1570" s="270"/>
      <c r="F1570" s="270"/>
      <c r="G1570" s="270"/>
    </row>
    <row r="1571" spans="2:7">
      <c r="B1571" s="270"/>
      <c r="C1571" s="270"/>
      <c r="D1571" s="270"/>
      <c r="E1571" s="270"/>
      <c r="F1571" s="270"/>
      <c r="G1571" s="270"/>
    </row>
    <row r="1572" spans="2:7">
      <c r="B1572" s="270"/>
      <c r="C1572" s="270"/>
      <c r="D1572" s="270"/>
      <c r="E1572" s="270"/>
      <c r="F1572" s="270"/>
      <c r="G1572" s="270"/>
    </row>
    <row r="1573" spans="2:7">
      <c r="B1573" s="270"/>
      <c r="C1573" s="270"/>
      <c r="D1573" s="270"/>
      <c r="E1573" s="270"/>
      <c r="F1573" s="270"/>
      <c r="G1573" s="270"/>
    </row>
    <row r="1574" spans="2:7">
      <c r="B1574" s="270"/>
      <c r="C1574" s="270"/>
      <c r="D1574" s="270"/>
      <c r="E1574" s="270"/>
      <c r="F1574" s="270"/>
      <c r="G1574" s="270"/>
    </row>
    <row r="1575" spans="2:7">
      <c r="B1575" s="270"/>
      <c r="C1575" s="270"/>
      <c r="D1575" s="270"/>
      <c r="E1575" s="270"/>
      <c r="F1575" s="270"/>
      <c r="G1575" s="270"/>
    </row>
    <row r="1576" spans="2:7">
      <c r="B1576" s="270"/>
      <c r="C1576" s="270"/>
      <c r="D1576" s="270"/>
      <c r="E1576" s="270"/>
      <c r="F1576" s="270"/>
      <c r="G1576" s="270"/>
    </row>
    <row r="1577" spans="2:7">
      <c r="B1577" s="270"/>
      <c r="C1577" s="270"/>
      <c r="D1577" s="270"/>
      <c r="E1577" s="270"/>
      <c r="F1577" s="270"/>
      <c r="G1577" s="270"/>
    </row>
    <row r="1578" spans="2:7">
      <c r="B1578" s="270"/>
      <c r="C1578" s="270"/>
      <c r="D1578" s="270"/>
      <c r="E1578" s="270"/>
      <c r="F1578" s="270"/>
      <c r="G1578" s="270"/>
    </row>
    <row r="1579" spans="2:7">
      <c r="B1579" s="270"/>
      <c r="C1579" s="270"/>
      <c r="D1579" s="270"/>
      <c r="E1579" s="270"/>
      <c r="F1579" s="270"/>
      <c r="G1579" s="270"/>
    </row>
    <row r="1580" spans="2:7">
      <c r="B1580" s="270"/>
      <c r="C1580" s="270"/>
      <c r="D1580" s="270"/>
      <c r="E1580" s="270"/>
      <c r="F1580" s="270"/>
      <c r="G1580" s="270"/>
    </row>
    <row r="1581" spans="2:7">
      <c r="B1581" s="270"/>
      <c r="C1581" s="270"/>
      <c r="D1581" s="270"/>
      <c r="E1581" s="270"/>
      <c r="F1581" s="270"/>
      <c r="G1581" s="270"/>
    </row>
    <row r="1582" spans="2:7">
      <c r="B1582" s="270"/>
      <c r="C1582" s="270"/>
      <c r="D1582" s="270"/>
      <c r="E1582" s="270"/>
      <c r="F1582" s="270"/>
      <c r="G1582" s="270"/>
    </row>
    <row r="1583" spans="2:7">
      <c r="B1583" s="270"/>
      <c r="C1583" s="270"/>
      <c r="D1583" s="270"/>
      <c r="E1583" s="270"/>
      <c r="F1583" s="270"/>
      <c r="G1583" s="270"/>
    </row>
    <row r="1584" spans="2:7">
      <c r="B1584" s="270"/>
      <c r="C1584" s="270"/>
      <c r="D1584" s="270"/>
      <c r="E1584" s="270"/>
      <c r="F1584" s="270"/>
      <c r="G1584" s="270"/>
    </row>
    <row r="1585" spans="2:7">
      <c r="B1585" s="270"/>
      <c r="C1585" s="270"/>
      <c r="D1585" s="270"/>
      <c r="E1585" s="270"/>
      <c r="F1585" s="270"/>
      <c r="G1585" s="270"/>
    </row>
    <row r="1586" spans="2:7">
      <c r="B1586" s="270"/>
      <c r="C1586" s="270"/>
      <c r="D1586" s="270"/>
      <c r="E1586" s="270"/>
      <c r="F1586" s="270"/>
      <c r="G1586" s="270"/>
    </row>
    <row r="1587" spans="2:7">
      <c r="B1587" s="270"/>
      <c r="C1587" s="270"/>
      <c r="D1587" s="270"/>
      <c r="E1587" s="270"/>
      <c r="F1587" s="270"/>
      <c r="G1587" s="270"/>
    </row>
    <row r="1588" spans="2:7">
      <c r="B1588" s="270"/>
      <c r="C1588" s="270"/>
      <c r="D1588" s="270"/>
      <c r="E1588" s="270"/>
      <c r="F1588" s="270"/>
      <c r="G1588" s="270"/>
    </row>
    <row r="1589" spans="2:7">
      <c r="B1589" s="270"/>
      <c r="C1589" s="270"/>
      <c r="D1589" s="270"/>
      <c r="E1589" s="270"/>
      <c r="F1589" s="270"/>
      <c r="G1589" s="270"/>
    </row>
    <row r="1590" spans="2:7">
      <c r="B1590" s="270"/>
      <c r="C1590" s="270"/>
      <c r="D1590" s="270"/>
      <c r="E1590" s="270"/>
      <c r="F1590" s="270"/>
      <c r="G1590" s="270"/>
    </row>
    <row r="1591" spans="2:7">
      <c r="B1591" s="270"/>
      <c r="C1591" s="270"/>
      <c r="D1591" s="270"/>
      <c r="E1591" s="270"/>
      <c r="F1591" s="270"/>
      <c r="G1591" s="270"/>
    </row>
    <row r="1592" spans="2:7">
      <c r="B1592" s="270"/>
      <c r="C1592" s="270"/>
      <c r="D1592" s="270"/>
      <c r="E1592" s="270"/>
      <c r="F1592" s="270"/>
      <c r="G1592" s="270"/>
    </row>
    <row r="1593" spans="2:7">
      <c r="B1593" s="270"/>
      <c r="C1593" s="270"/>
      <c r="D1593" s="270"/>
      <c r="E1593" s="270"/>
      <c r="F1593" s="270"/>
      <c r="G1593" s="270"/>
    </row>
    <row r="1594" spans="2:7">
      <c r="B1594" s="270"/>
      <c r="C1594" s="270"/>
      <c r="D1594" s="270"/>
      <c r="E1594" s="270"/>
      <c r="F1594" s="270"/>
      <c r="G1594" s="270"/>
    </row>
    <row r="1595" spans="2:7">
      <c r="B1595" s="270"/>
      <c r="C1595" s="270"/>
      <c r="D1595" s="270"/>
      <c r="E1595" s="270"/>
      <c r="F1595" s="270"/>
      <c r="G1595" s="270"/>
    </row>
    <row r="1596" spans="2:7">
      <c r="B1596" s="270"/>
      <c r="C1596" s="270"/>
      <c r="D1596" s="270"/>
      <c r="E1596" s="270"/>
      <c r="F1596" s="270"/>
      <c r="G1596" s="270"/>
    </row>
    <row r="1597" spans="2:7">
      <c r="B1597" s="270"/>
      <c r="C1597" s="270"/>
      <c r="D1597" s="270"/>
      <c r="E1597" s="270"/>
      <c r="F1597" s="270"/>
      <c r="G1597" s="270"/>
    </row>
    <row r="1598" spans="2:7">
      <c r="B1598" s="270"/>
      <c r="C1598" s="270"/>
      <c r="D1598" s="270"/>
      <c r="E1598" s="270"/>
      <c r="F1598" s="270"/>
      <c r="G1598" s="270"/>
    </row>
    <row r="1599" spans="2:7">
      <c r="B1599" s="270"/>
      <c r="C1599" s="270"/>
      <c r="D1599" s="270"/>
      <c r="E1599" s="270"/>
      <c r="F1599" s="270"/>
      <c r="G1599" s="270"/>
    </row>
    <row r="1600" spans="2:7">
      <c r="B1600" s="270"/>
      <c r="C1600" s="270"/>
      <c r="D1600" s="270"/>
      <c r="E1600" s="270"/>
      <c r="F1600" s="270"/>
      <c r="G1600" s="270"/>
    </row>
    <row r="1601" spans="2:7">
      <c r="B1601" s="270"/>
      <c r="C1601" s="270"/>
      <c r="D1601" s="270"/>
      <c r="E1601" s="270"/>
      <c r="F1601" s="270"/>
      <c r="G1601" s="270"/>
    </row>
    <row r="1602" spans="2:7">
      <c r="B1602" s="270"/>
      <c r="C1602" s="270"/>
      <c r="D1602" s="270"/>
      <c r="E1602" s="270"/>
      <c r="F1602" s="270"/>
      <c r="G1602" s="270"/>
    </row>
    <row r="1603" spans="2:7">
      <c r="B1603" s="270"/>
      <c r="C1603" s="270"/>
      <c r="D1603" s="270"/>
      <c r="E1603" s="270"/>
      <c r="F1603" s="270"/>
      <c r="G1603" s="270"/>
    </row>
    <row r="1604" spans="2:7">
      <c r="B1604" s="270"/>
      <c r="C1604" s="270"/>
      <c r="D1604" s="270"/>
      <c r="E1604" s="270"/>
      <c r="F1604" s="270"/>
      <c r="G1604" s="270"/>
    </row>
    <row r="1605" spans="2:7">
      <c r="B1605" s="270"/>
      <c r="C1605" s="270"/>
      <c r="D1605" s="270"/>
      <c r="E1605" s="270"/>
      <c r="F1605" s="270"/>
      <c r="G1605" s="270"/>
    </row>
    <row r="1606" spans="2:7">
      <c r="B1606" s="270"/>
      <c r="C1606" s="270"/>
      <c r="D1606" s="270"/>
      <c r="E1606" s="270"/>
      <c r="F1606" s="270"/>
      <c r="G1606" s="270"/>
    </row>
    <row r="1607" spans="2:7">
      <c r="B1607" s="270"/>
      <c r="C1607" s="270"/>
      <c r="D1607" s="270"/>
      <c r="E1607" s="270"/>
      <c r="F1607" s="270"/>
      <c r="G1607" s="270"/>
    </row>
    <row r="1608" spans="2:7">
      <c r="B1608" s="270"/>
      <c r="C1608" s="270"/>
      <c r="D1608" s="270"/>
      <c r="E1608" s="270"/>
      <c r="F1608" s="270"/>
      <c r="G1608" s="270"/>
    </row>
    <row r="1609" spans="2:7">
      <c r="B1609" s="270"/>
      <c r="C1609" s="270"/>
      <c r="D1609" s="270"/>
      <c r="E1609" s="270"/>
      <c r="F1609" s="270"/>
      <c r="G1609" s="270"/>
    </row>
    <row r="1610" spans="2:7">
      <c r="B1610" s="270"/>
      <c r="C1610" s="270"/>
      <c r="D1610" s="270"/>
      <c r="E1610" s="270"/>
      <c r="F1610" s="270"/>
      <c r="G1610" s="270"/>
    </row>
    <row r="1611" spans="2:7">
      <c r="B1611" s="270"/>
      <c r="C1611" s="270"/>
      <c r="D1611" s="270"/>
      <c r="E1611" s="270"/>
      <c r="F1611" s="270"/>
      <c r="G1611" s="270"/>
    </row>
    <row r="1612" spans="2:7">
      <c r="B1612" s="270"/>
      <c r="C1612" s="270"/>
      <c r="D1612" s="270"/>
      <c r="E1612" s="270"/>
      <c r="F1612" s="270"/>
      <c r="G1612" s="270"/>
    </row>
    <row r="1613" spans="2:7">
      <c r="B1613" s="270"/>
      <c r="C1613" s="270"/>
      <c r="D1613" s="270"/>
      <c r="E1613" s="270"/>
      <c r="F1613" s="270"/>
      <c r="G1613" s="270"/>
    </row>
    <row r="1614" spans="2:7">
      <c r="B1614" s="270"/>
      <c r="C1614" s="270"/>
      <c r="D1614" s="270"/>
      <c r="E1614" s="270"/>
      <c r="F1614" s="270"/>
      <c r="G1614" s="270"/>
    </row>
    <row r="1615" spans="2:7">
      <c r="B1615" s="270"/>
      <c r="C1615" s="270"/>
      <c r="D1615" s="270"/>
      <c r="E1615" s="270"/>
      <c r="F1615" s="270"/>
      <c r="G1615" s="270"/>
    </row>
    <row r="1616" spans="2:7">
      <c r="B1616" s="270"/>
      <c r="C1616" s="270"/>
      <c r="D1616" s="270"/>
      <c r="E1616" s="270"/>
      <c r="F1616" s="270"/>
      <c r="G1616" s="270"/>
    </row>
    <row r="1617" spans="2:7">
      <c r="B1617" s="270"/>
      <c r="C1617" s="270"/>
      <c r="D1617" s="270"/>
      <c r="E1617" s="270"/>
      <c r="F1617" s="270"/>
      <c r="G1617" s="270"/>
    </row>
    <row r="1618" spans="2:7">
      <c r="B1618" s="270"/>
      <c r="C1618" s="270"/>
      <c r="D1618" s="270"/>
      <c r="E1618" s="270"/>
      <c r="F1618" s="270"/>
      <c r="G1618" s="270"/>
    </row>
    <row r="1619" spans="2:7">
      <c r="B1619" s="270"/>
      <c r="C1619" s="270"/>
      <c r="D1619" s="270"/>
      <c r="E1619" s="270"/>
      <c r="F1619" s="270"/>
      <c r="G1619" s="270"/>
    </row>
    <row r="1620" spans="2:7">
      <c r="B1620" s="270"/>
      <c r="C1620" s="270"/>
      <c r="D1620" s="270"/>
      <c r="E1620" s="270"/>
      <c r="F1620" s="270"/>
      <c r="G1620" s="270"/>
    </row>
    <row r="1621" spans="2:7">
      <c r="B1621" s="270"/>
      <c r="C1621" s="270"/>
      <c r="D1621" s="270"/>
      <c r="E1621" s="270"/>
      <c r="F1621" s="270"/>
      <c r="G1621" s="270"/>
    </row>
    <row r="1622" spans="2:7">
      <c r="B1622" s="270"/>
      <c r="C1622" s="270"/>
      <c r="D1622" s="270"/>
      <c r="E1622" s="270"/>
      <c r="F1622" s="270"/>
      <c r="G1622" s="270"/>
    </row>
    <row r="1623" spans="2:7">
      <c r="B1623" s="270"/>
      <c r="C1623" s="270"/>
      <c r="D1623" s="270"/>
      <c r="E1623" s="270"/>
      <c r="F1623" s="270"/>
      <c r="G1623" s="270"/>
    </row>
    <row r="1624" spans="2:7">
      <c r="B1624" s="270"/>
      <c r="C1624" s="270"/>
      <c r="D1624" s="270"/>
      <c r="E1624" s="270"/>
      <c r="F1624" s="270"/>
      <c r="G1624" s="270"/>
    </row>
    <row r="1625" spans="2:7">
      <c r="B1625" s="270"/>
      <c r="C1625" s="270"/>
      <c r="D1625" s="270"/>
      <c r="E1625" s="270"/>
      <c r="F1625" s="270"/>
      <c r="G1625" s="270"/>
    </row>
    <row r="1626" spans="2:7">
      <c r="B1626" s="270"/>
      <c r="C1626" s="270"/>
      <c r="D1626" s="270"/>
      <c r="E1626" s="270"/>
      <c r="F1626" s="270"/>
      <c r="G1626" s="270"/>
    </row>
    <row r="1627" spans="2:7">
      <c r="B1627" s="270"/>
      <c r="C1627" s="270"/>
      <c r="D1627" s="270"/>
      <c r="E1627" s="270"/>
      <c r="F1627" s="270"/>
      <c r="G1627" s="270"/>
    </row>
    <row r="1628" spans="2:7">
      <c r="B1628" s="270"/>
      <c r="C1628" s="270"/>
      <c r="D1628" s="270"/>
      <c r="E1628" s="270"/>
      <c r="F1628" s="270"/>
      <c r="G1628" s="270"/>
    </row>
    <row r="1629" spans="2:7">
      <c r="B1629" s="270"/>
      <c r="C1629" s="270"/>
      <c r="D1629" s="270"/>
      <c r="E1629" s="270"/>
      <c r="F1629" s="270"/>
      <c r="G1629" s="270"/>
    </row>
    <row r="1630" spans="2:7">
      <c r="B1630" s="270"/>
      <c r="C1630" s="270"/>
      <c r="D1630" s="270"/>
      <c r="E1630" s="270"/>
      <c r="F1630" s="270"/>
      <c r="G1630" s="270"/>
    </row>
    <row r="1631" spans="2:7">
      <c r="B1631" s="270"/>
      <c r="C1631" s="270"/>
      <c r="D1631" s="270"/>
      <c r="E1631" s="270"/>
      <c r="F1631" s="270"/>
      <c r="G1631" s="270"/>
    </row>
    <row r="1632" spans="2:7">
      <c r="B1632" s="270"/>
      <c r="C1632" s="270"/>
      <c r="D1632" s="270"/>
      <c r="E1632" s="270"/>
      <c r="F1632" s="270"/>
      <c r="G1632" s="270"/>
    </row>
    <row r="1633" spans="2:7">
      <c r="B1633" s="270"/>
      <c r="C1633" s="270"/>
      <c r="D1633" s="270"/>
      <c r="E1633" s="270"/>
      <c r="F1633" s="270"/>
      <c r="G1633" s="270"/>
    </row>
    <row r="1634" spans="2:7">
      <c r="B1634" s="270"/>
      <c r="C1634" s="270"/>
      <c r="D1634" s="270"/>
      <c r="E1634" s="270"/>
      <c r="F1634" s="270"/>
      <c r="G1634" s="270"/>
    </row>
    <row r="1635" spans="2:7">
      <c r="B1635" s="270"/>
      <c r="C1635" s="270"/>
      <c r="D1635" s="270"/>
      <c r="E1635" s="270"/>
      <c r="F1635" s="270"/>
      <c r="G1635" s="270"/>
    </row>
    <row r="1636" spans="2:7">
      <c r="B1636" s="270"/>
      <c r="C1636" s="270"/>
      <c r="D1636" s="270"/>
      <c r="E1636" s="270"/>
      <c r="F1636" s="270"/>
      <c r="G1636" s="270"/>
    </row>
    <row r="1637" spans="2:7">
      <c r="B1637" s="270"/>
      <c r="C1637" s="270"/>
      <c r="D1637" s="270"/>
      <c r="E1637" s="270"/>
      <c r="F1637" s="270"/>
      <c r="G1637" s="270"/>
    </row>
    <row r="1638" spans="2:7">
      <c r="B1638" s="270"/>
      <c r="C1638" s="270"/>
      <c r="D1638" s="270"/>
      <c r="E1638" s="270"/>
      <c r="F1638" s="270"/>
      <c r="G1638" s="270"/>
    </row>
    <row r="1639" spans="2:7">
      <c r="B1639" s="270"/>
      <c r="C1639" s="270"/>
      <c r="D1639" s="270"/>
      <c r="E1639" s="270"/>
      <c r="F1639" s="270"/>
      <c r="G1639" s="270"/>
    </row>
    <row r="1640" spans="2:7">
      <c r="B1640" s="270"/>
      <c r="C1640" s="270"/>
      <c r="D1640" s="270"/>
      <c r="E1640" s="270"/>
      <c r="F1640" s="270"/>
      <c r="G1640" s="270"/>
    </row>
    <row r="1641" spans="2:7">
      <c r="B1641" s="270"/>
      <c r="C1641" s="270"/>
      <c r="D1641" s="270"/>
      <c r="E1641" s="270"/>
      <c r="F1641" s="270"/>
      <c r="G1641" s="270"/>
    </row>
    <row r="1642" spans="2:7">
      <c r="B1642" s="270"/>
      <c r="C1642" s="270"/>
      <c r="D1642" s="270"/>
      <c r="E1642" s="270"/>
      <c r="F1642" s="270"/>
      <c r="G1642" s="270"/>
    </row>
    <row r="1643" spans="2:7">
      <c r="B1643" s="270"/>
      <c r="C1643" s="270"/>
      <c r="D1643" s="270"/>
      <c r="E1643" s="270"/>
      <c r="F1643" s="270"/>
      <c r="G1643" s="270"/>
    </row>
    <row r="1644" spans="2:7">
      <c r="B1644" s="270"/>
      <c r="C1644" s="270"/>
      <c r="D1644" s="270"/>
      <c r="E1644" s="270"/>
      <c r="F1644" s="270"/>
      <c r="G1644" s="270"/>
    </row>
    <row r="1645" spans="2:7">
      <c r="B1645" s="270"/>
      <c r="C1645" s="270"/>
      <c r="D1645" s="270"/>
      <c r="E1645" s="270"/>
      <c r="F1645" s="270"/>
      <c r="G1645" s="270"/>
    </row>
    <row r="1646" spans="2:7">
      <c r="B1646" s="270"/>
      <c r="C1646" s="270"/>
      <c r="D1646" s="270"/>
      <c r="E1646" s="270"/>
      <c r="F1646" s="270"/>
      <c r="G1646" s="270"/>
    </row>
    <row r="1647" spans="2:7">
      <c r="B1647" s="270"/>
      <c r="C1647" s="270"/>
      <c r="D1647" s="270"/>
      <c r="E1647" s="270"/>
      <c r="F1647" s="270"/>
      <c r="G1647" s="270"/>
    </row>
    <row r="1648" spans="2:7">
      <c r="B1648" s="270"/>
      <c r="C1648" s="270"/>
      <c r="D1648" s="270"/>
      <c r="E1648" s="270"/>
      <c r="F1648" s="270"/>
      <c r="G1648" s="270"/>
    </row>
    <row r="1649" spans="2:7">
      <c r="B1649" s="270"/>
      <c r="C1649" s="270"/>
      <c r="D1649" s="270"/>
      <c r="E1649" s="270"/>
      <c r="F1649" s="270"/>
      <c r="G1649" s="270"/>
    </row>
    <row r="1650" spans="2:7">
      <c r="B1650" s="270"/>
      <c r="C1650" s="270"/>
      <c r="D1650" s="270"/>
      <c r="E1650" s="270"/>
      <c r="F1650" s="270"/>
      <c r="G1650" s="270"/>
    </row>
    <row r="1651" spans="2:7">
      <c r="B1651" s="270"/>
      <c r="C1651" s="270"/>
      <c r="D1651" s="270"/>
      <c r="E1651" s="270"/>
      <c r="F1651" s="270"/>
      <c r="G1651" s="270"/>
    </row>
    <row r="1652" spans="2:7">
      <c r="B1652" s="270"/>
      <c r="C1652" s="270"/>
      <c r="D1652" s="270"/>
      <c r="E1652" s="270"/>
      <c r="F1652" s="270"/>
      <c r="G1652" s="270"/>
    </row>
    <row r="1653" spans="2:7">
      <c r="B1653" s="270"/>
      <c r="C1653" s="270"/>
      <c r="D1653" s="270"/>
      <c r="E1653" s="270"/>
      <c r="F1653" s="270"/>
      <c r="G1653" s="270"/>
    </row>
    <row r="1654" spans="2:7">
      <c r="B1654" s="270"/>
      <c r="C1654" s="270"/>
      <c r="D1654" s="270"/>
      <c r="E1654" s="270"/>
      <c r="F1654" s="270"/>
      <c r="G1654" s="270"/>
    </row>
    <row r="1655" spans="2:7">
      <c r="B1655" s="270"/>
      <c r="C1655" s="270"/>
      <c r="D1655" s="270"/>
      <c r="E1655" s="270"/>
      <c r="F1655" s="270"/>
      <c r="G1655" s="270"/>
    </row>
    <row r="1656" spans="2:7">
      <c r="B1656" s="270"/>
      <c r="C1656" s="270"/>
      <c r="D1656" s="270"/>
      <c r="E1656" s="270"/>
      <c r="F1656" s="270"/>
      <c r="G1656" s="270"/>
    </row>
    <row r="1657" spans="2:7">
      <c r="B1657" s="270"/>
      <c r="C1657" s="270"/>
      <c r="D1657" s="270"/>
      <c r="E1657" s="270"/>
      <c r="F1657" s="270"/>
      <c r="G1657" s="270"/>
    </row>
    <row r="1658" spans="2:7">
      <c r="B1658" s="270"/>
      <c r="C1658" s="270"/>
      <c r="D1658" s="270"/>
      <c r="E1658" s="270"/>
      <c r="F1658" s="270"/>
      <c r="G1658" s="270"/>
    </row>
    <row r="1659" spans="2:7">
      <c r="B1659" s="270"/>
      <c r="C1659" s="270"/>
      <c r="D1659" s="270"/>
      <c r="E1659" s="270"/>
      <c r="F1659" s="270"/>
      <c r="G1659" s="270"/>
    </row>
    <row r="1660" spans="2:7">
      <c r="B1660" s="270"/>
      <c r="C1660" s="270"/>
      <c r="D1660" s="270"/>
      <c r="E1660" s="270"/>
      <c r="F1660" s="270"/>
      <c r="G1660" s="270"/>
    </row>
    <row r="1661" spans="2:7">
      <c r="B1661" s="270"/>
      <c r="C1661" s="270"/>
      <c r="D1661" s="270"/>
      <c r="E1661" s="270"/>
      <c r="F1661" s="270"/>
      <c r="G1661" s="270"/>
    </row>
    <row r="1662" spans="2:7">
      <c r="B1662" s="270"/>
      <c r="C1662" s="270"/>
      <c r="D1662" s="270"/>
      <c r="E1662" s="270"/>
      <c r="F1662" s="270"/>
      <c r="G1662" s="270"/>
    </row>
    <row r="1663" spans="2:7">
      <c r="B1663" s="270"/>
      <c r="C1663" s="270"/>
      <c r="D1663" s="270"/>
      <c r="E1663" s="270"/>
      <c r="F1663" s="270"/>
      <c r="G1663" s="270"/>
    </row>
    <row r="1664" spans="2:7">
      <c r="B1664" s="270"/>
      <c r="C1664" s="270"/>
      <c r="D1664" s="270"/>
      <c r="E1664" s="270"/>
      <c r="F1664" s="270"/>
      <c r="G1664" s="270"/>
    </row>
    <row r="1665" spans="2:7">
      <c r="B1665" s="270"/>
      <c r="C1665" s="270"/>
      <c r="D1665" s="270"/>
      <c r="E1665" s="270"/>
      <c r="F1665" s="270"/>
      <c r="G1665" s="270"/>
    </row>
    <row r="1666" spans="2:7">
      <c r="B1666" s="270"/>
      <c r="C1666" s="270"/>
      <c r="D1666" s="270"/>
      <c r="E1666" s="270"/>
      <c r="F1666" s="270"/>
      <c r="G1666" s="270"/>
    </row>
    <row r="1667" spans="2:7">
      <c r="B1667" s="270"/>
      <c r="C1667" s="270"/>
      <c r="D1667" s="270"/>
      <c r="E1667" s="270"/>
      <c r="F1667" s="270"/>
      <c r="G1667" s="270"/>
    </row>
    <row r="1668" spans="2:7">
      <c r="B1668" s="270"/>
      <c r="C1668" s="270"/>
      <c r="D1668" s="270"/>
      <c r="E1668" s="270"/>
      <c r="F1668" s="270"/>
      <c r="G1668" s="270"/>
    </row>
    <row r="1669" spans="2:7">
      <c r="B1669" s="270"/>
      <c r="C1669" s="270"/>
      <c r="D1669" s="270"/>
      <c r="E1669" s="270"/>
      <c r="F1669" s="270"/>
      <c r="G1669" s="270"/>
    </row>
    <row r="1670" spans="2:7">
      <c r="B1670" s="270"/>
      <c r="C1670" s="270"/>
      <c r="D1670" s="270"/>
      <c r="E1670" s="270"/>
      <c r="F1670" s="270"/>
      <c r="G1670" s="270"/>
    </row>
    <row r="1671" spans="2:7">
      <c r="B1671" s="270"/>
      <c r="C1671" s="270"/>
      <c r="D1671" s="270"/>
      <c r="E1671" s="270"/>
      <c r="F1671" s="270"/>
      <c r="G1671" s="270"/>
    </row>
    <row r="1672" spans="2:7">
      <c r="B1672" s="270"/>
      <c r="C1672" s="270"/>
      <c r="D1672" s="270"/>
      <c r="E1672" s="270"/>
      <c r="F1672" s="270"/>
      <c r="G1672" s="270"/>
    </row>
    <row r="1673" spans="2:7">
      <c r="B1673" s="270"/>
      <c r="C1673" s="270"/>
      <c r="D1673" s="270"/>
      <c r="E1673" s="270"/>
      <c r="F1673" s="270"/>
      <c r="G1673" s="270"/>
    </row>
    <row r="1674" spans="2:7">
      <c r="B1674" s="270"/>
      <c r="C1674" s="270"/>
      <c r="D1674" s="270"/>
      <c r="E1674" s="270"/>
      <c r="F1674" s="270"/>
      <c r="G1674" s="270"/>
    </row>
    <row r="1675" spans="2:7">
      <c r="B1675" s="270"/>
      <c r="C1675" s="270"/>
      <c r="D1675" s="270"/>
      <c r="E1675" s="270"/>
      <c r="F1675" s="270"/>
      <c r="G1675" s="270"/>
    </row>
    <row r="1676" spans="2:7">
      <c r="B1676" s="270"/>
      <c r="C1676" s="270"/>
      <c r="D1676" s="270"/>
      <c r="E1676" s="270"/>
      <c r="F1676" s="270"/>
      <c r="G1676" s="270"/>
    </row>
    <row r="1677" spans="2:7">
      <c r="B1677" s="270"/>
      <c r="C1677" s="270"/>
      <c r="D1677" s="270"/>
      <c r="E1677" s="270"/>
      <c r="F1677" s="270"/>
      <c r="G1677" s="270"/>
    </row>
    <row r="1678" spans="2:7">
      <c r="B1678" s="270"/>
      <c r="C1678" s="270"/>
      <c r="D1678" s="270"/>
      <c r="E1678" s="270"/>
      <c r="F1678" s="270"/>
      <c r="G1678" s="270"/>
    </row>
    <row r="1679" spans="2:7">
      <c r="B1679" s="270"/>
      <c r="C1679" s="270"/>
      <c r="D1679" s="270"/>
      <c r="E1679" s="270"/>
      <c r="F1679" s="270"/>
      <c r="G1679" s="270"/>
    </row>
    <row r="1680" spans="2:7">
      <c r="B1680" s="270"/>
      <c r="C1680" s="270"/>
      <c r="D1680" s="270"/>
      <c r="E1680" s="270"/>
      <c r="F1680" s="270"/>
      <c r="G1680" s="270"/>
    </row>
    <row r="1681" spans="2:7">
      <c r="B1681" s="270"/>
      <c r="C1681" s="270"/>
      <c r="D1681" s="270"/>
      <c r="E1681" s="270"/>
      <c r="F1681" s="270"/>
      <c r="G1681" s="270"/>
    </row>
    <row r="1682" spans="2:7">
      <c r="B1682" s="270"/>
      <c r="C1682" s="270"/>
      <c r="D1682" s="270"/>
      <c r="E1682" s="270"/>
      <c r="F1682" s="270"/>
      <c r="G1682" s="270"/>
    </row>
    <row r="1683" spans="2:7">
      <c r="B1683" s="270"/>
      <c r="C1683" s="270"/>
      <c r="D1683" s="270"/>
      <c r="E1683" s="270"/>
      <c r="F1683" s="270"/>
      <c r="G1683" s="270"/>
    </row>
    <row r="1684" spans="2:7">
      <c r="B1684" s="270"/>
      <c r="C1684" s="270"/>
      <c r="D1684" s="270"/>
      <c r="E1684" s="270"/>
      <c r="F1684" s="270"/>
      <c r="G1684" s="270"/>
    </row>
    <row r="1685" spans="2:7">
      <c r="B1685" s="270"/>
      <c r="C1685" s="270"/>
      <c r="D1685" s="270"/>
      <c r="E1685" s="270"/>
      <c r="F1685" s="270"/>
      <c r="G1685" s="270"/>
    </row>
    <row r="1686" spans="2:7">
      <c r="B1686" s="270"/>
      <c r="C1686" s="270"/>
      <c r="D1686" s="270"/>
      <c r="E1686" s="270"/>
      <c r="F1686" s="270"/>
      <c r="G1686" s="270"/>
    </row>
    <row r="1687" spans="2:7">
      <c r="B1687" s="270"/>
      <c r="C1687" s="270"/>
      <c r="D1687" s="270"/>
      <c r="E1687" s="270"/>
      <c r="F1687" s="270"/>
      <c r="G1687" s="270"/>
    </row>
    <row r="1688" spans="2:7">
      <c r="B1688" s="270"/>
      <c r="C1688" s="270"/>
      <c r="D1688" s="270"/>
      <c r="E1688" s="270"/>
      <c r="F1688" s="270"/>
      <c r="G1688" s="270"/>
    </row>
    <row r="1689" spans="2:7">
      <c r="B1689" s="270"/>
      <c r="C1689" s="270"/>
      <c r="D1689" s="270"/>
      <c r="E1689" s="270"/>
      <c r="F1689" s="270"/>
      <c r="G1689" s="270"/>
    </row>
    <row r="1690" spans="2:7">
      <c r="B1690" s="270"/>
      <c r="C1690" s="270"/>
      <c r="D1690" s="270"/>
      <c r="E1690" s="270"/>
      <c r="F1690" s="270"/>
      <c r="G1690" s="270"/>
    </row>
    <row r="1691" spans="2:7">
      <c r="B1691" s="270"/>
      <c r="C1691" s="270"/>
      <c r="D1691" s="270"/>
      <c r="E1691" s="270"/>
      <c r="F1691" s="270"/>
      <c r="G1691" s="270"/>
    </row>
    <row r="1692" spans="2:7">
      <c r="B1692" s="270"/>
      <c r="C1692" s="270"/>
      <c r="D1692" s="270"/>
      <c r="E1692" s="270"/>
      <c r="F1692" s="270"/>
      <c r="G1692" s="270"/>
    </row>
    <row r="1693" spans="2:7">
      <c r="B1693" s="270"/>
      <c r="C1693" s="270"/>
      <c r="D1693" s="270"/>
      <c r="E1693" s="270"/>
      <c r="F1693" s="270"/>
      <c r="G1693" s="270"/>
    </row>
    <row r="1694" spans="2:7">
      <c r="B1694" s="270"/>
      <c r="C1694" s="270"/>
      <c r="D1694" s="270"/>
      <c r="E1694" s="270"/>
      <c r="F1694" s="270"/>
      <c r="G1694" s="270"/>
    </row>
    <row r="1695" spans="2:7">
      <c r="B1695" s="270"/>
      <c r="C1695" s="270"/>
      <c r="D1695" s="270"/>
      <c r="E1695" s="270"/>
      <c r="F1695" s="270"/>
      <c r="G1695" s="270"/>
    </row>
    <row r="1696" spans="2:7">
      <c r="B1696" s="270"/>
      <c r="C1696" s="270"/>
      <c r="D1696" s="270"/>
      <c r="E1696" s="270"/>
      <c r="F1696" s="270"/>
      <c r="G1696" s="270"/>
    </row>
    <row r="1697" spans="2:7">
      <c r="B1697" s="270"/>
      <c r="C1697" s="270"/>
      <c r="D1697" s="270"/>
      <c r="E1697" s="270"/>
      <c r="F1697" s="270"/>
      <c r="G1697" s="270"/>
    </row>
    <row r="1698" spans="2:7">
      <c r="B1698" s="270"/>
      <c r="C1698" s="270"/>
      <c r="D1698" s="270"/>
      <c r="E1698" s="270"/>
      <c r="F1698" s="270"/>
      <c r="G1698" s="270"/>
    </row>
    <row r="1699" spans="2:7">
      <c r="B1699" s="270"/>
      <c r="C1699" s="270"/>
      <c r="D1699" s="270"/>
      <c r="E1699" s="270"/>
      <c r="F1699" s="270"/>
      <c r="G1699" s="270"/>
    </row>
    <row r="1700" spans="2:7">
      <c r="B1700" s="270"/>
      <c r="C1700" s="270"/>
      <c r="D1700" s="270"/>
      <c r="E1700" s="270"/>
      <c r="F1700" s="270"/>
      <c r="G1700" s="270"/>
    </row>
    <row r="1701" spans="2:7">
      <c r="B1701" s="270"/>
      <c r="C1701" s="270"/>
      <c r="D1701" s="270"/>
      <c r="E1701" s="270"/>
      <c r="F1701" s="270"/>
      <c r="G1701" s="270"/>
    </row>
    <row r="1702" spans="2:7">
      <c r="B1702" s="270"/>
      <c r="C1702" s="270"/>
      <c r="D1702" s="270"/>
      <c r="E1702" s="270"/>
      <c r="F1702" s="270"/>
      <c r="G1702" s="270"/>
    </row>
    <row r="1703" spans="2:7">
      <c r="B1703" s="270"/>
      <c r="C1703" s="270"/>
      <c r="D1703" s="270"/>
      <c r="E1703" s="270"/>
      <c r="F1703" s="270"/>
      <c r="G1703" s="270"/>
    </row>
    <row r="1704" spans="2:7">
      <c r="B1704" s="270"/>
      <c r="C1704" s="270"/>
      <c r="D1704" s="270"/>
      <c r="E1704" s="270"/>
      <c r="F1704" s="270"/>
      <c r="G1704" s="270"/>
    </row>
    <row r="1705" spans="2:7">
      <c r="B1705" s="270"/>
      <c r="C1705" s="270"/>
      <c r="D1705" s="270"/>
      <c r="E1705" s="270"/>
      <c r="F1705" s="270"/>
      <c r="G1705" s="270"/>
    </row>
    <row r="1706" spans="2:7">
      <c r="B1706" s="270"/>
      <c r="C1706" s="270"/>
      <c r="D1706" s="270"/>
      <c r="E1706" s="270"/>
      <c r="F1706" s="270"/>
      <c r="G1706" s="270"/>
    </row>
    <row r="1707" spans="2:7">
      <c r="B1707" s="270"/>
      <c r="C1707" s="270"/>
      <c r="D1707" s="270"/>
      <c r="E1707" s="270"/>
      <c r="F1707" s="270"/>
      <c r="G1707" s="270"/>
    </row>
    <row r="1708" spans="2:7">
      <c r="B1708" s="270"/>
      <c r="C1708" s="270"/>
      <c r="D1708" s="270"/>
      <c r="E1708" s="270"/>
      <c r="F1708" s="270"/>
      <c r="G1708" s="270"/>
    </row>
    <row r="1709" spans="2:7">
      <c r="B1709" s="270"/>
      <c r="C1709" s="270"/>
      <c r="D1709" s="270"/>
      <c r="E1709" s="270"/>
      <c r="F1709" s="270"/>
      <c r="G1709" s="270"/>
    </row>
    <row r="1710" spans="2:7">
      <c r="B1710" s="270"/>
      <c r="C1710" s="270"/>
      <c r="D1710" s="270"/>
      <c r="E1710" s="270"/>
      <c r="F1710" s="270"/>
      <c r="G1710" s="270"/>
    </row>
    <row r="1711" spans="2:7">
      <c r="B1711" s="270"/>
      <c r="C1711" s="270"/>
      <c r="D1711" s="270"/>
      <c r="E1711" s="270"/>
      <c r="F1711" s="270"/>
      <c r="G1711" s="270"/>
    </row>
    <row r="1712" spans="2:7">
      <c r="B1712" s="270"/>
      <c r="C1712" s="270"/>
      <c r="D1712" s="270"/>
      <c r="E1712" s="270"/>
      <c r="F1712" s="270"/>
      <c r="G1712" s="270"/>
    </row>
    <row r="1713" spans="2:7">
      <c r="B1713" s="270"/>
      <c r="C1713" s="270"/>
      <c r="D1713" s="270"/>
      <c r="E1713" s="270"/>
      <c r="F1713" s="270"/>
      <c r="G1713" s="270"/>
    </row>
    <row r="1714" spans="2:7">
      <c r="B1714" s="270"/>
      <c r="C1714" s="270"/>
      <c r="D1714" s="270"/>
      <c r="E1714" s="270"/>
      <c r="F1714" s="270"/>
      <c r="G1714" s="270"/>
    </row>
    <row r="1715" spans="2:7">
      <c r="B1715" s="270"/>
      <c r="C1715" s="270"/>
      <c r="D1715" s="270"/>
      <c r="E1715" s="270"/>
      <c r="F1715" s="270"/>
      <c r="G1715" s="270"/>
    </row>
    <row r="1716" spans="2:7">
      <c r="B1716" s="270"/>
      <c r="C1716" s="270"/>
      <c r="D1716" s="270"/>
      <c r="E1716" s="270"/>
      <c r="F1716" s="270"/>
      <c r="G1716" s="270"/>
    </row>
    <row r="1717" spans="2:7">
      <c r="B1717" s="270"/>
      <c r="C1717" s="270"/>
      <c r="D1717" s="270"/>
      <c r="E1717" s="270"/>
      <c r="F1717" s="270"/>
      <c r="G1717" s="270"/>
    </row>
    <row r="1718" spans="2:7">
      <c r="B1718" s="270"/>
      <c r="C1718" s="270"/>
      <c r="D1718" s="270"/>
      <c r="E1718" s="270"/>
      <c r="F1718" s="270"/>
      <c r="G1718" s="270"/>
    </row>
    <row r="1719" spans="2:7">
      <c r="B1719" s="270"/>
      <c r="C1719" s="270"/>
      <c r="D1719" s="270"/>
      <c r="E1719" s="270"/>
      <c r="F1719" s="270"/>
      <c r="G1719" s="270"/>
    </row>
    <row r="1720" spans="2:7">
      <c r="B1720" s="270"/>
      <c r="C1720" s="270"/>
      <c r="D1720" s="270"/>
      <c r="E1720" s="270"/>
      <c r="F1720" s="270"/>
      <c r="G1720" s="270"/>
    </row>
    <row r="1721" spans="2:7">
      <c r="B1721" s="270"/>
      <c r="C1721" s="270"/>
      <c r="D1721" s="270"/>
      <c r="E1721" s="270"/>
      <c r="F1721" s="270"/>
      <c r="G1721" s="270"/>
    </row>
    <row r="1722" spans="2:7">
      <c r="B1722" s="270"/>
      <c r="C1722" s="270"/>
      <c r="D1722" s="270"/>
      <c r="E1722" s="270"/>
      <c r="F1722" s="270"/>
      <c r="G1722" s="270"/>
    </row>
    <row r="1723" spans="2:7">
      <c r="B1723" s="270"/>
      <c r="C1723" s="270"/>
      <c r="D1723" s="270"/>
      <c r="E1723" s="270"/>
      <c r="F1723" s="270"/>
      <c r="G1723" s="270"/>
    </row>
    <row r="1724" spans="2:7">
      <c r="B1724" s="270"/>
      <c r="C1724" s="270"/>
      <c r="D1724" s="270"/>
      <c r="E1724" s="270"/>
      <c r="F1724" s="270"/>
      <c r="G1724" s="270"/>
    </row>
    <row r="1725" spans="2:7">
      <c r="B1725" s="270"/>
      <c r="C1725" s="270"/>
      <c r="D1725" s="270"/>
      <c r="E1725" s="270"/>
      <c r="F1725" s="270"/>
      <c r="G1725" s="270"/>
    </row>
    <row r="1726" spans="2:7">
      <c r="B1726" s="270"/>
      <c r="C1726" s="270"/>
      <c r="D1726" s="270"/>
      <c r="E1726" s="270"/>
      <c r="F1726" s="270"/>
      <c r="G1726" s="270"/>
    </row>
    <row r="1727" spans="2:7">
      <c r="B1727" s="270"/>
      <c r="C1727" s="270"/>
      <c r="D1727" s="270"/>
      <c r="E1727" s="270"/>
      <c r="F1727" s="270"/>
      <c r="G1727" s="270"/>
    </row>
    <row r="1728" spans="2:7">
      <c r="B1728" s="270"/>
      <c r="C1728" s="270"/>
      <c r="D1728" s="270"/>
      <c r="E1728" s="270"/>
      <c r="F1728" s="270"/>
      <c r="G1728" s="270"/>
    </row>
    <row r="1729" spans="2:7">
      <c r="B1729" s="270"/>
      <c r="C1729" s="270"/>
      <c r="D1729" s="270"/>
      <c r="E1729" s="270"/>
      <c r="F1729" s="270"/>
      <c r="G1729" s="270"/>
    </row>
    <row r="1730" spans="2:7">
      <c r="B1730" s="270"/>
      <c r="C1730" s="270"/>
      <c r="D1730" s="270"/>
      <c r="E1730" s="270"/>
      <c r="F1730" s="270"/>
      <c r="G1730" s="270"/>
    </row>
    <row r="1731" spans="2:7">
      <c r="B1731" s="270"/>
      <c r="C1731" s="270"/>
      <c r="D1731" s="270"/>
      <c r="E1731" s="270"/>
      <c r="F1731" s="270"/>
      <c r="G1731" s="270"/>
    </row>
    <row r="1732" spans="2:7">
      <c r="B1732" s="270"/>
      <c r="C1732" s="270"/>
      <c r="D1732" s="270"/>
      <c r="E1732" s="270"/>
      <c r="F1732" s="270"/>
      <c r="G1732" s="270"/>
    </row>
    <row r="1733" spans="2:7">
      <c r="B1733" s="270"/>
      <c r="C1733" s="270"/>
      <c r="D1733" s="270"/>
      <c r="E1733" s="270"/>
      <c r="F1733" s="270"/>
      <c r="G1733" s="270"/>
    </row>
    <row r="1734" spans="2:7">
      <c r="B1734" s="270"/>
      <c r="C1734" s="270"/>
      <c r="D1734" s="270"/>
      <c r="E1734" s="270"/>
      <c r="F1734" s="270"/>
      <c r="G1734" s="270"/>
    </row>
    <row r="1735" spans="2:7">
      <c r="B1735" s="270"/>
      <c r="C1735" s="270"/>
      <c r="D1735" s="270"/>
      <c r="E1735" s="270"/>
      <c r="F1735" s="270"/>
      <c r="G1735" s="270"/>
    </row>
    <row r="1736" spans="2:7">
      <c r="B1736" s="270"/>
      <c r="C1736" s="270"/>
      <c r="D1736" s="270"/>
      <c r="E1736" s="270"/>
      <c r="F1736" s="270"/>
      <c r="G1736" s="270"/>
    </row>
    <row r="1737" spans="2:7">
      <c r="B1737" s="270"/>
      <c r="C1737" s="270"/>
      <c r="D1737" s="270"/>
      <c r="E1737" s="270"/>
      <c r="F1737" s="270"/>
      <c r="G1737" s="270"/>
    </row>
    <row r="1738" spans="2:7">
      <c r="B1738" s="270"/>
      <c r="C1738" s="270"/>
      <c r="D1738" s="270"/>
      <c r="E1738" s="270"/>
      <c r="F1738" s="270"/>
      <c r="G1738" s="270"/>
    </row>
    <row r="1739" spans="2:7">
      <c r="B1739" s="270"/>
      <c r="C1739" s="270"/>
      <c r="D1739" s="270"/>
      <c r="E1739" s="270"/>
      <c r="F1739" s="270"/>
      <c r="G1739" s="270"/>
    </row>
    <row r="1740" spans="2:7">
      <c r="B1740" s="270"/>
      <c r="C1740" s="270"/>
      <c r="D1740" s="270"/>
      <c r="E1740" s="270"/>
      <c r="F1740" s="270"/>
      <c r="G1740" s="270"/>
    </row>
    <row r="1741" spans="2:7">
      <c r="B1741" s="270"/>
      <c r="C1741" s="270"/>
      <c r="D1741" s="270"/>
      <c r="E1741" s="270"/>
      <c r="F1741" s="270"/>
      <c r="G1741" s="270"/>
    </row>
    <row r="1742" spans="2:7">
      <c r="B1742" s="270"/>
      <c r="C1742" s="270"/>
      <c r="D1742" s="270"/>
      <c r="E1742" s="270"/>
      <c r="F1742" s="270"/>
      <c r="G1742" s="270"/>
    </row>
    <row r="1743" spans="2:7">
      <c r="B1743" s="270"/>
      <c r="C1743" s="270"/>
      <c r="D1743" s="270"/>
      <c r="E1743" s="270"/>
      <c r="F1743" s="270"/>
      <c r="G1743" s="270"/>
    </row>
    <row r="1744" spans="2:7">
      <c r="B1744" s="270"/>
      <c r="C1744" s="270"/>
      <c r="D1744" s="270"/>
      <c r="E1744" s="270"/>
      <c r="F1744" s="270"/>
      <c r="G1744" s="270"/>
    </row>
    <row r="1745" spans="2:7">
      <c r="B1745" s="270"/>
      <c r="C1745" s="270"/>
      <c r="D1745" s="270"/>
      <c r="E1745" s="270"/>
      <c r="F1745" s="270"/>
      <c r="G1745" s="270"/>
    </row>
    <row r="1746" spans="2:7">
      <c r="B1746" s="270"/>
      <c r="C1746" s="270"/>
      <c r="D1746" s="270"/>
      <c r="E1746" s="270"/>
      <c r="F1746" s="270"/>
      <c r="G1746" s="270"/>
    </row>
    <row r="1747" spans="2:7">
      <c r="B1747" s="270"/>
      <c r="C1747" s="270"/>
      <c r="D1747" s="270"/>
      <c r="E1747" s="270"/>
      <c r="F1747" s="270"/>
      <c r="G1747" s="270"/>
    </row>
    <row r="1748" spans="2:7">
      <c r="B1748" s="270"/>
      <c r="C1748" s="270"/>
      <c r="D1748" s="270"/>
      <c r="E1748" s="270"/>
      <c r="F1748" s="270"/>
      <c r="G1748" s="270"/>
    </row>
    <row r="1749" spans="2:7">
      <c r="B1749" s="270"/>
      <c r="C1749" s="270"/>
      <c r="D1749" s="270"/>
      <c r="E1749" s="270"/>
      <c r="F1749" s="270"/>
      <c r="G1749" s="270"/>
    </row>
    <row r="1750" spans="2:7">
      <c r="B1750" s="270"/>
      <c r="C1750" s="270"/>
      <c r="D1750" s="270"/>
      <c r="E1750" s="270"/>
      <c r="F1750" s="270"/>
      <c r="G1750" s="270"/>
    </row>
    <row r="1751" spans="2:7">
      <c r="B1751" s="270"/>
      <c r="C1751" s="270"/>
      <c r="D1751" s="270"/>
      <c r="E1751" s="270"/>
      <c r="F1751" s="270"/>
      <c r="G1751" s="270"/>
    </row>
    <row r="1752" spans="2:7">
      <c r="B1752" s="270"/>
      <c r="C1752" s="270"/>
      <c r="D1752" s="270"/>
      <c r="E1752" s="270"/>
      <c r="F1752" s="270"/>
      <c r="G1752" s="270"/>
    </row>
    <row r="1753" spans="2:7">
      <c r="B1753" s="270"/>
      <c r="C1753" s="270"/>
      <c r="D1753" s="270"/>
      <c r="E1753" s="270"/>
      <c r="F1753" s="270"/>
      <c r="G1753" s="270"/>
    </row>
    <row r="1754" spans="2:7">
      <c r="B1754" s="270"/>
      <c r="C1754" s="270"/>
      <c r="D1754" s="270"/>
      <c r="E1754" s="270"/>
      <c r="F1754" s="270"/>
      <c r="G1754" s="270"/>
    </row>
    <row r="1755" spans="2:7">
      <c r="B1755" s="270"/>
      <c r="C1755" s="270"/>
      <c r="D1755" s="270"/>
      <c r="E1755" s="270"/>
      <c r="F1755" s="270"/>
      <c r="G1755" s="270"/>
    </row>
    <row r="1756" spans="2:7">
      <c r="B1756" s="270"/>
      <c r="C1756" s="270"/>
      <c r="D1756" s="270"/>
      <c r="E1756" s="270"/>
      <c r="F1756" s="270"/>
      <c r="G1756" s="270"/>
    </row>
    <row r="1757" spans="2:7">
      <c r="B1757" s="270"/>
      <c r="C1757" s="270"/>
      <c r="D1757" s="270"/>
      <c r="E1757" s="270"/>
      <c r="F1757" s="270"/>
      <c r="G1757" s="270"/>
    </row>
    <row r="1758" spans="2:7">
      <c r="B1758" s="270"/>
      <c r="C1758" s="270"/>
      <c r="D1758" s="270"/>
      <c r="E1758" s="270"/>
      <c r="F1758" s="270"/>
      <c r="G1758" s="270"/>
    </row>
    <row r="1759" spans="2:7">
      <c r="B1759" s="270"/>
      <c r="C1759" s="270"/>
      <c r="D1759" s="270"/>
      <c r="E1759" s="270"/>
      <c r="F1759" s="270"/>
      <c r="G1759" s="270"/>
    </row>
    <row r="1760" spans="2:7">
      <c r="B1760" s="270"/>
      <c r="C1760" s="270"/>
      <c r="D1760" s="270"/>
      <c r="E1760" s="270"/>
      <c r="F1760" s="270"/>
      <c r="G1760" s="270"/>
    </row>
    <row r="1761" spans="2:7">
      <c r="B1761" s="270"/>
      <c r="C1761" s="270"/>
      <c r="D1761" s="270"/>
      <c r="E1761" s="270"/>
      <c r="F1761" s="270"/>
      <c r="G1761" s="270"/>
    </row>
    <row r="1762" spans="2:7">
      <c r="B1762" s="270"/>
      <c r="C1762" s="270"/>
      <c r="D1762" s="270"/>
      <c r="E1762" s="270"/>
      <c r="F1762" s="270"/>
      <c r="G1762" s="270"/>
    </row>
    <row r="1763" spans="2:7">
      <c r="B1763" s="270"/>
      <c r="C1763" s="270"/>
      <c r="D1763" s="270"/>
      <c r="E1763" s="270"/>
      <c r="F1763" s="270"/>
      <c r="G1763" s="270"/>
    </row>
    <row r="1764" spans="2:7">
      <c r="B1764" s="270"/>
      <c r="C1764" s="270"/>
      <c r="D1764" s="270"/>
      <c r="E1764" s="270"/>
      <c r="F1764" s="270"/>
      <c r="G1764" s="270"/>
    </row>
    <row r="1765" spans="2:7">
      <c r="B1765" s="270"/>
      <c r="C1765" s="270"/>
      <c r="D1765" s="270"/>
      <c r="E1765" s="270"/>
      <c r="F1765" s="270"/>
      <c r="G1765" s="270"/>
    </row>
    <row r="1766" spans="2:7">
      <c r="B1766" s="270"/>
      <c r="C1766" s="270"/>
      <c r="D1766" s="270"/>
      <c r="E1766" s="270"/>
      <c r="F1766" s="270"/>
      <c r="G1766" s="270"/>
    </row>
    <row r="1767" spans="2:7">
      <c r="B1767" s="270"/>
      <c r="C1767" s="270"/>
      <c r="D1767" s="270"/>
      <c r="E1767" s="270"/>
      <c r="F1767" s="270"/>
      <c r="G1767" s="270"/>
    </row>
    <row r="1768" spans="2:7">
      <c r="B1768" s="270"/>
      <c r="C1768" s="270"/>
      <c r="D1768" s="270"/>
      <c r="E1768" s="270"/>
      <c r="F1768" s="270"/>
      <c r="G1768" s="270"/>
    </row>
    <row r="1769" spans="2:7">
      <c r="B1769" s="270"/>
      <c r="C1769" s="270"/>
      <c r="D1769" s="270"/>
      <c r="E1769" s="270"/>
      <c r="F1769" s="270"/>
      <c r="G1769" s="270"/>
    </row>
    <row r="1770" spans="2:7">
      <c r="B1770" s="270"/>
      <c r="C1770" s="270"/>
      <c r="D1770" s="270"/>
      <c r="E1770" s="270"/>
      <c r="F1770" s="270"/>
      <c r="G1770" s="270"/>
    </row>
    <row r="1771" spans="2:7">
      <c r="B1771" s="270"/>
      <c r="C1771" s="270"/>
      <c r="D1771" s="270"/>
      <c r="E1771" s="270"/>
      <c r="F1771" s="270"/>
      <c r="G1771" s="270"/>
    </row>
    <row r="1772" spans="2:7">
      <c r="B1772" s="270"/>
      <c r="C1772" s="270"/>
      <c r="D1772" s="270"/>
      <c r="E1772" s="270"/>
      <c r="F1772" s="270"/>
      <c r="G1772" s="270"/>
    </row>
    <row r="1773" spans="2:7">
      <c r="B1773" s="270"/>
      <c r="C1773" s="270"/>
      <c r="D1773" s="270"/>
      <c r="E1773" s="270"/>
      <c r="F1773" s="270"/>
      <c r="G1773" s="270"/>
    </row>
    <row r="1774" spans="2:7">
      <c r="B1774" s="270"/>
      <c r="C1774" s="270"/>
      <c r="D1774" s="270"/>
      <c r="E1774" s="270"/>
      <c r="F1774" s="270"/>
      <c r="G1774" s="270"/>
    </row>
    <row r="1775" spans="2:7">
      <c r="B1775" s="270"/>
      <c r="C1775" s="270"/>
      <c r="D1775" s="270"/>
      <c r="E1775" s="270"/>
      <c r="F1775" s="270"/>
      <c r="G1775" s="270"/>
    </row>
    <row r="1776" spans="2:7">
      <c r="B1776" s="270"/>
      <c r="C1776" s="270"/>
      <c r="D1776" s="270"/>
      <c r="E1776" s="270"/>
      <c r="F1776" s="270"/>
      <c r="G1776" s="270"/>
    </row>
    <row r="1777" spans="2:7">
      <c r="B1777" s="270"/>
      <c r="C1777" s="270"/>
      <c r="D1777" s="270"/>
      <c r="E1777" s="270"/>
      <c r="F1777" s="270"/>
      <c r="G1777" s="270"/>
    </row>
    <row r="1778" spans="2:7">
      <c r="B1778" s="270"/>
      <c r="C1778" s="270"/>
      <c r="D1778" s="270"/>
      <c r="E1778" s="270"/>
      <c r="F1778" s="270"/>
      <c r="G1778" s="270"/>
    </row>
    <row r="1779" spans="2:7">
      <c r="B1779" s="270"/>
      <c r="C1779" s="270"/>
      <c r="D1779" s="270"/>
      <c r="E1779" s="270"/>
      <c r="F1779" s="270"/>
      <c r="G1779" s="270"/>
    </row>
    <row r="1780" spans="2:7">
      <c r="B1780" s="270"/>
      <c r="C1780" s="270"/>
      <c r="D1780" s="270"/>
      <c r="E1780" s="270"/>
      <c r="F1780" s="270"/>
      <c r="G1780" s="270"/>
    </row>
    <row r="1781" spans="2:7">
      <c r="B1781" s="270"/>
      <c r="C1781" s="270"/>
      <c r="D1781" s="270"/>
      <c r="E1781" s="270"/>
      <c r="F1781" s="270"/>
      <c r="G1781" s="270"/>
    </row>
    <row r="1782" spans="2:7">
      <c r="B1782" s="270"/>
      <c r="C1782" s="270"/>
      <c r="D1782" s="270"/>
      <c r="E1782" s="270"/>
      <c r="F1782" s="270"/>
      <c r="G1782" s="270"/>
    </row>
    <row r="1783" spans="2:7">
      <c r="B1783" s="270"/>
      <c r="C1783" s="270"/>
      <c r="D1783" s="270"/>
      <c r="E1783" s="270"/>
      <c r="F1783" s="270"/>
      <c r="G1783" s="270"/>
    </row>
    <row r="1784" spans="2:7">
      <c r="B1784" s="270"/>
      <c r="C1784" s="270"/>
      <c r="D1784" s="270"/>
      <c r="E1784" s="270"/>
      <c r="F1784" s="270"/>
      <c r="G1784" s="270"/>
    </row>
    <row r="1785" spans="2:7">
      <c r="B1785" s="270"/>
      <c r="C1785" s="270"/>
      <c r="D1785" s="270"/>
      <c r="E1785" s="270"/>
      <c r="F1785" s="270"/>
      <c r="G1785" s="270"/>
    </row>
    <row r="1786" spans="2:7">
      <c r="B1786" s="270"/>
      <c r="C1786" s="270"/>
      <c r="D1786" s="270"/>
      <c r="E1786" s="270"/>
      <c r="F1786" s="270"/>
      <c r="G1786" s="270"/>
    </row>
    <row r="1787" spans="2:7">
      <c r="B1787" s="270"/>
      <c r="C1787" s="270"/>
      <c r="D1787" s="270"/>
      <c r="E1787" s="270"/>
      <c r="F1787" s="270"/>
      <c r="G1787" s="270"/>
    </row>
    <row r="1788" spans="2:7">
      <c r="B1788" s="270"/>
      <c r="C1788" s="270"/>
      <c r="D1788" s="270"/>
      <c r="E1788" s="270"/>
      <c r="F1788" s="270"/>
      <c r="G1788" s="270"/>
    </row>
    <row r="1789" spans="2:7">
      <c r="B1789" s="270"/>
      <c r="C1789" s="270"/>
      <c r="D1789" s="270"/>
      <c r="E1789" s="270"/>
      <c r="F1789" s="270"/>
      <c r="G1789" s="270"/>
    </row>
    <row r="1790" spans="2:7">
      <c r="B1790" s="270"/>
      <c r="C1790" s="270"/>
      <c r="D1790" s="270"/>
      <c r="E1790" s="270"/>
      <c r="F1790" s="270"/>
      <c r="G1790" s="270"/>
    </row>
    <row r="1791" spans="2:7">
      <c r="B1791" s="270"/>
      <c r="C1791" s="270"/>
      <c r="D1791" s="270"/>
      <c r="E1791" s="270"/>
      <c r="F1791" s="270"/>
      <c r="G1791" s="270"/>
    </row>
    <row r="1792" spans="2:7">
      <c r="B1792" s="270"/>
      <c r="C1792" s="270"/>
      <c r="D1792" s="270"/>
      <c r="E1792" s="270"/>
      <c r="F1792" s="270"/>
      <c r="G1792" s="270"/>
    </row>
    <row r="1793" spans="2:7">
      <c r="B1793" s="270"/>
      <c r="C1793" s="270"/>
      <c r="D1793" s="270"/>
      <c r="E1793" s="270"/>
      <c r="F1793" s="270"/>
      <c r="G1793" s="270"/>
    </row>
    <row r="1794" spans="2:7">
      <c r="B1794" s="270"/>
      <c r="C1794" s="270"/>
      <c r="D1794" s="270"/>
      <c r="E1794" s="270"/>
      <c r="F1794" s="270"/>
      <c r="G1794" s="270"/>
    </row>
    <row r="1795" spans="2:7">
      <c r="B1795" s="270"/>
      <c r="C1795" s="270"/>
      <c r="D1795" s="270"/>
      <c r="E1795" s="270"/>
      <c r="F1795" s="270"/>
      <c r="G1795" s="270"/>
    </row>
    <row r="1796" spans="2:7">
      <c r="B1796" s="270"/>
      <c r="C1796" s="270"/>
      <c r="D1796" s="270"/>
      <c r="E1796" s="270"/>
      <c r="F1796" s="270"/>
      <c r="G1796" s="270"/>
    </row>
    <row r="1797" spans="2:7">
      <c r="B1797" s="270"/>
      <c r="C1797" s="270"/>
      <c r="D1797" s="270"/>
      <c r="E1797" s="270"/>
      <c r="F1797" s="270"/>
      <c r="G1797" s="270"/>
    </row>
    <row r="1798" spans="2:7">
      <c r="B1798" s="270"/>
      <c r="C1798" s="270"/>
      <c r="D1798" s="270"/>
      <c r="E1798" s="270"/>
      <c r="F1798" s="270"/>
      <c r="G1798" s="270"/>
    </row>
    <row r="1799" spans="2:7">
      <c r="B1799" s="270"/>
      <c r="C1799" s="270"/>
      <c r="D1799" s="270"/>
      <c r="E1799" s="270"/>
      <c r="F1799" s="270"/>
      <c r="G1799" s="270"/>
    </row>
    <row r="1800" spans="2:7">
      <c r="B1800" s="270"/>
      <c r="C1800" s="270"/>
      <c r="D1800" s="270"/>
      <c r="E1800" s="270"/>
      <c r="F1800" s="270"/>
      <c r="G1800" s="270"/>
    </row>
    <row r="1801" spans="2:7">
      <c r="B1801" s="270"/>
      <c r="C1801" s="270"/>
      <c r="D1801" s="270"/>
      <c r="E1801" s="270"/>
      <c r="F1801" s="270"/>
      <c r="G1801" s="270"/>
    </row>
    <row r="1802" spans="2:7">
      <c r="B1802" s="270"/>
      <c r="C1802" s="270"/>
      <c r="D1802" s="270"/>
      <c r="E1802" s="270"/>
      <c r="F1802" s="270"/>
      <c r="G1802" s="270"/>
    </row>
    <row r="1803" spans="2:7">
      <c r="B1803" s="270"/>
      <c r="C1803" s="270"/>
      <c r="D1803" s="270"/>
      <c r="E1803" s="270"/>
      <c r="F1803" s="270"/>
      <c r="G1803" s="270"/>
    </row>
    <row r="1804" spans="2:7">
      <c r="B1804" s="270"/>
      <c r="C1804" s="270"/>
      <c r="D1804" s="270"/>
      <c r="E1804" s="270"/>
      <c r="F1804" s="270"/>
      <c r="G1804" s="270"/>
    </row>
    <row r="1805" spans="2:7">
      <c r="B1805" s="270"/>
      <c r="C1805" s="270"/>
      <c r="D1805" s="270"/>
      <c r="E1805" s="270"/>
      <c r="F1805" s="270"/>
      <c r="G1805" s="270"/>
    </row>
    <row r="1806" spans="2:7">
      <c r="B1806" s="270"/>
      <c r="C1806" s="270"/>
      <c r="D1806" s="270"/>
      <c r="E1806" s="270"/>
      <c r="F1806" s="270"/>
      <c r="G1806" s="270"/>
    </row>
    <row r="1807" spans="2:7">
      <c r="B1807" s="270"/>
      <c r="C1807" s="270"/>
      <c r="D1807" s="270"/>
      <c r="E1807" s="270"/>
      <c r="F1807" s="270"/>
      <c r="G1807" s="270"/>
    </row>
    <row r="1808" spans="2:7">
      <c r="B1808" s="270"/>
      <c r="C1808" s="270"/>
      <c r="D1808" s="270"/>
      <c r="E1808" s="270"/>
      <c r="F1808" s="270"/>
      <c r="G1808" s="270"/>
    </row>
    <row r="1809" spans="2:7">
      <c r="B1809" s="270"/>
      <c r="C1809" s="270"/>
      <c r="D1809" s="270"/>
      <c r="E1809" s="270"/>
      <c r="F1809" s="270"/>
      <c r="G1809" s="270"/>
    </row>
    <row r="1810" spans="2:7">
      <c r="B1810" s="270"/>
      <c r="C1810" s="270"/>
      <c r="D1810" s="270"/>
      <c r="E1810" s="270"/>
      <c r="F1810" s="270"/>
      <c r="G1810" s="270"/>
    </row>
    <row r="1811" spans="2:7">
      <c r="B1811" s="270"/>
      <c r="C1811" s="270"/>
      <c r="D1811" s="270"/>
      <c r="E1811" s="270"/>
      <c r="F1811" s="270"/>
      <c r="G1811" s="270"/>
    </row>
    <row r="1812" spans="2:7">
      <c r="B1812" s="270"/>
      <c r="C1812" s="270"/>
      <c r="D1812" s="270"/>
      <c r="E1812" s="270"/>
      <c r="F1812" s="270"/>
      <c r="G1812" s="270"/>
    </row>
    <row r="1813" spans="2:7">
      <c r="B1813" s="270"/>
      <c r="C1813" s="270"/>
      <c r="D1813" s="270"/>
      <c r="E1813" s="270"/>
      <c r="F1813" s="270"/>
      <c r="G1813" s="270"/>
    </row>
    <row r="1814" spans="2:7">
      <c r="B1814" s="270"/>
      <c r="C1814" s="270"/>
      <c r="D1814" s="270"/>
      <c r="E1814" s="270"/>
      <c r="F1814" s="270"/>
      <c r="G1814" s="270"/>
    </row>
    <row r="1815" spans="2:7">
      <c r="B1815" s="270"/>
      <c r="C1815" s="270"/>
      <c r="D1815" s="270"/>
      <c r="E1815" s="270"/>
      <c r="F1815" s="270"/>
      <c r="G1815" s="270"/>
    </row>
    <row r="1816" spans="2:7">
      <c r="B1816" s="270"/>
      <c r="C1816" s="270"/>
      <c r="D1816" s="270"/>
      <c r="E1816" s="270"/>
      <c r="F1816" s="270"/>
      <c r="G1816" s="270"/>
    </row>
    <row r="1817" spans="2:7">
      <c r="B1817" s="270"/>
      <c r="C1817" s="270"/>
      <c r="D1817" s="270"/>
      <c r="E1817" s="270"/>
      <c r="F1817" s="270"/>
      <c r="G1817" s="270"/>
    </row>
    <row r="1818" spans="2:7">
      <c r="B1818" s="270"/>
      <c r="C1818" s="270"/>
      <c r="D1818" s="270"/>
      <c r="E1818" s="270"/>
      <c r="F1818" s="270"/>
      <c r="G1818" s="270"/>
    </row>
    <row r="1819" spans="2:7">
      <c r="B1819" s="270"/>
      <c r="C1819" s="270"/>
      <c r="D1819" s="270"/>
      <c r="E1819" s="270"/>
      <c r="F1819" s="270"/>
      <c r="G1819" s="270"/>
    </row>
    <row r="1820" spans="2:7">
      <c r="B1820" s="270"/>
      <c r="C1820" s="270"/>
      <c r="D1820" s="270"/>
      <c r="E1820" s="270"/>
      <c r="F1820" s="270"/>
      <c r="G1820" s="270"/>
    </row>
    <row r="1821" spans="2:7">
      <c r="B1821" s="270"/>
      <c r="C1821" s="270"/>
      <c r="D1821" s="270"/>
      <c r="E1821" s="270"/>
      <c r="F1821" s="270"/>
      <c r="G1821" s="270"/>
    </row>
    <row r="1822" spans="2:7">
      <c r="B1822" s="270"/>
      <c r="C1822" s="270"/>
      <c r="D1822" s="270"/>
      <c r="E1822" s="270"/>
      <c r="F1822" s="270"/>
      <c r="G1822" s="270"/>
    </row>
    <row r="1823" spans="2:7">
      <c r="B1823" s="270"/>
      <c r="C1823" s="270"/>
      <c r="D1823" s="270"/>
      <c r="E1823" s="270"/>
      <c r="F1823" s="270"/>
      <c r="G1823" s="270"/>
    </row>
    <row r="1824" spans="2:7">
      <c r="B1824" s="270"/>
      <c r="C1824" s="270"/>
      <c r="D1824" s="270"/>
      <c r="E1824" s="270"/>
      <c r="F1824" s="270"/>
      <c r="G1824" s="270"/>
    </row>
    <row r="1825" spans="2:7">
      <c r="B1825" s="270"/>
      <c r="C1825" s="270"/>
      <c r="D1825" s="270"/>
      <c r="E1825" s="270"/>
      <c r="F1825" s="270"/>
      <c r="G1825" s="270"/>
    </row>
    <row r="1826" spans="2:7">
      <c r="B1826" s="270"/>
      <c r="C1826" s="270"/>
      <c r="D1826" s="270"/>
      <c r="E1826" s="270"/>
      <c r="F1826" s="270"/>
      <c r="G1826" s="270"/>
    </row>
    <row r="1827" spans="2:7">
      <c r="B1827" s="270"/>
      <c r="C1827" s="270"/>
      <c r="D1827" s="270"/>
      <c r="E1827" s="270"/>
      <c r="F1827" s="270"/>
      <c r="G1827" s="270"/>
    </row>
    <row r="1828" spans="2:7">
      <c r="B1828" s="270"/>
      <c r="C1828" s="270"/>
      <c r="D1828" s="270"/>
      <c r="E1828" s="270"/>
      <c r="F1828" s="270"/>
      <c r="G1828" s="270"/>
    </row>
    <row r="1829" spans="2:7">
      <c r="B1829" s="270"/>
      <c r="C1829" s="270"/>
      <c r="D1829" s="270"/>
      <c r="E1829" s="270"/>
      <c r="F1829" s="270"/>
      <c r="G1829" s="270"/>
    </row>
    <row r="1830" spans="2:7">
      <c r="B1830" s="270"/>
      <c r="C1830" s="270"/>
      <c r="D1830" s="270"/>
      <c r="E1830" s="270"/>
      <c r="F1830" s="270"/>
      <c r="G1830" s="270"/>
    </row>
    <row r="1831" spans="2:7">
      <c r="B1831" s="270"/>
      <c r="C1831" s="270"/>
      <c r="D1831" s="270"/>
      <c r="E1831" s="270"/>
      <c r="F1831" s="270"/>
      <c r="G1831" s="270"/>
    </row>
    <row r="1832" spans="2:7">
      <c r="B1832" s="270"/>
      <c r="C1832" s="270"/>
      <c r="D1832" s="270"/>
      <c r="E1832" s="270"/>
      <c r="F1832" s="270"/>
      <c r="G1832" s="270"/>
    </row>
    <row r="1833" spans="2:7">
      <c r="B1833" s="270"/>
      <c r="C1833" s="270"/>
      <c r="D1833" s="270"/>
      <c r="E1833" s="270"/>
      <c r="F1833" s="270"/>
      <c r="G1833" s="270"/>
    </row>
    <row r="1834" spans="2:7">
      <c r="B1834" s="270"/>
      <c r="C1834" s="270"/>
      <c r="D1834" s="270"/>
      <c r="E1834" s="270"/>
      <c r="F1834" s="270"/>
      <c r="G1834" s="270"/>
    </row>
    <row r="1835" spans="2:7">
      <c r="B1835" s="270"/>
      <c r="C1835" s="270"/>
      <c r="D1835" s="270"/>
      <c r="E1835" s="270"/>
      <c r="F1835" s="270"/>
      <c r="G1835" s="270"/>
    </row>
    <row r="1836" spans="2:7">
      <c r="B1836" s="270"/>
      <c r="C1836" s="270"/>
      <c r="D1836" s="270"/>
      <c r="E1836" s="270"/>
      <c r="F1836" s="270"/>
      <c r="G1836" s="270"/>
    </row>
    <row r="1837" spans="2:7">
      <c r="B1837" s="270"/>
      <c r="C1837" s="270"/>
      <c r="D1837" s="270"/>
      <c r="E1837" s="270"/>
      <c r="F1837" s="270"/>
      <c r="G1837" s="270"/>
    </row>
    <row r="1838" spans="2:7">
      <c r="B1838" s="270"/>
      <c r="C1838" s="270"/>
      <c r="D1838" s="270"/>
      <c r="E1838" s="270"/>
      <c r="F1838" s="270"/>
      <c r="G1838" s="270"/>
    </row>
    <row r="1839" spans="2:7">
      <c r="B1839" s="270"/>
      <c r="C1839" s="270"/>
      <c r="D1839" s="270"/>
      <c r="E1839" s="270"/>
      <c r="F1839" s="270"/>
      <c r="G1839" s="270"/>
    </row>
    <row r="1840" spans="2:7">
      <c r="B1840" s="270"/>
      <c r="C1840" s="270"/>
      <c r="D1840" s="270"/>
      <c r="E1840" s="270"/>
      <c r="F1840" s="270"/>
      <c r="G1840" s="270"/>
    </row>
    <row r="1841" spans="2:7">
      <c r="B1841" s="270"/>
      <c r="C1841" s="270"/>
      <c r="D1841" s="270"/>
      <c r="E1841" s="270"/>
      <c r="F1841" s="270"/>
      <c r="G1841" s="270"/>
    </row>
    <row r="1842" spans="2:7">
      <c r="B1842" s="270"/>
      <c r="C1842" s="270"/>
      <c r="D1842" s="270"/>
      <c r="E1842" s="270"/>
      <c r="F1842" s="270"/>
      <c r="G1842" s="270"/>
    </row>
    <row r="1843" spans="2:7">
      <c r="B1843" s="270"/>
      <c r="C1843" s="270"/>
      <c r="D1843" s="270"/>
      <c r="E1843" s="270"/>
      <c r="F1843" s="270"/>
      <c r="G1843" s="270"/>
    </row>
    <row r="1844" spans="2:7">
      <c r="B1844" s="270"/>
      <c r="C1844" s="270"/>
      <c r="D1844" s="270"/>
      <c r="E1844" s="270"/>
      <c r="F1844" s="270"/>
      <c r="G1844" s="270"/>
    </row>
    <row r="1845" spans="2:7">
      <c r="B1845" s="270"/>
      <c r="C1845" s="270"/>
      <c r="D1845" s="270"/>
      <c r="E1845" s="270"/>
      <c r="F1845" s="270"/>
      <c r="G1845" s="270"/>
    </row>
    <row r="1846" spans="2:7">
      <c r="B1846" s="270"/>
      <c r="C1846" s="270"/>
      <c r="D1846" s="270"/>
      <c r="E1846" s="270"/>
      <c r="F1846" s="270"/>
      <c r="G1846" s="270"/>
    </row>
    <row r="1847" spans="2:7">
      <c r="B1847" s="270"/>
      <c r="C1847" s="270"/>
      <c r="D1847" s="270"/>
      <c r="E1847" s="270"/>
      <c r="F1847" s="270"/>
      <c r="G1847" s="270"/>
    </row>
    <row r="1848" spans="2:7">
      <c r="B1848" s="270"/>
      <c r="C1848" s="270"/>
      <c r="D1848" s="270"/>
      <c r="E1848" s="270"/>
      <c r="F1848" s="270"/>
      <c r="G1848" s="270"/>
    </row>
    <row r="1849" spans="2:7">
      <c r="B1849" s="270"/>
      <c r="C1849" s="270"/>
      <c r="D1849" s="270"/>
      <c r="E1849" s="270"/>
      <c r="F1849" s="270"/>
      <c r="G1849" s="270"/>
    </row>
    <row r="1850" spans="2:7">
      <c r="B1850" s="270"/>
      <c r="C1850" s="270"/>
      <c r="D1850" s="270"/>
      <c r="E1850" s="270"/>
      <c r="F1850" s="270"/>
      <c r="G1850" s="270"/>
    </row>
    <row r="1851" spans="2:7">
      <c r="B1851" s="270"/>
      <c r="C1851" s="270"/>
      <c r="D1851" s="270"/>
      <c r="E1851" s="270"/>
      <c r="F1851" s="270"/>
      <c r="G1851" s="270"/>
    </row>
    <row r="1852" spans="2:7">
      <c r="B1852" s="270"/>
      <c r="C1852" s="270"/>
      <c r="D1852" s="270"/>
      <c r="E1852" s="270"/>
      <c r="F1852" s="270"/>
      <c r="G1852" s="270"/>
    </row>
    <row r="1853" spans="2:7">
      <c r="B1853" s="270"/>
      <c r="C1853" s="270"/>
      <c r="D1853" s="270"/>
      <c r="E1853" s="270"/>
      <c r="F1853" s="270"/>
      <c r="G1853" s="270"/>
    </row>
    <row r="1854" spans="2:7">
      <c r="B1854" s="270"/>
      <c r="C1854" s="270"/>
      <c r="D1854" s="270"/>
      <c r="E1854" s="270"/>
      <c r="F1854" s="270"/>
      <c r="G1854" s="270"/>
    </row>
    <row r="1855" spans="2:7">
      <c r="B1855" s="270"/>
      <c r="C1855" s="270"/>
      <c r="D1855" s="270"/>
      <c r="E1855" s="270"/>
      <c r="F1855" s="270"/>
      <c r="G1855" s="270"/>
    </row>
    <row r="1856" spans="2:7">
      <c r="B1856" s="270"/>
      <c r="C1856" s="270"/>
      <c r="D1856" s="270"/>
      <c r="E1856" s="270"/>
      <c r="F1856" s="270"/>
      <c r="G1856" s="270"/>
    </row>
    <row r="1857" spans="2:7">
      <c r="B1857" s="270"/>
      <c r="C1857" s="270"/>
      <c r="D1857" s="270"/>
      <c r="E1857" s="270"/>
      <c r="F1857" s="270"/>
      <c r="G1857" s="270"/>
    </row>
    <row r="1858" spans="2:7">
      <c r="B1858" s="270"/>
      <c r="C1858" s="270"/>
      <c r="D1858" s="270"/>
      <c r="E1858" s="270"/>
      <c r="F1858" s="270"/>
      <c r="G1858" s="270"/>
    </row>
    <row r="1859" spans="2:7">
      <c r="B1859" s="270"/>
      <c r="C1859" s="270"/>
      <c r="D1859" s="270"/>
      <c r="E1859" s="270"/>
      <c r="F1859" s="270"/>
      <c r="G1859" s="270"/>
    </row>
    <row r="1860" spans="2:7">
      <c r="B1860" s="270"/>
      <c r="C1860" s="270"/>
      <c r="D1860" s="270"/>
      <c r="E1860" s="270"/>
      <c r="F1860" s="270"/>
      <c r="G1860" s="270"/>
    </row>
    <row r="1861" spans="2:7">
      <c r="B1861" s="270"/>
      <c r="C1861" s="270"/>
      <c r="D1861" s="270"/>
      <c r="E1861" s="270"/>
      <c r="F1861" s="270"/>
      <c r="G1861" s="270"/>
    </row>
    <row r="1862" spans="2:7">
      <c r="B1862" s="270"/>
      <c r="C1862" s="270"/>
      <c r="D1862" s="270"/>
      <c r="E1862" s="270"/>
      <c r="F1862" s="270"/>
      <c r="G1862" s="270"/>
    </row>
    <row r="1863" spans="2:7">
      <c r="B1863" s="270"/>
      <c r="C1863" s="270"/>
      <c r="D1863" s="270"/>
      <c r="E1863" s="270"/>
      <c r="F1863" s="270"/>
      <c r="G1863" s="270"/>
    </row>
    <row r="1864" spans="2:7">
      <c r="B1864" s="270"/>
      <c r="C1864" s="270"/>
      <c r="D1864" s="270"/>
      <c r="E1864" s="270"/>
      <c r="F1864" s="270"/>
      <c r="G1864" s="270"/>
    </row>
    <row r="1865" spans="2:7">
      <c r="B1865" s="270"/>
      <c r="C1865" s="270"/>
      <c r="D1865" s="270"/>
      <c r="E1865" s="270"/>
      <c r="F1865" s="270"/>
      <c r="G1865" s="270"/>
    </row>
    <row r="1866" spans="2:7">
      <c r="B1866" s="270"/>
      <c r="C1866" s="270"/>
      <c r="D1866" s="270"/>
      <c r="E1866" s="270"/>
      <c r="F1866" s="270"/>
      <c r="G1866" s="270"/>
    </row>
    <row r="1867" spans="2:7">
      <c r="B1867" s="270"/>
      <c r="C1867" s="270"/>
      <c r="D1867" s="270"/>
      <c r="E1867" s="270"/>
      <c r="F1867" s="270"/>
      <c r="G1867" s="270"/>
    </row>
    <row r="1868" spans="2:7">
      <c r="B1868" s="270"/>
      <c r="C1868" s="270"/>
      <c r="D1868" s="270"/>
      <c r="E1868" s="270"/>
      <c r="F1868" s="270"/>
      <c r="G1868" s="270"/>
    </row>
    <row r="1869" spans="2:7">
      <c r="B1869" s="270"/>
      <c r="C1869" s="270"/>
      <c r="D1869" s="270"/>
      <c r="E1869" s="270"/>
      <c r="F1869" s="270"/>
      <c r="G1869" s="270"/>
    </row>
    <row r="1870" spans="2:7">
      <c r="B1870" s="270"/>
      <c r="C1870" s="270"/>
      <c r="D1870" s="270"/>
      <c r="E1870" s="270"/>
      <c r="F1870" s="270"/>
      <c r="G1870" s="270"/>
    </row>
    <row r="1871" spans="2:7">
      <c r="B1871" s="270"/>
      <c r="C1871" s="270"/>
      <c r="D1871" s="270"/>
      <c r="E1871" s="270"/>
      <c r="F1871" s="270"/>
      <c r="G1871" s="270"/>
    </row>
    <row r="1872" spans="2:7">
      <c r="B1872" s="270"/>
      <c r="C1872" s="270"/>
      <c r="D1872" s="270"/>
      <c r="E1872" s="270"/>
      <c r="F1872" s="270"/>
      <c r="G1872" s="270"/>
    </row>
    <row r="1873" spans="2:7">
      <c r="B1873" s="270"/>
      <c r="C1873" s="270"/>
      <c r="D1873" s="270"/>
      <c r="E1873" s="270"/>
      <c r="F1873" s="270"/>
      <c r="G1873" s="270"/>
    </row>
    <row r="1874" spans="2:7">
      <c r="B1874" s="270"/>
      <c r="C1874" s="270"/>
      <c r="D1874" s="270"/>
      <c r="E1874" s="270"/>
      <c r="F1874" s="270"/>
      <c r="G1874" s="270"/>
    </row>
    <row r="1875" spans="2:7">
      <c r="B1875" s="270"/>
      <c r="C1875" s="270"/>
      <c r="D1875" s="270"/>
      <c r="E1875" s="270"/>
      <c r="F1875" s="270"/>
      <c r="G1875" s="270"/>
    </row>
    <row r="1876" spans="2:7">
      <c r="B1876" s="270"/>
      <c r="C1876" s="270"/>
      <c r="D1876" s="270"/>
      <c r="E1876" s="270"/>
      <c r="F1876" s="270"/>
      <c r="G1876" s="270"/>
    </row>
    <row r="1877" spans="2:7">
      <c r="B1877" s="270"/>
      <c r="C1877" s="270"/>
      <c r="D1877" s="270"/>
      <c r="E1877" s="270"/>
      <c r="F1877" s="270"/>
      <c r="G1877" s="270"/>
    </row>
    <row r="1878" spans="2:7">
      <c r="B1878" s="270"/>
      <c r="C1878" s="270"/>
      <c r="D1878" s="270"/>
      <c r="E1878" s="270"/>
      <c r="F1878" s="270"/>
      <c r="G1878" s="270"/>
    </row>
    <row r="1879" spans="2:7">
      <c r="B1879" s="270"/>
      <c r="C1879" s="270"/>
      <c r="D1879" s="270"/>
      <c r="E1879" s="270"/>
      <c r="F1879" s="270"/>
      <c r="G1879" s="270"/>
    </row>
    <row r="1880" spans="2:7">
      <c r="B1880" s="270"/>
      <c r="C1880" s="270"/>
      <c r="D1880" s="270"/>
      <c r="E1880" s="270"/>
      <c r="F1880" s="270"/>
      <c r="G1880" s="270"/>
    </row>
    <row r="1881" spans="2:7">
      <c r="B1881" s="270"/>
      <c r="C1881" s="270"/>
      <c r="D1881" s="270"/>
      <c r="E1881" s="270"/>
      <c r="F1881" s="270"/>
      <c r="G1881" s="270"/>
    </row>
    <row r="1882" spans="2:7">
      <c r="B1882" s="270"/>
      <c r="C1882" s="270"/>
      <c r="D1882" s="270"/>
      <c r="E1882" s="270"/>
      <c r="F1882" s="270"/>
      <c r="G1882" s="270"/>
    </row>
    <row r="1883" spans="2:7">
      <c r="B1883" s="270"/>
      <c r="C1883" s="270"/>
      <c r="D1883" s="270"/>
      <c r="E1883" s="270"/>
      <c r="F1883" s="270"/>
      <c r="G1883" s="270"/>
    </row>
    <row r="1884" spans="2:7">
      <c r="B1884" s="270"/>
      <c r="C1884" s="270"/>
      <c r="D1884" s="270"/>
      <c r="E1884" s="270"/>
      <c r="F1884" s="270"/>
      <c r="G1884" s="270"/>
    </row>
    <row r="1885" spans="2:7">
      <c r="B1885" s="270"/>
      <c r="C1885" s="270"/>
      <c r="D1885" s="270"/>
      <c r="E1885" s="270"/>
      <c r="F1885" s="270"/>
      <c r="G1885" s="270"/>
    </row>
    <row r="1886" spans="2:7">
      <c r="B1886" s="270"/>
      <c r="C1886" s="270"/>
      <c r="D1886" s="270"/>
      <c r="E1886" s="270"/>
      <c r="F1886" s="270"/>
      <c r="G1886" s="270"/>
    </row>
    <row r="1887" spans="2:7">
      <c r="B1887" s="270"/>
      <c r="C1887" s="270"/>
      <c r="D1887" s="270"/>
      <c r="E1887" s="270"/>
      <c r="F1887" s="270"/>
      <c r="G1887" s="270"/>
    </row>
    <row r="1888" spans="2:7">
      <c r="B1888" s="270"/>
      <c r="C1888" s="270"/>
      <c r="D1888" s="270"/>
      <c r="E1888" s="270"/>
      <c r="F1888" s="270"/>
      <c r="G1888" s="270"/>
    </row>
    <row r="1889" spans="2:7">
      <c r="B1889" s="270"/>
      <c r="C1889" s="270"/>
      <c r="D1889" s="270"/>
      <c r="E1889" s="270"/>
      <c r="F1889" s="270"/>
      <c r="G1889" s="270"/>
    </row>
    <row r="1890" spans="2:7">
      <c r="B1890" s="270"/>
      <c r="C1890" s="270"/>
      <c r="D1890" s="270"/>
      <c r="E1890" s="270"/>
      <c r="F1890" s="270"/>
      <c r="G1890" s="270"/>
    </row>
    <row r="1891" spans="2:7">
      <c r="B1891" s="270"/>
      <c r="C1891" s="270"/>
      <c r="D1891" s="270"/>
      <c r="E1891" s="270"/>
      <c r="F1891" s="270"/>
      <c r="G1891" s="270"/>
    </row>
    <row r="1892" spans="2:7">
      <c r="B1892" s="270"/>
      <c r="C1892" s="270"/>
      <c r="D1892" s="270"/>
      <c r="E1892" s="270"/>
      <c r="F1892" s="270"/>
      <c r="G1892" s="270"/>
    </row>
    <row r="1893" spans="2:7">
      <c r="B1893" s="270"/>
      <c r="C1893" s="270"/>
      <c r="D1893" s="270"/>
      <c r="E1893" s="270"/>
      <c r="F1893" s="270"/>
      <c r="G1893" s="270"/>
    </row>
    <row r="1894" spans="2:7">
      <c r="B1894" s="270"/>
      <c r="C1894" s="270"/>
      <c r="D1894" s="270"/>
      <c r="E1894" s="270"/>
      <c r="F1894" s="270"/>
      <c r="G1894" s="270"/>
    </row>
    <row r="1895" spans="2:7">
      <c r="B1895" s="270"/>
      <c r="C1895" s="270"/>
      <c r="D1895" s="270"/>
      <c r="E1895" s="270"/>
      <c r="F1895" s="270"/>
      <c r="G1895" s="270"/>
    </row>
    <row r="1896" spans="2:7">
      <c r="B1896" s="270"/>
      <c r="C1896" s="270"/>
      <c r="D1896" s="270"/>
      <c r="E1896" s="270"/>
      <c r="F1896" s="270"/>
      <c r="G1896" s="270"/>
    </row>
    <row r="1897" spans="2:7">
      <c r="B1897" s="270"/>
      <c r="C1897" s="270"/>
      <c r="D1897" s="270"/>
      <c r="E1897" s="270"/>
      <c r="F1897" s="270"/>
      <c r="G1897" s="270"/>
    </row>
    <row r="1898" spans="2:7">
      <c r="B1898" s="270"/>
      <c r="C1898" s="270"/>
      <c r="D1898" s="270"/>
      <c r="E1898" s="270"/>
      <c r="F1898" s="270"/>
      <c r="G1898" s="270"/>
    </row>
    <row r="1899" spans="2:7">
      <c r="B1899" s="270"/>
      <c r="C1899" s="270"/>
      <c r="D1899" s="270"/>
      <c r="E1899" s="270"/>
      <c r="F1899" s="270"/>
      <c r="G1899" s="270"/>
    </row>
    <row r="1900" spans="2:7">
      <c r="B1900" s="270"/>
      <c r="C1900" s="270"/>
      <c r="D1900" s="270"/>
      <c r="E1900" s="270"/>
      <c r="F1900" s="270"/>
      <c r="G1900" s="270"/>
    </row>
    <row r="1901" spans="2:7">
      <c r="B1901" s="270"/>
      <c r="C1901" s="270"/>
      <c r="D1901" s="270"/>
      <c r="E1901" s="270"/>
      <c r="F1901" s="270"/>
      <c r="G1901" s="270"/>
    </row>
    <row r="1902" spans="2:7">
      <c r="B1902" s="270"/>
      <c r="C1902" s="270"/>
      <c r="D1902" s="270"/>
      <c r="E1902" s="270"/>
      <c r="F1902" s="270"/>
      <c r="G1902" s="270"/>
    </row>
    <row r="1903" spans="2:7">
      <c r="B1903" s="270"/>
      <c r="C1903" s="270"/>
      <c r="D1903" s="270"/>
      <c r="E1903" s="270"/>
      <c r="F1903" s="270"/>
      <c r="G1903" s="270"/>
    </row>
    <row r="1904" spans="2:7">
      <c r="B1904" s="270"/>
      <c r="C1904" s="270"/>
      <c r="D1904" s="270"/>
      <c r="E1904" s="270"/>
      <c r="F1904" s="270"/>
      <c r="G1904" s="270"/>
    </row>
    <row r="1905" spans="2:7">
      <c r="B1905" s="270"/>
      <c r="C1905" s="270"/>
      <c r="D1905" s="270"/>
      <c r="E1905" s="270"/>
      <c r="F1905" s="270"/>
      <c r="G1905" s="270"/>
    </row>
    <row r="1906" spans="2:7">
      <c r="B1906" s="270"/>
      <c r="C1906" s="270"/>
      <c r="D1906" s="270"/>
      <c r="E1906" s="270"/>
      <c r="F1906" s="270"/>
      <c r="G1906" s="270"/>
    </row>
    <row r="1907" spans="2:7">
      <c r="B1907" s="270"/>
      <c r="C1907" s="270"/>
      <c r="D1907" s="270"/>
      <c r="E1907" s="270"/>
      <c r="F1907" s="270"/>
      <c r="G1907" s="270"/>
    </row>
    <row r="1908" spans="2:7">
      <c r="B1908" s="270"/>
      <c r="C1908" s="270"/>
      <c r="D1908" s="270"/>
      <c r="E1908" s="270"/>
      <c r="F1908" s="270"/>
      <c r="G1908" s="270"/>
    </row>
    <row r="1909" spans="2:7">
      <c r="B1909" s="270"/>
      <c r="C1909" s="270"/>
      <c r="D1909" s="270"/>
      <c r="E1909" s="270"/>
      <c r="F1909" s="270"/>
      <c r="G1909" s="270"/>
    </row>
    <row r="1910" spans="2:7">
      <c r="B1910" s="270"/>
      <c r="C1910" s="270"/>
      <c r="D1910" s="270"/>
      <c r="E1910" s="270"/>
      <c r="F1910" s="270"/>
      <c r="G1910" s="270"/>
    </row>
    <row r="1911" spans="2:7">
      <c r="B1911" s="270"/>
      <c r="C1911" s="270"/>
      <c r="D1911" s="270"/>
      <c r="E1911" s="270"/>
      <c r="F1911" s="270"/>
      <c r="G1911" s="270"/>
    </row>
    <row r="1912" spans="2:7">
      <c r="B1912" s="270"/>
      <c r="C1912" s="270"/>
      <c r="D1912" s="270"/>
      <c r="E1912" s="270"/>
      <c r="F1912" s="270"/>
      <c r="G1912" s="270"/>
    </row>
    <row r="1913" spans="2:7">
      <c r="B1913" s="270"/>
      <c r="C1913" s="270"/>
      <c r="D1913" s="270"/>
      <c r="E1913" s="270"/>
      <c r="F1913" s="270"/>
      <c r="G1913" s="270"/>
    </row>
    <row r="1914" spans="2:7">
      <c r="B1914" s="270"/>
      <c r="C1914" s="270"/>
      <c r="D1914" s="270"/>
      <c r="E1914" s="270"/>
      <c r="F1914" s="270"/>
      <c r="G1914" s="270"/>
    </row>
    <row r="1915" spans="2:7">
      <c r="B1915" s="270"/>
      <c r="C1915" s="270"/>
      <c r="D1915" s="270"/>
      <c r="E1915" s="270"/>
      <c r="F1915" s="270"/>
      <c r="G1915" s="270"/>
    </row>
    <row r="1916" spans="2:7">
      <c r="B1916" s="270"/>
      <c r="C1916" s="270"/>
      <c r="D1916" s="270"/>
      <c r="E1916" s="270"/>
      <c r="F1916" s="270"/>
      <c r="G1916" s="270"/>
    </row>
    <row r="1917" spans="2:7">
      <c r="B1917" s="270"/>
      <c r="C1917" s="270"/>
      <c r="D1917" s="270"/>
      <c r="E1917" s="270"/>
      <c r="F1917" s="270"/>
      <c r="G1917" s="270"/>
    </row>
    <row r="1918" spans="2:7">
      <c r="B1918" s="270"/>
      <c r="C1918" s="270"/>
      <c r="D1918" s="270"/>
      <c r="E1918" s="270"/>
      <c r="F1918" s="270"/>
      <c r="G1918" s="270"/>
    </row>
    <row r="1919" spans="2:7">
      <c r="B1919" s="270"/>
      <c r="C1919" s="270"/>
      <c r="D1919" s="270"/>
      <c r="E1919" s="270"/>
      <c r="F1919" s="270"/>
      <c r="G1919" s="270"/>
    </row>
    <row r="1920" spans="2:7">
      <c r="B1920" s="270"/>
      <c r="C1920" s="270"/>
      <c r="D1920" s="270"/>
      <c r="E1920" s="270"/>
      <c r="F1920" s="270"/>
      <c r="G1920" s="270"/>
    </row>
    <row r="1921" spans="2:7">
      <c r="B1921" s="270"/>
      <c r="C1921" s="270"/>
      <c r="D1921" s="270"/>
      <c r="E1921" s="270"/>
      <c r="F1921" s="270"/>
      <c r="G1921" s="270"/>
    </row>
    <row r="1922" spans="2:7">
      <c r="B1922" s="270"/>
      <c r="C1922" s="270"/>
      <c r="D1922" s="270"/>
      <c r="E1922" s="270"/>
      <c r="F1922" s="270"/>
      <c r="G1922" s="270"/>
    </row>
    <row r="1923" spans="2:7">
      <c r="B1923" s="270"/>
      <c r="C1923" s="270"/>
      <c r="D1923" s="270"/>
      <c r="E1923" s="270"/>
      <c r="F1923" s="270"/>
      <c r="G1923" s="270"/>
    </row>
    <row r="1924" spans="2:7">
      <c r="B1924" s="270"/>
      <c r="C1924" s="270"/>
      <c r="D1924" s="270"/>
      <c r="E1924" s="270"/>
      <c r="F1924" s="270"/>
      <c r="G1924" s="270"/>
    </row>
    <row r="1925" spans="2:7">
      <c r="B1925" s="270"/>
      <c r="C1925" s="270"/>
      <c r="D1925" s="270"/>
      <c r="E1925" s="270"/>
      <c r="F1925" s="270"/>
      <c r="G1925" s="270"/>
    </row>
    <row r="1926" spans="2:7">
      <c r="B1926" s="270"/>
      <c r="C1926" s="270"/>
      <c r="D1926" s="270"/>
      <c r="E1926" s="270"/>
      <c r="F1926" s="270"/>
      <c r="G1926" s="270"/>
    </row>
    <row r="1927" spans="2:7">
      <c r="B1927" s="270"/>
      <c r="C1927" s="270"/>
      <c r="D1927" s="270"/>
      <c r="E1927" s="270"/>
      <c r="F1927" s="270"/>
      <c r="G1927" s="270"/>
    </row>
    <row r="1928" spans="2:7">
      <c r="B1928" s="270"/>
      <c r="C1928" s="270"/>
      <c r="D1928" s="270"/>
      <c r="E1928" s="270"/>
      <c r="F1928" s="270"/>
      <c r="G1928" s="270"/>
    </row>
    <row r="1929" spans="2:7">
      <c r="B1929" s="270"/>
      <c r="C1929" s="270"/>
      <c r="D1929" s="270"/>
      <c r="E1929" s="270"/>
      <c r="F1929" s="270"/>
      <c r="G1929" s="270"/>
    </row>
    <row r="1930" spans="2:7">
      <c r="B1930" s="270"/>
      <c r="C1930" s="270"/>
      <c r="D1930" s="270"/>
      <c r="E1930" s="270"/>
      <c r="F1930" s="270"/>
      <c r="G1930" s="270"/>
    </row>
    <row r="1931" spans="2:7">
      <c r="B1931" s="270"/>
      <c r="C1931" s="270"/>
      <c r="D1931" s="270"/>
      <c r="E1931" s="270"/>
      <c r="F1931" s="270"/>
      <c r="G1931" s="270"/>
    </row>
    <row r="1932" spans="2:7">
      <c r="B1932" s="270"/>
      <c r="C1932" s="270"/>
      <c r="D1932" s="270"/>
      <c r="E1932" s="270"/>
      <c r="F1932" s="270"/>
      <c r="G1932" s="270"/>
    </row>
    <row r="1933" spans="2:7">
      <c r="B1933" s="270"/>
      <c r="C1933" s="270"/>
      <c r="D1933" s="270"/>
      <c r="E1933" s="270"/>
      <c r="F1933" s="270"/>
      <c r="G1933" s="270"/>
    </row>
    <row r="1934" spans="2:7">
      <c r="B1934" s="270"/>
      <c r="C1934" s="270"/>
      <c r="D1934" s="270"/>
      <c r="E1934" s="270"/>
      <c r="F1934" s="270"/>
      <c r="G1934" s="270"/>
    </row>
    <row r="1935" spans="2:7">
      <c r="B1935" s="270"/>
      <c r="C1935" s="270"/>
      <c r="D1935" s="270"/>
      <c r="E1935" s="270"/>
      <c r="F1935" s="270"/>
      <c r="G1935" s="270"/>
    </row>
    <row r="1936" spans="2:7">
      <c r="B1936" s="270"/>
      <c r="C1936" s="270"/>
      <c r="D1936" s="270"/>
      <c r="E1936" s="270"/>
      <c r="F1936" s="270"/>
      <c r="G1936" s="270"/>
    </row>
    <row r="1937" spans="2:7">
      <c r="B1937" s="270"/>
      <c r="C1937" s="270"/>
      <c r="D1937" s="270"/>
      <c r="E1937" s="270"/>
      <c r="F1937" s="270"/>
      <c r="G1937" s="270"/>
    </row>
    <row r="1938" spans="2:7">
      <c r="B1938" s="270"/>
      <c r="C1938" s="270"/>
      <c r="D1938" s="270"/>
      <c r="E1938" s="270"/>
      <c r="F1938" s="270"/>
      <c r="G1938" s="270"/>
    </row>
    <row r="1939" spans="2:7">
      <c r="B1939" s="270"/>
      <c r="C1939" s="270"/>
      <c r="D1939" s="270"/>
      <c r="E1939" s="270"/>
      <c r="F1939" s="270"/>
      <c r="G1939" s="270"/>
    </row>
    <row r="1940" spans="2:7">
      <c r="B1940" s="270"/>
      <c r="C1940" s="270"/>
      <c r="D1940" s="270"/>
      <c r="E1940" s="270"/>
      <c r="F1940" s="270"/>
      <c r="G1940" s="270"/>
    </row>
    <row r="1941" spans="2:7">
      <c r="B1941" s="270"/>
      <c r="C1941" s="270"/>
      <c r="D1941" s="270"/>
      <c r="E1941" s="270"/>
      <c r="F1941" s="270"/>
      <c r="G1941" s="270"/>
    </row>
    <row r="1942" spans="2:7">
      <c r="B1942" s="270"/>
      <c r="C1942" s="270"/>
      <c r="D1942" s="270"/>
      <c r="E1942" s="270"/>
      <c r="F1942" s="270"/>
      <c r="G1942" s="270"/>
    </row>
    <row r="1943" spans="2:7">
      <c r="B1943" s="270"/>
      <c r="C1943" s="270"/>
      <c r="D1943" s="270"/>
      <c r="E1943" s="270"/>
      <c r="F1943" s="270"/>
      <c r="G1943" s="270"/>
    </row>
    <row r="1944" spans="2:7">
      <c r="B1944" s="270"/>
      <c r="C1944" s="270"/>
      <c r="D1944" s="270"/>
      <c r="E1944" s="270"/>
      <c r="F1944" s="270"/>
      <c r="G1944" s="270"/>
    </row>
    <row r="1945" spans="2:7">
      <c r="B1945" s="270"/>
      <c r="C1945" s="270"/>
      <c r="D1945" s="270"/>
      <c r="E1945" s="270"/>
      <c r="F1945" s="270"/>
      <c r="G1945" s="270"/>
    </row>
    <row r="1946" spans="2:7">
      <c r="B1946" s="270"/>
      <c r="C1946" s="270"/>
      <c r="D1946" s="270"/>
      <c r="E1946" s="270"/>
      <c r="F1946" s="270"/>
      <c r="G1946" s="270"/>
    </row>
    <row r="1947" spans="2:7">
      <c r="B1947" s="270"/>
      <c r="C1947" s="270"/>
      <c r="D1947" s="270"/>
      <c r="E1947" s="270"/>
      <c r="F1947" s="270"/>
      <c r="G1947" s="270"/>
    </row>
    <row r="1948" spans="2:7">
      <c r="B1948" s="270"/>
      <c r="C1948" s="270"/>
      <c r="D1948" s="270"/>
      <c r="E1948" s="270"/>
      <c r="F1948" s="270"/>
      <c r="G1948" s="270"/>
    </row>
    <row r="1949" spans="2:7">
      <c r="B1949" s="270"/>
      <c r="C1949" s="270"/>
      <c r="D1949" s="270"/>
      <c r="E1949" s="270"/>
      <c r="F1949" s="270"/>
      <c r="G1949" s="270"/>
    </row>
    <row r="1950" spans="2:7">
      <c r="B1950" s="270"/>
      <c r="C1950" s="270"/>
      <c r="D1950" s="270"/>
      <c r="E1950" s="270"/>
      <c r="F1950" s="270"/>
      <c r="G1950" s="270"/>
    </row>
    <row r="1951" spans="2:7">
      <c r="B1951" s="270"/>
      <c r="C1951" s="270"/>
      <c r="D1951" s="270"/>
      <c r="E1951" s="270"/>
      <c r="F1951" s="270"/>
      <c r="G1951" s="270"/>
    </row>
    <row r="1952" spans="2:7">
      <c r="B1952" s="270"/>
      <c r="C1952" s="270"/>
      <c r="D1952" s="270"/>
      <c r="E1952" s="270"/>
      <c r="F1952" s="270"/>
      <c r="G1952" s="270"/>
    </row>
    <row r="1953" spans="2:7">
      <c r="B1953" s="270"/>
      <c r="C1953" s="270"/>
      <c r="D1953" s="270"/>
      <c r="E1953" s="270"/>
      <c r="F1953" s="270"/>
      <c r="G1953" s="270"/>
    </row>
    <row r="1954" spans="2:7">
      <c r="B1954" s="270"/>
      <c r="C1954" s="270"/>
      <c r="D1954" s="270"/>
      <c r="E1954" s="270"/>
      <c r="F1954" s="270"/>
      <c r="G1954" s="270"/>
    </row>
    <row r="1955" spans="2:7">
      <c r="B1955" s="270"/>
      <c r="C1955" s="270"/>
      <c r="D1955" s="270"/>
      <c r="E1955" s="270"/>
      <c r="F1955" s="270"/>
      <c r="G1955" s="270"/>
    </row>
    <row r="1956" spans="2:7">
      <c r="B1956" s="270"/>
      <c r="C1956" s="270"/>
      <c r="D1956" s="270"/>
      <c r="E1956" s="270"/>
      <c r="F1956" s="270"/>
      <c r="G1956" s="270"/>
    </row>
    <row r="1957" spans="2:7">
      <c r="B1957" s="270"/>
      <c r="C1957" s="270"/>
      <c r="D1957" s="270"/>
      <c r="E1957" s="270"/>
      <c r="F1957" s="270"/>
      <c r="G1957" s="270"/>
    </row>
    <row r="1958" spans="2:7">
      <c r="B1958" s="270"/>
      <c r="C1958" s="270"/>
      <c r="D1958" s="270"/>
      <c r="E1958" s="270"/>
      <c r="F1958" s="270"/>
      <c r="G1958" s="270"/>
    </row>
    <row r="1959" spans="2:7">
      <c r="B1959" s="270"/>
      <c r="C1959" s="270"/>
      <c r="D1959" s="270"/>
      <c r="E1959" s="270"/>
      <c r="F1959" s="270"/>
      <c r="G1959" s="270"/>
    </row>
    <row r="1960" spans="2:7">
      <c r="B1960" s="270"/>
      <c r="C1960" s="270"/>
      <c r="D1960" s="270"/>
      <c r="E1960" s="270"/>
      <c r="F1960" s="270"/>
      <c r="G1960" s="270"/>
    </row>
    <row r="1961" spans="2:7">
      <c r="B1961" s="270"/>
      <c r="C1961" s="270"/>
      <c r="D1961" s="270"/>
      <c r="E1961" s="270"/>
      <c r="F1961" s="270"/>
      <c r="G1961" s="270"/>
    </row>
    <row r="1962" spans="2:7">
      <c r="B1962" s="270"/>
      <c r="C1962" s="270"/>
      <c r="D1962" s="270"/>
      <c r="E1962" s="270"/>
      <c r="F1962" s="270"/>
      <c r="G1962" s="270"/>
    </row>
  </sheetData>
  <autoFilter ref="B3:S1253">
    <sortState ref="B4:S1253">
      <sortCondition ref="B3:B1253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8"/>
  <sheetViews>
    <sheetView workbookViewId="0">
      <selection activeCell="N6" sqref="N6:O6"/>
    </sheetView>
  </sheetViews>
  <sheetFormatPr defaultColWidth="10.875" defaultRowHeight="15.75"/>
  <cols>
    <col min="1" max="1" width="4.875" style="26" customWidth="1"/>
    <col min="2" max="2" width="27.875" style="26" customWidth="1"/>
    <col min="3" max="3" width="20.875" style="26" customWidth="1"/>
    <col min="4" max="9" width="20.875" style="196" customWidth="1"/>
    <col min="10" max="10" width="80.875" style="196" customWidth="1"/>
    <col min="11" max="12" width="10.875" style="196"/>
    <col min="13" max="14" width="16.875" style="26" customWidth="1"/>
    <col min="15" max="15" width="16.875" style="196" customWidth="1"/>
    <col min="16" max="16384" width="10.875" style="26"/>
  </cols>
  <sheetData>
    <row r="1" spans="1:15" s="32" customFormat="1" ht="21">
      <c r="A1" s="38" t="s">
        <v>215</v>
      </c>
      <c r="B1" s="17" t="s">
        <v>80</v>
      </c>
      <c r="D1" s="196"/>
      <c r="E1" s="196"/>
      <c r="F1" s="196"/>
      <c r="G1" s="196"/>
      <c r="H1" s="196"/>
      <c r="I1" s="196"/>
      <c r="J1" s="196"/>
      <c r="K1" s="196"/>
      <c r="L1" s="196"/>
      <c r="O1" s="196"/>
    </row>
    <row r="2" spans="1:15" s="121" customFormat="1"/>
    <row r="3" spans="1:15" s="32" customFormat="1">
      <c r="D3" s="196"/>
      <c r="E3" s="196"/>
      <c r="F3" s="196"/>
      <c r="G3" s="196"/>
      <c r="H3" s="196"/>
      <c r="I3" s="196"/>
      <c r="J3" s="196"/>
      <c r="K3" s="196"/>
      <c r="L3" s="196"/>
      <c r="O3" s="196"/>
    </row>
    <row r="4" spans="1:15" s="196" customFormat="1" ht="56.25">
      <c r="B4" s="18" t="s">
        <v>160</v>
      </c>
      <c r="C4" s="18" t="s">
        <v>3546</v>
      </c>
      <c r="D4" s="18" t="s">
        <v>3540</v>
      </c>
      <c r="E4" s="18" t="s">
        <v>3539</v>
      </c>
      <c r="F4" s="18" t="s">
        <v>3542</v>
      </c>
      <c r="G4" s="18" t="s">
        <v>3541</v>
      </c>
      <c r="H4" s="18" t="s">
        <v>3543</v>
      </c>
      <c r="I4" s="18" t="s">
        <v>198</v>
      </c>
      <c r="J4" s="18" t="s">
        <v>45</v>
      </c>
      <c r="M4" s="18" t="s">
        <v>58</v>
      </c>
      <c r="N4" s="18" t="s">
        <v>3824</v>
      </c>
      <c r="O4" s="18" t="s">
        <v>3825</v>
      </c>
    </row>
    <row r="5" spans="1:15" s="196" customFormat="1" ht="37.5">
      <c r="B5" s="231"/>
      <c r="C5" s="15" t="s">
        <v>3538</v>
      </c>
      <c r="D5" s="15" t="s">
        <v>3538</v>
      </c>
      <c r="E5" s="15" t="s">
        <v>3538</v>
      </c>
      <c r="F5" s="15" t="s">
        <v>30</v>
      </c>
      <c r="G5" s="15" t="s">
        <v>30</v>
      </c>
      <c r="H5" s="15" t="s">
        <v>30</v>
      </c>
      <c r="I5" s="15" t="s">
        <v>30</v>
      </c>
      <c r="J5" s="15"/>
      <c r="M5" s="15" t="s">
        <v>59</v>
      </c>
      <c r="N5" s="15" t="s">
        <v>67</v>
      </c>
      <c r="O5" s="15" t="s">
        <v>67</v>
      </c>
    </row>
    <row r="6" spans="1:15" s="196" customFormat="1" ht="18.75">
      <c r="B6" s="232" t="s">
        <v>3534</v>
      </c>
      <c r="C6" s="240">
        <v>11.327999999999999</v>
      </c>
      <c r="D6" s="240">
        <v>10.53</v>
      </c>
      <c r="E6" s="240">
        <v>10.502000000000001</v>
      </c>
      <c r="F6" s="241">
        <f>D6/$C6</f>
        <v>0.92955508474576265</v>
      </c>
      <c r="G6" s="241">
        <f>E6/$C6</f>
        <v>0.92708333333333348</v>
      </c>
      <c r="H6" s="234">
        <f>AVERAGE(G6,F6)</f>
        <v>0.92831920903954801</v>
      </c>
      <c r="I6" s="79" t="s">
        <v>3555</v>
      </c>
      <c r="J6" s="16"/>
      <c r="M6" s="170">
        <v>0.19</v>
      </c>
      <c r="N6" s="269">
        <v>2.5000000000000001E-2</v>
      </c>
      <c r="O6" s="269">
        <v>0.04</v>
      </c>
    </row>
    <row r="7" spans="1:15" s="196" customFormat="1" ht="18.75">
      <c r="B7" s="232" t="s">
        <v>3571</v>
      </c>
      <c r="C7" s="240">
        <v>10.72</v>
      </c>
      <c r="D7" s="240">
        <v>9.4659999999999993</v>
      </c>
      <c r="E7" s="240">
        <v>8.7829999999999995</v>
      </c>
      <c r="F7" s="241">
        <f>D7/$C7</f>
        <v>0.88302238805970135</v>
      </c>
      <c r="G7" s="241">
        <f>E7/$C7</f>
        <v>0.81930970149253723</v>
      </c>
      <c r="H7" s="234">
        <f>AVERAGE(G7,F7)</f>
        <v>0.85116604477611935</v>
      </c>
      <c r="I7" s="79" t="s">
        <v>3555</v>
      </c>
      <c r="J7" s="16"/>
    </row>
    <row r="8" spans="1:15" s="196" customFormat="1" ht="18.75">
      <c r="B8" s="232" t="s">
        <v>3572</v>
      </c>
      <c r="C8" s="240">
        <v>10.72</v>
      </c>
      <c r="D8" s="240">
        <v>9.4659999999999993</v>
      </c>
      <c r="E8" s="240">
        <v>8.7829999999999995</v>
      </c>
      <c r="F8" s="241">
        <f t="shared" ref="F8:F9" si="0">D8/$C8</f>
        <v>0.88302238805970135</v>
      </c>
      <c r="G8" s="241">
        <f t="shared" ref="G8:G9" si="1">E8/$C8</f>
        <v>0.81930970149253723</v>
      </c>
      <c r="H8" s="234">
        <f t="shared" ref="H8:H9" si="2">AVERAGE(G8,F8)</f>
        <v>0.85116604477611935</v>
      </c>
      <c r="I8" s="243">
        <v>0.13</v>
      </c>
      <c r="J8" s="16" t="s">
        <v>3556</v>
      </c>
    </row>
    <row r="9" spans="1:15" s="196" customFormat="1" ht="18.75">
      <c r="B9" s="232" t="s">
        <v>3557</v>
      </c>
      <c r="C9" s="240">
        <v>10.72</v>
      </c>
      <c r="D9" s="240">
        <v>9.4659999999999993</v>
      </c>
      <c r="E9" s="240">
        <v>8.7829999999999995</v>
      </c>
      <c r="F9" s="241">
        <f t="shared" si="0"/>
        <v>0.88302238805970135</v>
      </c>
      <c r="G9" s="241">
        <f t="shared" si="1"/>
        <v>0.81930970149253723</v>
      </c>
      <c r="H9" s="234">
        <f t="shared" si="2"/>
        <v>0.85116604477611935</v>
      </c>
      <c r="I9" s="243">
        <v>0.12</v>
      </c>
      <c r="J9" s="16" t="s">
        <v>3556</v>
      </c>
    </row>
    <row r="10" spans="1:15" s="196" customFormat="1" ht="18.75">
      <c r="B10" s="232" t="s">
        <v>3531</v>
      </c>
      <c r="C10" s="240">
        <v>0.41</v>
      </c>
      <c r="D10" s="240">
        <v>0.38800000000000001</v>
      </c>
      <c r="E10" s="240">
        <v>0.38700000000000001</v>
      </c>
      <c r="F10" s="241">
        <f t="shared" ref="F10:G14" si="3">D10/$C10</f>
        <v>0.94634146341463421</v>
      </c>
      <c r="G10" s="241">
        <f t="shared" si="3"/>
        <v>0.94390243902439031</v>
      </c>
      <c r="H10" s="234">
        <f>AVERAGE(G10,F10)</f>
        <v>0.94512195121951226</v>
      </c>
      <c r="I10" s="243">
        <v>0.2</v>
      </c>
      <c r="J10" s="16" t="s">
        <v>3556</v>
      </c>
    </row>
    <row r="11" spans="1:15" s="196" customFormat="1" ht="18.75">
      <c r="B11" s="232" t="s">
        <v>1012</v>
      </c>
      <c r="C11" s="240">
        <v>9.4190000000000005</v>
      </c>
      <c r="D11" s="240">
        <v>6.77</v>
      </c>
      <c r="E11" s="240">
        <v>6.1210000000000004</v>
      </c>
      <c r="F11" s="241">
        <f t="shared" si="3"/>
        <v>0.71875995328591136</v>
      </c>
      <c r="G11" s="241">
        <f t="shared" si="3"/>
        <v>0.64985667268287506</v>
      </c>
      <c r="H11" s="234">
        <f>AVERAGE(G11,F11)</f>
        <v>0.68430831298439321</v>
      </c>
      <c r="I11" s="243">
        <v>0.65</v>
      </c>
      <c r="J11" s="16" t="s">
        <v>3556</v>
      </c>
    </row>
    <row r="12" spans="1:15" s="196" customFormat="1" ht="18.75">
      <c r="B12" s="232" t="s">
        <v>3532</v>
      </c>
      <c r="C12" s="240">
        <v>5.5339999999999998</v>
      </c>
      <c r="D12" s="240">
        <v>1.7230000000000001</v>
      </c>
      <c r="E12" s="240">
        <v>0.61699999999999999</v>
      </c>
      <c r="F12" s="241">
        <f t="shared" si="3"/>
        <v>0.31134803035778824</v>
      </c>
      <c r="G12" s="241">
        <f t="shared" si="3"/>
        <v>0.11149259125406578</v>
      </c>
      <c r="H12" s="234">
        <f>AVERAGE(G12,F12)</f>
        <v>0.21142031080592702</v>
      </c>
      <c r="I12" s="243">
        <v>0.27</v>
      </c>
      <c r="J12" s="16" t="s">
        <v>3556</v>
      </c>
    </row>
    <row r="13" spans="1:15" s="196" customFormat="1" ht="18.75">
      <c r="B13" s="232" t="s">
        <v>3533</v>
      </c>
      <c r="C13" s="240">
        <v>2.68</v>
      </c>
      <c r="D13" s="240">
        <v>0.126</v>
      </c>
      <c r="E13" s="240">
        <v>0.86799999999999999</v>
      </c>
      <c r="F13" s="241">
        <f t="shared" si="3"/>
        <v>4.7014925373134328E-2</v>
      </c>
      <c r="G13" s="241">
        <f t="shared" si="3"/>
        <v>0.32388059701492533</v>
      </c>
      <c r="H13" s="234">
        <f>AVERAGE(G13,F13)</f>
        <v>0.18544776119402984</v>
      </c>
      <c r="I13" s="243">
        <v>0.18</v>
      </c>
      <c r="J13" s="16" t="s">
        <v>3556</v>
      </c>
    </row>
    <row r="14" spans="1:15" s="196" customFormat="1" ht="18.75">
      <c r="B14" s="233" t="s">
        <v>3537</v>
      </c>
      <c r="C14" s="240">
        <v>0.88500000000000001</v>
      </c>
      <c r="D14" s="240">
        <v>0.85399999999999998</v>
      </c>
      <c r="E14" s="240">
        <v>0.81799999999999995</v>
      </c>
      <c r="F14" s="241">
        <f t="shared" si="3"/>
        <v>0.9649717514124293</v>
      </c>
      <c r="G14" s="241">
        <f t="shared" si="3"/>
        <v>0.92429378531073436</v>
      </c>
      <c r="H14" s="234">
        <f>AVERAGE(G14,F14)</f>
        <v>0.94463276836158183</v>
      </c>
      <c r="I14" s="79"/>
      <c r="J14" s="16"/>
    </row>
    <row r="15" spans="1:15" s="235" customFormat="1" ht="18.75">
      <c r="B15" s="236" t="s">
        <v>1066</v>
      </c>
      <c r="C15" s="237">
        <f>SUM(C6:C14)</f>
        <v>62.41599999999999</v>
      </c>
      <c r="D15" s="237">
        <f>SUM(D6:D14)</f>
        <v>48.788999999999994</v>
      </c>
      <c r="E15" s="237">
        <f>SUM(E6:E14)</f>
        <v>45.661999999999999</v>
      </c>
      <c r="F15" s="238"/>
      <c r="G15" s="238"/>
      <c r="H15" s="238"/>
      <c r="I15" s="238"/>
      <c r="J15" s="16"/>
    </row>
    <row r="16" spans="1:15" s="196" customFormat="1"/>
    <row r="17" spans="1:2" s="11" customFormat="1" ht="18.75">
      <c r="A17" s="42" t="s">
        <v>54</v>
      </c>
      <c r="B17" s="28"/>
    </row>
    <row r="18" spans="1:2" ht="18.75">
      <c r="A18" s="5" t="s">
        <v>3550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32"/>
  <sheetViews>
    <sheetView workbookViewId="0"/>
  </sheetViews>
  <sheetFormatPr defaultColWidth="10.875" defaultRowHeight="15.75"/>
  <cols>
    <col min="1" max="1" width="4.875" style="155" customWidth="1"/>
    <col min="2" max="2" width="50.625" style="155" customWidth="1"/>
    <col min="3" max="3" width="10.875" style="155"/>
    <col min="4" max="14" width="12.875" style="155" customWidth="1"/>
    <col min="15" max="16384" width="10.875" style="155"/>
  </cols>
  <sheetData>
    <row r="1" spans="1:14" s="63" customFormat="1" ht="20.100000000000001" customHeight="1">
      <c r="A1" s="17" t="s">
        <v>215</v>
      </c>
      <c r="B1" s="282" t="s">
        <v>1095</v>
      </c>
      <c r="C1" s="15" t="s">
        <v>167</v>
      </c>
      <c r="D1" s="15">
        <v>2009</v>
      </c>
      <c r="E1" s="15">
        <v>2010</v>
      </c>
      <c r="F1" s="15">
        <v>2011</v>
      </c>
      <c r="G1" s="15">
        <v>2012</v>
      </c>
      <c r="H1" s="15">
        <v>2013</v>
      </c>
      <c r="I1" s="15">
        <v>2014</v>
      </c>
      <c r="J1" s="15">
        <v>2015</v>
      </c>
      <c r="K1" s="15">
        <f>J1+1</f>
        <v>2016</v>
      </c>
      <c r="L1" s="15">
        <f t="shared" ref="L1:M1" si="0">K1+1</f>
        <v>2017</v>
      </c>
      <c r="M1" s="15">
        <f t="shared" si="0"/>
        <v>2018</v>
      </c>
      <c r="N1" s="15" t="s">
        <v>3795</v>
      </c>
    </row>
    <row r="2" spans="1:14" s="196" customFormat="1" ht="18.75">
      <c r="B2" s="96" t="s">
        <v>3789</v>
      </c>
      <c r="C2" s="31" t="s">
        <v>3790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240">
        <v>156210</v>
      </c>
      <c r="J2" s="240">
        <v>157020</v>
      </c>
      <c r="K2" s="240">
        <v>158350</v>
      </c>
      <c r="L2" s="240">
        <v>155230</v>
      </c>
      <c r="M2" s="240">
        <v>161750</v>
      </c>
      <c r="N2" s="31"/>
    </row>
    <row r="3" spans="1:14" s="196" customFormat="1" ht="18.75">
      <c r="B3" s="96" t="s">
        <v>3791</v>
      </c>
      <c r="C3" s="31" t="s">
        <v>3790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240">
        <v>11270</v>
      </c>
      <c r="J3" s="240">
        <v>13970</v>
      </c>
      <c r="K3" s="240">
        <v>15030</v>
      </c>
      <c r="L3" s="240">
        <v>16730</v>
      </c>
      <c r="M3" s="240">
        <v>18010</v>
      </c>
      <c r="N3" s="31"/>
    </row>
    <row r="4" spans="1:14" s="196" customFormat="1" ht="18.75">
      <c r="B4" s="96" t="s">
        <v>3793</v>
      </c>
      <c r="C4" s="31" t="s">
        <v>3790</v>
      </c>
      <c r="D4" s="51">
        <v>0</v>
      </c>
      <c r="E4" s="51">
        <v>0</v>
      </c>
      <c r="F4" s="51">
        <v>0</v>
      </c>
      <c r="G4" s="51">
        <v>0</v>
      </c>
      <c r="H4" s="51">
        <v>0</v>
      </c>
      <c r="I4" s="240">
        <v>144940</v>
      </c>
      <c r="J4" s="240">
        <v>143050</v>
      </c>
      <c r="K4" s="240">
        <v>143320</v>
      </c>
      <c r="L4" s="240">
        <v>138500</v>
      </c>
      <c r="M4" s="240">
        <v>143740</v>
      </c>
      <c r="N4" s="31"/>
    </row>
    <row r="5" spans="1:14" ht="18.75">
      <c r="B5" s="96" t="s">
        <v>3792</v>
      </c>
      <c r="C5" s="31" t="s">
        <v>3790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240">
        <v>5140</v>
      </c>
      <c r="J5" s="240">
        <v>6040</v>
      </c>
      <c r="K5" s="240">
        <v>6320</v>
      </c>
      <c r="L5" s="240">
        <v>6390</v>
      </c>
      <c r="M5" s="240">
        <v>6350</v>
      </c>
      <c r="N5" s="31"/>
    </row>
    <row r="6" spans="1:14" s="196" customFormat="1" ht="37.5">
      <c r="B6" s="96" t="s">
        <v>3794</v>
      </c>
      <c r="C6" s="31" t="s">
        <v>3790</v>
      </c>
      <c r="D6" s="192">
        <v>139000</v>
      </c>
      <c r="E6" s="192">
        <v>142000</v>
      </c>
      <c r="F6" s="192">
        <v>141500</v>
      </c>
      <c r="G6" s="192">
        <v>141300</v>
      </c>
      <c r="H6" s="192">
        <v>140700</v>
      </c>
      <c r="I6" s="240">
        <v>139800</v>
      </c>
      <c r="J6" s="240">
        <v>137010.00000000003</v>
      </c>
      <c r="K6" s="240">
        <v>137000</v>
      </c>
      <c r="L6" s="240">
        <v>132110</v>
      </c>
      <c r="M6" s="240">
        <v>137390.00000000003</v>
      </c>
      <c r="N6" s="31"/>
    </row>
    <row r="7" spans="1:14" ht="18.75">
      <c r="B7" s="96" t="s">
        <v>1215</v>
      </c>
      <c r="C7" s="31" t="s">
        <v>3790</v>
      </c>
      <c r="D7" s="55"/>
      <c r="E7" s="55">
        <f>E6-D6</f>
        <v>3000</v>
      </c>
      <c r="F7" s="55">
        <f t="shared" ref="F7:I7" si="1">F6-E6</f>
        <v>-500</v>
      </c>
      <c r="G7" s="55">
        <f t="shared" si="1"/>
        <v>-200</v>
      </c>
      <c r="H7" s="55">
        <f t="shared" si="1"/>
        <v>-600</v>
      </c>
      <c r="I7" s="55">
        <f t="shared" si="1"/>
        <v>-900</v>
      </c>
      <c r="J7" s="55">
        <f t="shared" ref="J7" si="2">J6-I6</f>
        <v>-2789.9999999999709</v>
      </c>
      <c r="K7" s="55">
        <f t="shared" ref="K7" si="3">K6-J6</f>
        <v>-10.000000000029104</v>
      </c>
      <c r="L7" s="55">
        <f t="shared" ref="L7" si="4">L6-K6</f>
        <v>-4890</v>
      </c>
      <c r="M7" s="55">
        <f t="shared" ref="M7" si="5">M6-L6</f>
        <v>5280.0000000000291</v>
      </c>
      <c r="N7" s="165"/>
    </row>
    <row r="8" spans="1:14" s="69" customFormat="1" ht="18.75">
      <c r="B8" s="96" t="s">
        <v>1216</v>
      </c>
      <c r="C8" s="283" t="s">
        <v>30</v>
      </c>
      <c r="D8" s="79"/>
      <c r="E8" s="79">
        <f>E7/D6</f>
        <v>2.1582733812949641E-2</v>
      </c>
      <c r="F8" s="79">
        <f t="shared" ref="F8:M8" si="6">F7/E6</f>
        <v>-3.5211267605633804E-3</v>
      </c>
      <c r="G8" s="79">
        <f t="shared" si="6"/>
        <v>-1.4134275618374558E-3</v>
      </c>
      <c r="H8" s="79">
        <f t="shared" si="6"/>
        <v>-4.246284501061571E-3</v>
      </c>
      <c r="I8" s="79">
        <f t="shared" si="6"/>
        <v>-6.3965884861407248E-3</v>
      </c>
      <c r="J8" s="79">
        <f t="shared" si="6"/>
        <v>-1.9957081545064169E-2</v>
      </c>
      <c r="K8" s="79">
        <f t="shared" si="6"/>
        <v>-7.29873731846515E-5</v>
      </c>
      <c r="L8" s="79">
        <f t="shared" si="6"/>
        <v>-3.5693430656934304E-2</v>
      </c>
      <c r="M8" s="79">
        <f t="shared" si="6"/>
        <v>3.9966694421315792E-2</v>
      </c>
      <c r="N8" s="66">
        <f>(M6/D6)^(1/(9))-1</f>
        <v>-1.2936443192681502E-3</v>
      </c>
    </row>
    <row r="9" spans="1:14" ht="18.75">
      <c r="N9" s="5"/>
    </row>
    <row r="10" spans="1:14" ht="18.75">
      <c r="A10" s="42" t="s">
        <v>202</v>
      </c>
      <c r="B10" s="65"/>
    </row>
    <row r="11" spans="1:14" ht="18.75">
      <c r="N11" s="5"/>
    </row>
    <row r="12" spans="1:14" ht="18.75">
      <c r="N12" s="5"/>
    </row>
    <row r="13" spans="1:14" ht="18.75">
      <c r="N13" s="7"/>
    </row>
    <row r="14" spans="1:14" ht="18.75">
      <c r="N14" s="7"/>
    </row>
    <row r="15" spans="1:14" ht="18.75">
      <c r="N15" s="7"/>
    </row>
    <row r="16" spans="1:14" ht="18.75">
      <c r="N16" s="7"/>
    </row>
    <row r="17" spans="14:14" ht="18.75">
      <c r="N17" s="7"/>
    </row>
    <row r="18" spans="14:14" ht="18.75">
      <c r="N18" s="7"/>
    </row>
    <row r="19" spans="14:14" ht="18.75">
      <c r="N19" s="7"/>
    </row>
    <row r="20" spans="14:14" ht="18.75">
      <c r="N20" s="7"/>
    </row>
    <row r="21" spans="14:14" ht="18.75">
      <c r="N21" s="7"/>
    </row>
    <row r="22" spans="14:14" ht="18.75">
      <c r="N22" s="7"/>
    </row>
    <row r="23" spans="14:14" ht="18.75">
      <c r="N23" s="7"/>
    </row>
    <row r="24" spans="14:14" ht="18.75">
      <c r="N24" s="7"/>
    </row>
    <row r="25" spans="14:14" ht="18.75">
      <c r="N25" s="7"/>
    </row>
    <row r="26" spans="14:14" ht="18.75">
      <c r="N26" s="7"/>
    </row>
    <row r="27" spans="14:14" ht="18.75">
      <c r="N27" s="7"/>
    </row>
    <row r="28" spans="14:14" ht="18.75">
      <c r="N28" s="7"/>
    </row>
    <row r="29" spans="14:14" ht="18.75">
      <c r="N29" s="7"/>
    </row>
    <row r="30" spans="14:14" ht="18.75">
      <c r="N30" s="7"/>
    </row>
    <row r="31" spans="14:14" ht="18.75">
      <c r="N31" s="7"/>
    </row>
    <row r="32" spans="14:14" ht="18.75">
      <c r="N32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24"/>
  <sheetViews>
    <sheetView workbookViewId="0">
      <selection activeCell="K6" sqref="K6"/>
    </sheetView>
  </sheetViews>
  <sheetFormatPr defaultColWidth="10.875" defaultRowHeight="15.75"/>
  <cols>
    <col min="1" max="1" width="4.875" style="155" customWidth="1"/>
    <col min="2" max="2" width="49.875" style="155" customWidth="1"/>
    <col min="3" max="9" width="10.875" style="155"/>
    <col min="10" max="10" width="11.625" style="155" bestFit="1" customWidth="1"/>
    <col min="11" max="11" width="10.875" style="155"/>
    <col min="12" max="13" width="11" style="155" bestFit="1" customWidth="1"/>
    <col min="14" max="16384" width="10.875" style="155"/>
  </cols>
  <sheetData>
    <row r="1" spans="1:17" s="63" customFormat="1" ht="20.100000000000001" customHeight="1">
      <c r="A1" s="17" t="s">
        <v>215</v>
      </c>
      <c r="B1" s="282" t="s">
        <v>1102</v>
      </c>
      <c r="C1" s="15" t="s">
        <v>167</v>
      </c>
      <c r="D1" s="15">
        <v>2009</v>
      </c>
      <c r="E1" s="15">
        <v>2010</v>
      </c>
      <c r="F1" s="15">
        <v>2011</v>
      </c>
      <c r="G1" s="15">
        <v>2012</v>
      </c>
      <c r="H1" s="15">
        <v>2013</v>
      </c>
      <c r="I1" s="15">
        <v>2014</v>
      </c>
      <c r="J1" s="15">
        <v>2015</v>
      </c>
      <c r="K1" s="15">
        <f>J1+1</f>
        <v>2016</v>
      </c>
      <c r="L1" s="15">
        <f t="shared" ref="L1:M1" si="0">K1+1</f>
        <v>2017</v>
      </c>
      <c r="M1" s="15">
        <f t="shared" si="0"/>
        <v>2018</v>
      </c>
      <c r="N1" s="15" t="s">
        <v>3795</v>
      </c>
    </row>
    <row r="2" spans="1:17" ht="18.75">
      <c r="B2" s="96" t="s">
        <v>1217</v>
      </c>
      <c r="C2" s="31" t="s">
        <v>168</v>
      </c>
      <c r="D2" s="193">
        <v>24380</v>
      </c>
      <c r="E2" s="193">
        <v>25075</v>
      </c>
      <c r="F2" s="193">
        <v>25450</v>
      </c>
      <c r="G2" s="193">
        <v>24636</v>
      </c>
      <c r="H2" s="193">
        <v>24927</v>
      </c>
      <c r="I2" s="193">
        <v>22774</v>
      </c>
      <c r="J2" s="193">
        <v>22516</v>
      </c>
      <c r="K2" s="193">
        <v>23213</v>
      </c>
      <c r="L2" s="193">
        <v>21786</v>
      </c>
      <c r="M2" s="193">
        <v>23240</v>
      </c>
      <c r="N2" s="31"/>
    </row>
    <row r="3" spans="1:17" ht="18.75">
      <c r="B3" s="96" t="s">
        <v>1218</v>
      </c>
      <c r="C3" s="74"/>
      <c r="D3" s="74"/>
      <c r="E3" s="74">
        <f>E2-D2</f>
        <v>695</v>
      </c>
      <c r="F3" s="74">
        <f t="shared" ref="F3:M3" si="1">F2-E2</f>
        <v>375</v>
      </c>
      <c r="G3" s="74">
        <f t="shared" si="1"/>
        <v>-814</v>
      </c>
      <c r="H3" s="74">
        <f t="shared" si="1"/>
        <v>291</v>
      </c>
      <c r="I3" s="74">
        <f t="shared" si="1"/>
        <v>-2153</v>
      </c>
      <c r="J3" s="74">
        <f t="shared" si="1"/>
        <v>-258</v>
      </c>
      <c r="K3" s="74">
        <f t="shared" si="1"/>
        <v>697</v>
      </c>
      <c r="L3" s="74">
        <f t="shared" si="1"/>
        <v>-1427</v>
      </c>
      <c r="M3" s="74">
        <f t="shared" si="1"/>
        <v>1454</v>
      </c>
      <c r="N3" s="74" t="s">
        <v>3796</v>
      </c>
    </row>
    <row r="4" spans="1:17" s="69" customFormat="1" ht="18.75">
      <c r="B4" s="96" t="s">
        <v>1219</v>
      </c>
      <c r="C4" s="97"/>
      <c r="D4" s="97"/>
      <c r="E4" s="79">
        <f t="shared" ref="E4:M4" si="2">(E2-D2)/D2</f>
        <v>2.8506972928630026E-2</v>
      </c>
      <c r="F4" s="79">
        <f t="shared" si="2"/>
        <v>1.4955134596211365E-2</v>
      </c>
      <c r="G4" s="79">
        <f t="shared" si="2"/>
        <v>-3.198428290766208E-2</v>
      </c>
      <c r="H4" s="79">
        <f t="shared" si="2"/>
        <v>1.1811982464685825E-2</v>
      </c>
      <c r="I4" s="79">
        <f t="shared" si="2"/>
        <v>-8.6372206843984431E-2</v>
      </c>
      <c r="J4" s="79">
        <f t="shared" si="2"/>
        <v>-1.1328708175990165E-2</v>
      </c>
      <c r="K4" s="79">
        <f t="shared" si="2"/>
        <v>3.0955764789483035E-2</v>
      </c>
      <c r="L4" s="79">
        <f t="shared" si="2"/>
        <v>-6.1474173954249776E-2</v>
      </c>
      <c r="M4" s="79">
        <f t="shared" si="2"/>
        <v>6.674010832644818E-2</v>
      </c>
      <c r="N4" s="66">
        <f>(M2/D2)^(1/(9))-1</f>
        <v>-5.3067792614117648E-3</v>
      </c>
    </row>
    <row r="5" spans="1:17" ht="18.75">
      <c r="N5" s="5"/>
    </row>
    <row r="6" spans="1:17" ht="18.75">
      <c r="A6" s="42" t="s">
        <v>202</v>
      </c>
      <c r="B6" s="65"/>
      <c r="N6" s="7"/>
      <c r="O6" s="5"/>
      <c r="P6" s="5"/>
      <c r="Q6" s="5"/>
    </row>
    <row r="7" spans="1:17" ht="18.75">
      <c r="N7" s="7"/>
    </row>
    <row r="8" spans="1:17" ht="18.75">
      <c r="N8" s="7"/>
    </row>
    <row r="9" spans="1:17" ht="18.75">
      <c r="N9" s="7"/>
    </row>
    <row r="10" spans="1:17" ht="18.75">
      <c r="N10" s="7"/>
    </row>
    <row r="11" spans="1:17" ht="18.75">
      <c r="N11" s="7"/>
    </row>
    <row r="12" spans="1:17" ht="18.75">
      <c r="N12" s="7"/>
    </row>
    <row r="13" spans="1:17" ht="18.75">
      <c r="N13" s="7"/>
    </row>
    <row r="14" spans="1:17" ht="18.75">
      <c r="N14" s="7"/>
    </row>
    <row r="15" spans="1:17" ht="18.75">
      <c r="N15" s="7"/>
    </row>
    <row r="16" spans="1:17" ht="18.75">
      <c r="N16" s="7"/>
    </row>
    <row r="17" spans="14:14" ht="18.75">
      <c r="N17" s="7"/>
    </row>
    <row r="18" spans="14:14" ht="18.75">
      <c r="N18" s="7"/>
    </row>
    <row r="19" spans="14:14" ht="18.75">
      <c r="N19" s="7"/>
    </row>
    <row r="20" spans="14:14" ht="18.75">
      <c r="N20" s="7"/>
    </row>
    <row r="21" spans="14:14" ht="18.75">
      <c r="N21" s="7"/>
    </row>
    <row r="22" spans="14:14" ht="18.75">
      <c r="N22" s="7"/>
    </row>
    <row r="23" spans="14:14" ht="18.75">
      <c r="N23" s="7"/>
    </row>
    <row r="24" spans="14:14" ht="18.75">
      <c r="N24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19"/>
  <sheetViews>
    <sheetView topLeftCell="R1" workbookViewId="0">
      <selection activeCell="Y2" sqref="Y2:AA2"/>
    </sheetView>
  </sheetViews>
  <sheetFormatPr defaultColWidth="10.875" defaultRowHeight="15.75"/>
  <cols>
    <col min="1" max="1" width="4.875" style="155" customWidth="1"/>
    <col min="2" max="2" width="49.875" style="155" customWidth="1"/>
    <col min="3" max="3" width="10.875" style="155"/>
    <col min="4" max="4" width="15.125" style="155" bestFit="1" customWidth="1"/>
    <col min="5" max="19" width="10.875" style="155"/>
    <col min="20" max="24" width="10.875" style="196"/>
    <col min="25" max="26" width="19.125" style="155" customWidth="1"/>
    <col min="27" max="27" width="40.875" style="155" customWidth="1"/>
    <col min="28" max="16384" width="10.875" style="155"/>
  </cols>
  <sheetData>
    <row r="1" spans="1:27" s="63" customFormat="1" ht="21">
      <c r="A1" s="68" t="s">
        <v>215</v>
      </c>
      <c r="B1" s="282" t="s">
        <v>1100</v>
      </c>
      <c r="C1" s="15" t="s">
        <v>167</v>
      </c>
      <c r="D1" s="15">
        <v>2020</v>
      </c>
      <c r="E1" s="15">
        <f t="shared" ref="E1:S1" si="0">D1+1</f>
        <v>2021</v>
      </c>
      <c r="F1" s="15">
        <f t="shared" si="0"/>
        <v>2022</v>
      </c>
      <c r="G1" s="15">
        <f t="shared" si="0"/>
        <v>2023</v>
      </c>
      <c r="H1" s="15">
        <f t="shared" si="0"/>
        <v>2024</v>
      </c>
      <c r="I1" s="15">
        <f t="shared" si="0"/>
        <v>2025</v>
      </c>
      <c r="J1" s="15">
        <f t="shared" si="0"/>
        <v>2026</v>
      </c>
      <c r="K1" s="15">
        <f t="shared" si="0"/>
        <v>2027</v>
      </c>
      <c r="L1" s="15">
        <f t="shared" si="0"/>
        <v>2028</v>
      </c>
      <c r="M1" s="15">
        <f t="shared" si="0"/>
        <v>2029</v>
      </c>
      <c r="N1" s="15">
        <f t="shared" si="0"/>
        <v>2030</v>
      </c>
      <c r="O1" s="15">
        <f t="shared" si="0"/>
        <v>2031</v>
      </c>
      <c r="P1" s="15">
        <f t="shared" si="0"/>
        <v>2032</v>
      </c>
      <c r="Q1" s="15">
        <f t="shared" si="0"/>
        <v>2033</v>
      </c>
      <c r="R1" s="15">
        <f t="shared" si="0"/>
        <v>2034</v>
      </c>
      <c r="S1" s="15">
        <f t="shared" si="0"/>
        <v>2035</v>
      </c>
      <c r="T1" s="15">
        <f t="shared" ref="T1" si="1">S1+1</f>
        <v>2036</v>
      </c>
      <c r="U1" s="15">
        <f t="shared" ref="U1" si="2">T1+1</f>
        <v>2037</v>
      </c>
      <c r="V1" s="15">
        <f t="shared" ref="V1" si="3">U1+1</f>
        <v>2038</v>
      </c>
      <c r="W1" s="15">
        <f t="shared" ref="W1" si="4">V1+1</f>
        <v>2039</v>
      </c>
      <c r="X1" s="15">
        <f t="shared" ref="X1" si="5">W1+1</f>
        <v>2040</v>
      </c>
      <c r="Y1" s="15" t="s">
        <v>3797</v>
      </c>
      <c r="Z1" s="15" t="s">
        <v>5580</v>
      </c>
      <c r="AA1" s="15" t="s">
        <v>45</v>
      </c>
    </row>
    <row r="2" spans="1:27" ht="18.75">
      <c r="B2" s="96" t="s">
        <v>3801</v>
      </c>
      <c r="C2" s="31" t="s">
        <v>3800</v>
      </c>
      <c r="D2" s="284">
        <v>144470</v>
      </c>
      <c r="E2" s="284">
        <v>145810</v>
      </c>
      <c r="F2" s="284">
        <v>146430.00000000003</v>
      </c>
      <c r="G2" s="284">
        <v>147050.00000000003</v>
      </c>
      <c r="H2" s="284">
        <v>149060.00000000003</v>
      </c>
      <c r="I2" s="284">
        <v>150600</v>
      </c>
      <c r="J2" s="284">
        <v>151410</v>
      </c>
      <c r="K2" s="284">
        <v>152600</v>
      </c>
      <c r="L2" s="284">
        <v>154670.00000000003</v>
      </c>
      <c r="M2" s="284">
        <v>155850</v>
      </c>
      <c r="N2" s="284">
        <v>157579.99999999997</v>
      </c>
      <c r="O2" s="284">
        <v>158700</v>
      </c>
      <c r="P2" s="284">
        <v>160080</v>
      </c>
      <c r="Q2" s="284">
        <v>160959.99999999997</v>
      </c>
      <c r="R2" s="284">
        <v>162420.00000000006</v>
      </c>
      <c r="S2" s="284">
        <v>163890.00000000003</v>
      </c>
      <c r="T2" s="284">
        <v>165499.99999999997</v>
      </c>
      <c r="U2" s="284">
        <v>166210</v>
      </c>
      <c r="V2" s="284">
        <v>167240</v>
      </c>
      <c r="W2" s="284">
        <v>168260.00000000003</v>
      </c>
      <c r="X2" s="284">
        <v>169750</v>
      </c>
      <c r="Y2" s="31" t="s">
        <v>3798</v>
      </c>
      <c r="Z2" s="31" t="s">
        <v>5581</v>
      </c>
      <c r="AA2" s="197" t="s">
        <v>5579</v>
      </c>
    </row>
    <row r="3" spans="1:27" ht="18.75">
      <c r="B3" s="78" t="s">
        <v>1096</v>
      </c>
      <c r="C3" s="97"/>
      <c r="D3" s="79"/>
      <c r="E3" s="79">
        <f t="shared" ref="E3:S3" si="6">(E2-D2)/D2</f>
        <v>9.2752820654807226E-3</v>
      </c>
      <c r="F3" s="79">
        <f t="shared" si="6"/>
        <v>4.2521089088541873E-3</v>
      </c>
      <c r="G3" s="79">
        <f t="shared" si="6"/>
        <v>4.2341050331216271E-3</v>
      </c>
      <c r="H3" s="79">
        <f t="shared" si="6"/>
        <v>1.366882012920775E-2</v>
      </c>
      <c r="I3" s="79">
        <f t="shared" si="6"/>
        <v>1.0331410170400984E-2</v>
      </c>
      <c r="J3" s="79">
        <f t="shared" si="6"/>
        <v>5.3784860557768927E-3</v>
      </c>
      <c r="K3" s="79">
        <f t="shared" si="6"/>
        <v>7.8594544613962095E-3</v>
      </c>
      <c r="L3" s="79">
        <f t="shared" si="6"/>
        <v>1.3564875491481186E-2</v>
      </c>
      <c r="M3" s="79">
        <f t="shared" si="6"/>
        <v>7.6291459235790435E-3</v>
      </c>
      <c r="N3" s="79">
        <f t="shared" si="6"/>
        <v>1.1100417067693108E-2</v>
      </c>
      <c r="O3" s="79">
        <f t="shared" si="6"/>
        <v>7.1075009518976346E-3</v>
      </c>
      <c r="P3" s="79">
        <f t="shared" si="6"/>
        <v>8.6956521739130436E-3</v>
      </c>
      <c r="Q3" s="79">
        <f t="shared" si="6"/>
        <v>5.4972513743126615E-3</v>
      </c>
      <c r="R3" s="79">
        <f t="shared" si="6"/>
        <v>9.0705765407560115E-3</v>
      </c>
      <c r="S3" s="79">
        <f t="shared" si="6"/>
        <v>9.050609530845773E-3</v>
      </c>
      <c r="T3" s="79">
        <f t="shared" ref="T3" si="7">(T2-S2)/S2</f>
        <v>9.823662212459219E-3</v>
      </c>
      <c r="U3" s="79">
        <f t="shared" ref="U3" si="8">(U2-T2)/T2</f>
        <v>4.290030211480539E-3</v>
      </c>
      <c r="V3" s="79">
        <f t="shared" ref="V3" si="9">(V2-U2)/U2</f>
        <v>6.1969797244449789E-3</v>
      </c>
      <c r="W3" s="79">
        <f t="shared" ref="W3" si="10">(W2-V2)/V2</f>
        <v>6.0990193733558304E-3</v>
      </c>
      <c r="X3" s="79">
        <f t="shared" ref="X3" si="11">(X2-W2)/W2</f>
        <v>8.8553429216686706E-3</v>
      </c>
      <c r="Y3" s="341">
        <f>(N2/D2)^(1/(10))-1</f>
        <v>8.723973199342705E-3</v>
      </c>
      <c r="Z3" s="341">
        <f>(X2/D2)^(1/(20))-1</f>
        <v>8.0953361037992E-3</v>
      </c>
      <c r="AA3" s="342" t="s">
        <v>3803</v>
      </c>
    </row>
    <row r="4" spans="1:27" s="69" customFormat="1" ht="18.75">
      <c r="B4" s="89"/>
      <c r="C4" s="166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1"/>
    </row>
    <row r="5" spans="1:27" ht="18.75">
      <c r="B5" s="96" t="s">
        <v>3802</v>
      </c>
      <c r="C5" s="31" t="s">
        <v>1099</v>
      </c>
      <c r="D5" s="284">
        <v>144330</v>
      </c>
      <c r="E5" s="284">
        <v>144740</v>
      </c>
      <c r="F5" s="284">
        <v>144400.00000000003</v>
      </c>
      <c r="G5" s="284">
        <v>144000.00000000003</v>
      </c>
      <c r="H5" s="284">
        <v>145010.00000000006</v>
      </c>
      <c r="I5" s="284">
        <v>145910.00000000003</v>
      </c>
      <c r="J5" s="284">
        <v>146109.99999999997</v>
      </c>
      <c r="K5" s="284">
        <v>146700</v>
      </c>
      <c r="L5" s="284">
        <v>148190</v>
      </c>
      <c r="M5" s="284">
        <v>148840</v>
      </c>
      <c r="N5" s="284">
        <v>150130</v>
      </c>
      <c r="O5" s="284">
        <v>151090</v>
      </c>
      <c r="P5" s="284">
        <v>152360</v>
      </c>
      <c r="Q5" s="284">
        <v>153269.99999999997</v>
      </c>
      <c r="R5" s="284">
        <v>154730.00000000006</v>
      </c>
      <c r="S5" s="284">
        <v>156110</v>
      </c>
      <c r="T5" s="284">
        <v>157679.99999999997</v>
      </c>
      <c r="U5" s="284">
        <v>158320.00000000003</v>
      </c>
      <c r="V5" s="284">
        <v>159280.00000000003</v>
      </c>
      <c r="W5" s="284">
        <v>160230.00000000006</v>
      </c>
      <c r="X5" s="284">
        <v>161660</v>
      </c>
      <c r="Y5" s="31" t="s">
        <v>3798</v>
      </c>
      <c r="Z5" s="31" t="s">
        <v>5581</v>
      </c>
      <c r="AA5" s="71" t="s">
        <v>5579</v>
      </c>
    </row>
    <row r="6" spans="1:27" ht="18.75">
      <c r="B6" s="78" t="s">
        <v>1096</v>
      </c>
      <c r="C6" s="97"/>
      <c r="D6" s="79"/>
      <c r="E6" s="79">
        <f t="shared" ref="E6:S6" si="12">(E5-D5)/D5</f>
        <v>2.8407122566341024E-3</v>
      </c>
      <c r="F6" s="79">
        <f t="shared" si="12"/>
        <v>-2.3490396573163665E-3</v>
      </c>
      <c r="G6" s="79">
        <f t="shared" si="12"/>
        <v>-2.7700831024930744E-3</v>
      </c>
      <c r="H6" s="79">
        <f t="shared" si="12"/>
        <v>7.0138888888890893E-3</v>
      </c>
      <c r="I6" s="79">
        <f t="shared" si="12"/>
        <v>6.2064685194122508E-3</v>
      </c>
      <c r="J6" s="79">
        <f t="shared" si="12"/>
        <v>1.3707079706664503E-3</v>
      </c>
      <c r="K6" s="79">
        <f t="shared" si="12"/>
        <v>4.0380535213197536E-3</v>
      </c>
      <c r="L6" s="79">
        <f t="shared" si="12"/>
        <v>1.0156782549420587E-2</v>
      </c>
      <c r="M6" s="79">
        <f t="shared" si="12"/>
        <v>4.3862608813010325E-3</v>
      </c>
      <c r="N6" s="79">
        <f t="shared" si="12"/>
        <v>8.6670249932813762E-3</v>
      </c>
      <c r="O6" s="79">
        <f t="shared" si="12"/>
        <v>6.394458136281889E-3</v>
      </c>
      <c r="P6" s="79">
        <f t="shared" si="12"/>
        <v>8.4055860745251183E-3</v>
      </c>
      <c r="Q6" s="79">
        <f t="shared" si="12"/>
        <v>5.9726962457335971E-3</v>
      </c>
      <c r="R6" s="79">
        <f t="shared" si="12"/>
        <v>9.5256736478116239E-3</v>
      </c>
      <c r="S6" s="79">
        <f t="shared" si="12"/>
        <v>8.9187617139529583E-3</v>
      </c>
      <c r="T6" s="79">
        <f t="shared" ref="T6" si="13">(T5-S5)/S5</f>
        <v>1.0057011081929221E-2</v>
      </c>
      <c r="U6" s="79">
        <f t="shared" ref="U6" si="14">(U5-T5)/T5</f>
        <v>4.0588533739222372E-3</v>
      </c>
      <c r="V6" s="79">
        <f t="shared" ref="V6" si="15">(V5-U5)/U5</f>
        <v>6.063668519454269E-3</v>
      </c>
      <c r="W6" s="79">
        <f t="shared" ref="W6" si="16">(W5-V5)/V5</f>
        <v>5.9643395278756207E-3</v>
      </c>
      <c r="X6" s="79">
        <f t="shared" ref="X6" si="17">(X5-W5)/W5</f>
        <v>8.9246707857451243E-3</v>
      </c>
      <c r="Y6" s="341">
        <f>(N5/D5)^(1/(10))-1</f>
        <v>3.9476958087383274E-3</v>
      </c>
      <c r="Z6" s="341">
        <f>(X5/D5)^(1/(20))-1</f>
        <v>5.68575388572512E-3</v>
      </c>
      <c r="AA6" s="342" t="s">
        <v>3804</v>
      </c>
    </row>
    <row r="7" spans="1:27" s="69" customFormat="1" ht="18.75">
      <c r="B7" s="89"/>
      <c r="C7" s="166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1"/>
    </row>
    <row r="8" spans="1:27" ht="18.75">
      <c r="Y8" s="5"/>
      <c r="Z8" s="5"/>
    </row>
    <row r="9" spans="1:27" ht="18.75">
      <c r="A9" s="42" t="s">
        <v>202</v>
      </c>
      <c r="B9" s="65"/>
    </row>
    <row r="10" spans="1:27" ht="18.75">
      <c r="A10" s="5" t="s">
        <v>3799</v>
      </c>
      <c r="Y10" s="5"/>
      <c r="Z10" s="5"/>
    </row>
    <row r="11" spans="1:27" ht="18.75">
      <c r="Y11" s="5"/>
      <c r="Z11" s="5"/>
    </row>
    <row r="12" spans="1:27" ht="18.75">
      <c r="Y12" s="5"/>
      <c r="Z12" s="5"/>
    </row>
    <row r="13" spans="1:27" ht="18.75">
      <c r="Y13" s="5"/>
      <c r="Z13" s="5"/>
    </row>
    <row r="14" spans="1:27" ht="18.75">
      <c r="Y14" s="5"/>
      <c r="Z14" s="5"/>
    </row>
    <row r="15" spans="1:27" ht="18.75">
      <c r="Y15" s="5"/>
      <c r="Z15" s="5"/>
    </row>
    <row r="16" spans="1:27" ht="18.75">
      <c r="Y16" s="5"/>
      <c r="Z16" s="5"/>
    </row>
    <row r="19" spans="26:26">
      <c r="Z19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27"/>
  <sheetViews>
    <sheetView topLeftCell="P1" workbookViewId="0">
      <selection activeCell="Y3" sqref="Y3"/>
    </sheetView>
  </sheetViews>
  <sheetFormatPr defaultColWidth="10.875" defaultRowHeight="15.75"/>
  <cols>
    <col min="1" max="1" width="4.875" style="155" customWidth="1"/>
    <col min="2" max="2" width="55.875" style="155" customWidth="1"/>
    <col min="3" max="19" width="10.875" style="155"/>
    <col min="20" max="24" width="10.875" style="196"/>
    <col min="25" max="26" width="19.125" style="155" customWidth="1"/>
    <col min="27" max="27" width="40.875" style="155" customWidth="1"/>
    <col min="28" max="16384" width="10.875" style="155"/>
  </cols>
  <sheetData>
    <row r="1" spans="1:27" s="63" customFormat="1" ht="21">
      <c r="A1" s="68" t="s">
        <v>215</v>
      </c>
      <c r="B1" s="282" t="s">
        <v>1101</v>
      </c>
      <c r="C1" s="15" t="s">
        <v>167</v>
      </c>
      <c r="D1" s="15">
        <v>2020</v>
      </c>
      <c r="E1" s="15">
        <f t="shared" ref="E1:M1" si="0">D1+1</f>
        <v>2021</v>
      </c>
      <c r="F1" s="15">
        <f t="shared" si="0"/>
        <v>2022</v>
      </c>
      <c r="G1" s="15">
        <f t="shared" si="0"/>
        <v>2023</v>
      </c>
      <c r="H1" s="15">
        <f t="shared" si="0"/>
        <v>2024</v>
      </c>
      <c r="I1" s="15">
        <f t="shared" si="0"/>
        <v>2025</v>
      </c>
      <c r="J1" s="15">
        <f t="shared" si="0"/>
        <v>2026</v>
      </c>
      <c r="K1" s="15">
        <f t="shared" si="0"/>
        <v>2027</v>
      </c>
      <c r="L1" s="15">
        <f t="shared" si="0"/>
        <v>2028</v>
      </c>
      <c r="M1" s="15">
        <f t="shared" si="0"/>
        <v>2029</v>
      </c>
      <c r="N1" s="15">
        <f t="shared" ref="N1" si="1">M1+1</f>
        <v>2030</v>
      </c>
      <c r="O1" s="15">
        <f t="shared" ref="O1" si="2">N1+1</f>
        <v>2031</v>
      </c>
      <c r="P1" s="15">
        <f t="shared" ref="P1" si="3">O1+1</f>
        <v>2032</v>
      </c>
      <c r="Q1" s="15">
        <f t="shared" ref="Q1" si="4">P1+1</f>
        <v>2033</v>
      </c>
      <c r="R1" s="15">
        <f t="shared" ref="R1" si="5">Q1+1</f>
        <v>2034</v>
      </c>
      <c r="S1" s="15">
        <f t="shared" ref="S1" si="6">R1+1</f>
        <v>2035</v>
      </c>
      <c r="T1" s="15">
        <f t="shared" ref="T1" si="7">S1+1</f>
        <v>2036</v>
      </c>
      <c r="U1" s="15">
        <f t="shared" ref="U1" si="8">T1+1</f>
        <v>2037</v>
      </c>
      <c r="V1" s="15">
        <f t="shared" ref="V1" si="9">U1+1</f>
        <v>2038</v>
      </c>
      <c r="W1" s="15">
        <f t="shared" ref="W1" si="10">V1+1</f>
        <v>2039</v>
      </c>
      <c r="X1" s="15">
        <f t="shared" ref="X1" si="11">W1+1</f>
        <v>2040</v>
      </c>
      <c r="Y1" s="15" t="s">
        <v>1098</v>
      </c>
      <c r="Z1" s="15" t="s">
        <v>1097</v>
      </c>
      <c r="AA1" s="15" t="s">
        <v>45</v>
      </c>
    </row>
    <row r="2" spans="1:27" ht="18.75">
      <c r="B2" s="96" t="s">
        <v>3807</v>
      </c>
      <c r="C2" s="31" t="s">
        <v>168</v>
      </c>
      <c r="D2" s="284">
        <v>23970</v>
      </c>
      <c r="E2" s="284">
        <v>24250</v>
      </c>
      <c r="F2" s="284">
        <v>24340</v>
      </c>
      <c r="G2" s="284">
        <v>24420</v>
      </c>
      <c r="H2" s="284">
        <v>24640</v>
      </c>
      <c r="I2" s="284">
        <v>24920</v>
      </c>
      <c r="J2" s="284">
        <v>25030</v>
      </c>
      <c r="K2" s="284">
        <v>25200</v>
      </c>
      <c r="L2" s="284">
        <v>25450</v>
      </c>
      <c r="M2" s="284">
        <v>25720</v>
      </c>
      <c r="N2" s="284">
        <v>25990</v>
      </c>
      <c r="O2" s="284">
        <v>26170</v>
      </c>
      <c r="P2" s="284">
        <v>26300</v>
      </c>
      <c r="Q2" s="284">
        <v>26450</v>
      </c>
      <c r="R2" s="284">
        <v>26650</v>
      </c>
      <c r="S2" s="284">
        <v>26860</v>
      </c>
      <c r="T2" s="284">
        <v>27020</v>
      </c>
      <c r="U2" s="284">
        <v>27200</v>
      </c>
      <c r="V2" s="284">
        <v>27350</v>
      </c>
      <c r="W2" s="284">
        <v>27490</v>
      </c>
      <c r="X2" s="284">
        <v>27640</v>
      </c>
      <c r="Y2" s="31" t="s">
        <v>3798</v>
      </c>
      <c r="Z2" s="31" t="s">
        <v>5581</v>
      </c>
      <c r="AA2" s="197" t="s">
        <v>5579</v>
      </c>
    </row>
    <row r="3" spans="1:27" ht="18.75">
      <c r="B3" s="78" t="s">
        <v>1096</v>
      </c>
      <c r="C3" s="97"/>
      <c r="D3" s="79"/>
      <c r="E3" s="79">
        <f t="shared" ref="E3:M3" si="12">(E2-D2)/D2</f>
        <v>1.1681268251981644E-2</v>
      </c>
      <c r="F3" s="79">
        <f t="shared" si="12"/>
        <v>3.7113402061855669E-3</v>
      </c>
      <c r="G3" s="79">
        <f t="shared" si="12"/>
        <v>3.286770747740345E-3</v>
      </c>
      <c r="H3" s="79">
        <f t="shared" si="12"/>
        <v>9.0090090090090089E-3</v>
      </c>
      <c r="I3" s="79">
        <f t="shared" si="12"/>
        <v>1.1363636363636364E-2</v>
      </c>
      <c r="J3" s="79">
        <f t="shared" si="12"/>
        <v>4.4141252006420547E-3</v>
      </c>
      <c r="K3" s="79">
        <f t="shared" si="12"/>
        <v>6.7918497802636835E-3</v>
      </c>
      <c r="L3" s="79">
        <f t="shared" si="12"/>
        <v>9.9206349206349201E-3</v>
      </c>
      <c r="M3" s="79">
        <f t="shared" si="12"/>
        <v>1.0609037328094302E-2</v>
      </c>
      <c r="N3" s="79">
        <f t="shared" ref="N3" si="13">(N2-M2)/M2</f>
        <v>1.0497667185069984E-2</v>
      </c>
      <c r="O3" s="79">
        <f t="shared" ref="O3" si="14">(O2-N2)/N2</f>
        <v>6.9257406694882648E-3</v>
      </c>
      <c r="P3" s="79">
        <f t="shared" ref="P3" si="15">(P2-O2)/O2</f>
        <v>4.9675200611387083E-3</v>
      </c>
      <c r="Q3" s="79">
        <f t="shared" ref="Q3" si="16">(Q2-P2)/P2</f>
        <v>5.7034220532319393E-3</v>
      </c>
      <c r="R3" s="79">
        <f t="shared" ref="R3" si="17">(R2-Q2)/Q2</f>
        <v>7.5614366729678641E-3</v>
      </c>
      <c r="S3" s="79">
        <f t="shared" ref="S3" si="18">(S2-R2)/R2</f>
        <v>7.8799249530956857E-3</v>
      </c>
      <c r="T3" s="79">
        <f t="shared" ref="T3" si="19">(T2-S2)/S2</f>
        <v>5.956813104988831E-3</v>
      </c>
      <c r="U3" s="79">
        <f t="shared" ref="U3" si="20">(U2-T2)/T2</f>
        <v>6.6617320503330867E-3</v>
      </c>
      <c r="V3" s="79">
        <f t="shared" ref="V3" si="21">(V2-U2)/U2</f>
        <v>5.5147058823529415E-3</v>
      </c>
      <c r="W3" s="79">
        <f t="shared" ref="W3" si="22">(W2-V2)/V2</f>
        <v>5.1188299817184644E-3</v>
      </c>
      <c r="X3" s="79">
        <f t="shared" ref="X3" si="23">(X2-W2)/W2</f>
        <v>5.4565296471444161E-3</v>
      </c>
      <c r="Y3" s="341">
        <f>(N2/D2)^(1/(10))-1</f>
        <v>8.1236996439653097E-3</v>
      </c>
      <c r="Z3" s="341">
        <f>(X2/D2)^(1/(20))-1</f>
        <v>7.1484767677143513E-3</v>
      </c>
      <c r="AA3" s="342" t="s">
        <v>3803</v>
      </c>
    </row>
    <row r="4" spans="1:27" s="69" customFormat="1" ht="18.75">
      <c r="B4" s="89"/>
      <c r="C4" s="166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1"/>
    </row>
    <row r="5" spans="1:27" ht="18.75">
      <c r="B5" s="96" t="s">
        <v>3808</v>
      </c>
      <c r="C5" s="31" t="s">
        <v>168</v>
      </c>
      <c r="D5" s="284">
        <v>21810</v>
      </c>
      <c r="E5" s="284">
        <v>21870</v>
      </c>
      <c r="F5" s="284">
        <v>22120</v>
      </c>
      <c r="G5" s="284">
        <v>22120</v>
      </c>
      <c r="H5" s="284">
        <v>22120</v>
      </c>
      <c r="I5" s="284">
        <v>22330</v>
      </c>
      <c r="J5" s="284">
        <v>22450</v>
      </c>
      <c r="K5" s="284">
        <v>22510</v>
      </c>
      <c r="L5" s="284">
        <v>22720</v>
      </c>
      <c r="M5" s="284">
        <v>22900</v>
      </c>
      <c r="N5" s="284">
        <v>23180</v>
      </c>
      <c r="O5" s="284">
        <v>23340</v>
      </c>
      <c r="P5" s="284">
        <v>23460</v>
      </c>
      <c r="Q5" s="284">
        <v>23610</v>
      </c>
      <c r="R5" s="284">
        <v>23780</v>
      </c>
      <c r="S5" s="284">
        <v>23950</v>
      </c>
      <c r="T5" s="284">
        <v>24080</v>
      </c>
      <c r="U5" s="284">
        <v>24220</v>
      </c>
      <c r="V5" s="284">
        <v>24350</v>
      </c>
      <c r="W5" s="284">
        <v>24480</v>
      </c>
      <c r="X5" s="284">
        <v>24610</v>
      </c>
      <c r="Y5" s="31" t="s">
        <v>3798</v>
      </c>
      <c r="Z5" s="31" t="s">
        <v>5581</v>
      </c>
      <c r="AA5" s="197" t="s">
        <v>5579</v>
      </c>
    </row>
    <row r="6" spans="1:27" ht="18.75">
      <c r="B6" s="78" t="s">
        <v>1096</v>
      </c>
      <c r="C6" s="97"/>
      <c r="D6" s="79"/>
      <c r="E6" s="79">
        <f t="shared" ref="E6" si="24">(E5-D5)/D5</f>
        <v>2.751031636863824E-3</v>
      </c>
      <c r="F6" s="79">
        <f t="shared" ref="F6" si="25">(F5-E5)/E5</f>
        <v>1.1431184270690443E-2</v>
      </c>
      <c r="G6" s="79">
        <f t="shared" ref="G6" si="26">(G5-F5)/F5</f>
        <v>0</v>
      </c>
      <c r="H6" s="79">
        <f t="shared" ref="H6" si="27">(H5-G5)/G5</f>
        <v>0</v>
      </c>
      <c r="I6" s="79">
        <f t="shared" ref="I6" si="28">(I5-H5)/H5</f>
        <v>9.4936708860759497E-3</v>
      </c>
      <c r="J6" s="79">
        <f t="shared" ref="J6" si="29">(J5-I5)/I5</f>
        <v>5.3739364084191667E-3</v>
      </c>
      <c r="K6" s="79">
        <f t="shared" ref="K6" si="30">(K5-J5)/J5</f>
        <v>2.6726057906458797E-3</v>
      </c>
      <c r="L6" s="79">
        <f t="shared" ref="L6" si="31">(L5-K5)/K5</f>
        <v>9.3291870279875611E-3</v>
      </c>
      <c r="M6" s="79">
        <f t="shared" ref="M6" si="32">(M5-L5)/L5</f>
        <v>7.9225352112676055E-3</v>
      </c>
      <c r="N6" s="79">
        <f t="shared" ref="N6" si="33">(N5-M5)/M5</f>
        <v>1.222707423580786E-2</v>
      </c>
      <c r="O6" s="79">
        <f t="shared" ref="O6" si="34">(O5-N5)/N5</f>
        <v>6.9025021570319244E-3</v>
      </c>
      <c r="P6" s="79">
        <f t="shared" ref="P6" si="35">(P5-O5)/O5</f>
        <v>5.1413881748071976E-3</v>
      </c>
      <c r="Q6" s="79">
        <f t="shared" ref="Q6" si="36">(Q5-P5)/P5</f>
        <v>6.3938618925831201E-3</v>
      </c>
      <c r="R6" s="79">
        <f t="shared" ref="R6" si="37">(R5-Q5)/Q5</f>
        <v>7.2003388394747984E-3</v>
      </c>
      <c r="S6" s="79">
        <f t="shared" ref="S6" si="38">(S5-R5)/R5</f>
        <v>7.148864592094197E-3</v>
      </c>
      <c r="T6" s="79">
        <f t="shared" ref="T6" si="39">(T5-S5)/S5</f>
        <v>5.4279749478079332E-3</v>
      </c>
      <c r="U6" s="79">
        <f t="shared" ref="U6" si="40">(U5-T5)/T5</f>
        <v>5.8139534883720929E-3</v>
      </c>
      <c r="V6" s="79">
        <f t="shared" ref="V6" si="41">(V5-U5)/U5</f>
        <v>5.3674649050371595E-3</v>
      </c>
      <c r="W6" s="79">
        <f t="shared" ref="W6" si="42">(W5-V5)/V5</f>
        <v>5.3388090349075976E-3</v>
      </c>
      <c r="X6" s="79">
        <f t="shared" ref="X6" si="43">(X5-W5)/W5</f>
        <v>5.3104575163398695E-3</v>
      </c>
      <c r="Y6" s="79">
        <f>(N5/D5)^(1/(10))-1</f>
        <v>6.1107205093238193E-3</v>
      </c>
      <c r="Z6" s="79">
        <f>(X5/N5)^(1/(10))-1</f>
        <v>6.0042563664222115E-3</v>
      </c>
      <c r="AA6" s="71"/>
    </row>
    <row r="7" spans="1:27" s="69" customFormat="1" ht="18.75">
      <c r="B7" s="89"/>
      <c r="C7" s="166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79"/>
      <c r="Z7" s="79"/>
      <c r="AA7" s="71"/>
    </row>
    <row r="8" spans="1:27" s="69" customFormat="1" ht="18.75">
      <c r="B8" s="89"/>
      <c r="C8" s="166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79"/>
      <c r="Z8" s="79"/>
      <c r="AA8" s="71"/>
    </row>
    <row r="9" spans="1:27" ht="18.75">
      <c r="B9" s="96" t="s">
        <v>3805</v>
      </c>
      <c r="C9" s="31" t="s">
        <v>168</v>
      </c>
      <c r="D9" s="284">
        <v>23940</v>
      </c>
      <c r="E9" s="284">
        <v>24080</v>
      </c>
      <c r="F9" s="284">
        <v>24030</v>
      </c>
      <c r="G9" s="284">
        <v>23940</v>
      </c>
      <c r="H9" s="284">
        <v>24010</v>
      </c>
      <c r="I9" s="284">
        <v>24180</v>
      </c>
      <c r="J9" s="284">
        <v>24200</v>
      </c>
      <c r="K9" s="284">
        <v>24270</v>
      </c>
      <c r="L9" s="284">
        <v>24430</v>
      </c>
      <c r="M9" s="284">
        <v>24620</v>
      </c>
      <c r="N9" s="284">
        <v>24830</v>
      </c>
      <c r="O9" s="284">
        <v>24980</v>
      </c>
      <c r="P9" s="284">
        <v>25090</v>
      </c>
      <c r="Q9" s="284">
        <v>25250</v>
      </c>
      <c r="R9" s="284">
        <v>25460</v>
      </c>
      <c r="S9" s="284">
        <v>25650</v>
      </c>
      <c r="T9" s="284">
        <v>25810</v>
      </c>
      <c r="U9" s="284">
        <v>25980</v>
      </c>
      <c r="V9" s="284">
        <v>26120</v>
      </c>
      <c r="W9" s="284">
        <v>26260</v>
      </c>
      <c r="X9" s="284">
        <v>26400</v>
      </c>
      <c r="Y9" s="31" t="s">
        <v>3798</v>
      </c>
      <c r="Z9" s="31" t="s">
        <v>5581</v>
      </c>
      <c r="AA9" s="197" t="s">
        <v>5579</v>
      </c>
    </row>
    <row r="10" spans="1:27" ht="18.75">
      <c r="B10" s="78" t="s">
        <v>1096</v>
      </c>
      <c r="C10" s="97"/>
      <c r="D10" s="79"/>
      <c r="E10" s="79">
        <f t="shared" ref="E10" si="44">(E9-D9)/D9</f>
        <v>5.8479532163742687E-3</v>
      </c>
      <c r="F10" s="79">
        <f t="shared" ref="F10" si="45">(F9-E9)/E9</f>
        <v>-2.0764119601328905E-3</v>
      </c>
      <c r="G10" s="79">
        <f t="shared" ref="G10" si="46">(G9-F9)/F9</f>
        <v>-3.7453183520599251E-3</v>
      </c>
      <c r="H10" s="79">
        <f t="shared" ref="H10" si="47">(H9-G9)/G9</f>
        <v>2.9239766081871343E-3</v>
      </c>
      <c r="I10" s="79">
        <f t="shared" ref="I10" si="48">(I9-H9)/H9</f>
        <v>7.0803831736776339E-3</v>
      </c>
      <c r="J10" s="79">
        <f t="shared" ref="J10" si="49">(J9-I9)/I9</f>
        <v>8.271298593879239E-4</v>
      </c>
      <c r="K10" s="79">
        <f t="shared" ref="K10" si="50">(K9-J9)/J9</f>
        <v>2.8925619834710742E-3</v>
      </c>
      <c r="L10" s="79">
        <f t="shared" ref="L10" si="51">(L9-K9)/K9</f>
        <v>6.592501030078286E-3</v>
      </c>
      <c r="M10" s="79">
        <f t="shared" ref="M10" si="52">(M9-L9)/L9</f>
        <v>7.777322963569382E-3</v>
      </c>
      <c r="N10" s="79">
        <f t="shared" ref="N10" si="53">(N9-M9)/M9</f>
        <v>8.529650690495532E-3</v>
      </c>
      <c r="O10" s="79">
        <f t="shared" ref="O10" si="54">(O9-N9)/N9</f>
        <v>6.0410793395086586E-3</v>
      </c>
      <c r="P10" s="79">
        <f t="shared" ref="P10" si="55">(P9-O9)/O9</f>
        <v>4.4035228182546038E-3</v>
      </c>
      <c r="Q10" s="79">
        <f t="shared" ref="Q10" si="56">(Q9-P9)/P9</f>
        <v>6.3770426464726986E-3</v>
      </c>
      <c r="R10" s="79">
        <f t="shared" ref="R10" si="57">(R9-Q9)/Q9</f>
        <v>8.3168316831683173E-3</v>
      </c>
      <c r="S10" s="79">
        <f t="shared" ref="S10" si="58">(S9-R9)/R9</f>
        <v>7.462686567164179E-3</v>
      </c>
      <c r="T10" s="79">
        <f t="shared" ref="T10" si="59">(T9-S9)/S9</f>
        <v>6.2378167641325534E-3</v>
      </c>
      <c r="U10" s="79">
        <f t="shared" ref="U10" si="60">(U9-T9)/T9</f>
        <v>6.5865943432777997E-3</v>
      </c>
      <c r="V10" s="79">
        <f t="shared" ref="V10" si="61">(V9-U9)/U9</f>
        <v>5.3887605850654347E-3</v>
      </c>
      <c r="W10" s="79">
        <f t="shared" ref="W10" si="62">(W9-V9)/V9</f>
        <v>5.3598774885145481E-3</v>
      </c>
      <c r="X10" s="79">
        <f t="shared" ref="X10" si="63">(X9-W9)/W9</f>
        <v>5.3313023610053311E-3</v>
      </c>
      <c r="Y10" s="341">
        <f>(N9/D9)^(1/(10))-1</f>
        <v>3.6568599955086878E-3</v>
      </c>
      <c r="Z10" s="341">
        <f>(X9/D9)^(1/(20))-1</f>
        <v>4.9026443258242125E-3</v>
      </c>
      <c r="AA10" s="342" t="s">
        <v>3804</v>
      </c>
    </row>
    <row r="11" spans="1:27" s="69" customFormat="1" ht="18.75">
      <c r="B11" s="89"/>
      <c r="C11" s="166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79"/>
      <c r="Z11" s="79"/>
      <c r="AA11" s="71"/>
    </row>
    <row r="12" spans="1:27" ht="18.75">
      <c r="B12" s="96" t="s">
        <v>3806</v>
      </c>
      <c r="C12" s="31" t="s">
        <v>168</v>
      </c>
      <c r="D12" s="284">
        <v>21810</v>
      </c>
      <c r="E12" s="284">
        <v>21850</v>
      </c>
      <c r="F12" s="284">
        <v>21970</v>
      </c>
      <c r="G12" s="284">
        <v>21820</v>
      </c>
      <c r="H12" s="284">
        <v>21680</v>
      </c>
      <c r="I12" s="284">
        <v>21730</v>
      </c>
      <c r="J12" s="284">
        <v>21760</v>
      </c>
      <c r="K12" s="284">
        <v>21750</v>
      </c>
      <c r="L12" s="284">
        <v>21870</v>
      </c>
      <c r="M12" s="284">
        <v>21950</v>
      </c>
      <c r="N12" s="284">
        <v>22090</v>
      </c>
      <c r="O12" s="284">
        <v>22190</v>
      </c>
      <c r="P12" s="284">
        <v>22290</v>
      </c>
      <c r="Q12" s="284">
        <v>22470</v>
      </c>
      <c r="R12" s="284">
        <v>22640</v>
      </c>
      <c r="S12" s="284">
        <v>22810</v>
      </c>
      <c r="T12" s="284">
        <v>22920</v>
      </c>
      <c r="U12" s="284">
        <v>23060</v>
      </c>
      <c r="V12" s="284">
        <v>23200</v>
      </c>
      <c r="W12" s="284">
        <v>23320</v>
      </c>
      <c r="X12" s="284">
        <v>23450</v>
      </c>
      <c r="Y12" s="31" t="s">
        <v>3798</v>
      </c>
      <c r="Z12" s="31" t="s">
        <v>5581</v>
      </c>
      <c r="AA12" s="197" t="s">
        <v>5579</v>
      </c>
    </row>
    <row r="13" spans="1:27" ht="18.75">
      <c r="B13" s="78" t="s">
        <v>1096</v>
      </c>
      <c r="C13" s="97"/>
      <c r="D13" s="79"/>
      <c r="E13" s="79">
        <f t="shared" ref="E13" si="64">(E12-D12)/D12</f>
        <v>1.8340210912425492E-3</v>
      </c>
      <c r="F13" s="79">
        <f t="shared" ref="F13" si="65">(F12-E12)/E12</f>
        <v>5.491990846681922E-3</v>
      </c>
      <c r="G13" s="79">
        <f t="shared" ref="G13" si="66">(G12-F12)/F12</f>
        <v>-6.8274920345926266E-3</v>
      </c>
      <c r="H13" s="79">
        <f t="shared" ref="H13" si="67">(H12-G12)/G12</f>
        <v>-6.416131989000917E-3</v>
      </c>
      <c r="I13" s="79">
        <f t="shared" ref="I13" si="68">(I12-H12)/H12</f>
        <v>2.3062730627306273E-3</v>
      </c>
      <c r="J13" s="79">
        <f t="shared" ref="J13" si="69">(J12-I12)/I12</f>
        <v>1.3805798435342844E-3</v>
      </c>
      <c r="K13" s="79">
        <f t="shared" ref="K13" si="70">(K12-J12)/J12</f>
        <v>-4.5955882352941176E-4</v>
      </c>
      <c r="L13" s="79">
        <f t="shared" ref="L13" si="71">(L12-K12)/K12</f>
        <v>5.5172413793103444E-3</v>
      </c>
      <c r="M13" s="79">
        <f t="shared" ref="M13" si="72">(M12-L12)/L12</f>
        <v>3.6579789666209418E-3</v>
      </c>
      <c r="N13" s="79">
        <f t="shared" ref="N13" si="73">(N12-M12)/M12</f>
        <v>6.3781321184510249E-3</v>
      </c>
      <c r="O13" s="79">
        <f t="shared" ref="O13" si="74">(O12-N12)/N12</f>
        <v>4.5269352648257127E-3</v>
      </c>
      <c r="P13" s="79">
        <f t="shared" ref="P13" si="75">(P12-O12)/O12</f>
        <v>4.5065344749887336E-3</v>
      </c>
      <c r="Q13" s="79">
        <f t="shared" ref="Q13" si="76">(Q12-P12)/P12</f>
        <v>8.0753701211305519E-3</v>
      </c>
      <c r="R13" s="79">
        <f t="shared" ref="R13" si="77">(R12-Q12)/Q12</f>
        <v>7.5656430796617715E-3</v>
      </c>
      <c r="S13" s="79">
        <f t="shared" ref="S13" si="78">(S12-R12)/R12</f>
        <v>7.5088339222614837E-3</v>
      </c>
      <c r="T13" s="79">
        <f t="shared" ref="T13" si="79">(T12-S12)/S12</f>
        <v>4.8224462954844366E-3</v>
      </c>
      <c r="U13" s="79">
        <f t="shared" ref="U13" si="80">(U12-T12)/T12</f>
        <v>6.1082024432809771E-3</v>
      </c>
      <c r="V13" s="79">
        <f t="shared" ref="V13" si="81">(V12-U12)/U12</f>
        <v>6.0711188204683438E-3</v>
      </c>
      <c r="W13" s="79">
        <f t="shared" ref="W13" si="82">(W12-V12)/V12</f>
        <v>5.1724137931034482E-3</v>
      </c>
      <c r="X13" s="79">
        <f t="shared" ref="X13" si="83">(X12-W12)/W12</f>
        <v>5.5746140651801029E-3</v>
      </c>
      <c r="Y13" s="79">
        <f>(N12/D12)^(1/(10))-1</f>
        <v>1.2764577013806289E-3</v>
      </c>
      <c r="Z13" s="79">
        <f>(X12/N12)^(1/(10))-1</f>
        <v>5.9924309533641029E-3</v>
      </c>
      <c r="AA13" s="71"/>
    </row>
    <row r="14" spans="1:27" s="69" customFormat="1" ht="18.75">
      <c r="B14" s="89"/>
      <c r="C14" s="166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1"/>
    </row>
    <row r="15" spans="1:27" ht="18.75">
      <c r="Y15" s="5"/>
      <c r="Z15" s="5"/>
    </row>
    <row r="16" spans="1:27" ht="18.75">
      <c r="A16" s="42" t="s">
        <v>202</v>
      </c>
      <c r="B16" s="65"/>
    </row>
    <row r="17" spans="1:26" s="196" customFormat="1" ht="18.75">
      <c r="A17" s="5" t="s">
        <v>3799</v>
      </c>
      <c r="Y17" s="5"/>
      <c r="Z17" s="5"/>
    </row>
    <row r="18" spans="1:26" ht="18.75">
      <c r="A18" s="5" t="s">
        <v>5582</v>
      </c>
      <c r="Y18" s="5"/>
      <c r="Z18" s="5"/>
    </row>
    <row r="19" spans="1:26" ht="18.75">
      <c r="Y19" s="5"/>
      <c r="Z19" s="5"/>
    </row>
    <row r="20" spans="1:26" ht="18.75">
      <c r="Y20" s="5"/>
      <c r="Z20" s="5"/>
    </row>
    <row r="21" spans="1:26" ht="18.75">
      <c r="Y21" s="5"/>
      <c r="Z21" s="5"/>
    </row>
    <row r="22" spans="1:26" ht="18.75">
      <c r="Y22" s="5"/>
      <c r="Z22" s="5"/>
    </row>
    <row r="23" spans="1:26" ht="18.75">
      <c r="Y23" s="5"/>
      <c r="Z23" s="5"/>
    </row>
    <row r="24" spans="1:26" ht="18.75">
      <c r="Y24" s="5"/>
      <c r="Z24" s="5"/>
    </row>
    <row r="27" spans="1:26">
      <c r="Z27" s="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5"/>
  <sheetViews>
    <sheetView workbookViewId="0"/>
  </sheetViews>
  <sheetFormatPr defaultColWidth="10.625" defaultRowHeight="15.75"/>
  <cols>
    <col min="1" max="1" width="4.875" customWidth="1"/>
  </cols>
  <sheetData>
    <row r="1" spans="1:2" ht="21">
      <c r="A1" s="17" t="s">
        <v>215</v>
      </c>
      <c r="B1" s="3" t="s">
        <v>187</v>
      </c>
    </row>
    <row r="3" spans="1:2" ht="18.75">
      <c r="B3" s="5" t="s">
        <v>190</v>
      </c>
    </row>
    <row r="4" spans="1:2" ht="18.75">
      <c r="B4" s="5" t="s">
        <v>3528</v>
      </c>
    </row>
    <row r="5" spans="1:2" ht="18.75">
      <c r="B5" s="98" t="s">
        <v>3544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activeCell="A2" sqref="A2"/>
    </sheetView>
  </sheetViews>
  <sheetFormatPr defaultColWidth="10.875" defaultRowHeight="18.75"/>
  <cols>
    <col min="1" max="1" width="4.875" style="196" customWidth="1"/>
    <col min="2" max="4" width="12.875" style="196" customWidth="1"/>
    <col min="5" max="5" width="4.875" style="196" customWidth="1"/>
    <col min="6" max="7" width="10.875" style="196"/>
    <col min="8" max="11" width="12.875" style="196" customWidth="1"/>
    <col min="12" max="12" width="4.875" style="196" customWidth="1"/>
    <col min="13" max="20" width="12.875" style="196" customWidth="1"/>
    <col min="21" max="21" width="33.875" style="196" customWidth="1"/>
    <col min="22" max="22" width="4.875" style="196" customWidth="1"/>
    <col min="23" max="23" width="18.875" style="196" customWidth="1"/>
    <col min="24" max="24" width="18.375" style="196" customWidth="1"/>
    <col min="25" max="25" width="10.875" style="196"/>
    <col min="26" max="26" width="4.875" style="196" customWidth="1"/>
    <col min="27" max="27" width="10.875" style="37"/>
    <col min="28" max="30" width="10.875" style="35"/>
    <col min="31" max="16384" width="10.875" style="196"/>
  </cols>
  <sheetData>
    <row r="1" spans="1:34" s="270" customFormat="1" ht="21">
      <c r="A1" s="17" t="s">
        <v>215</v>
      </c>
      <c r="B1" s="17" t="s">
        <v>3828</v>
      </c>
      <c r="AA1" s="37"/>
      <c r="AB1" s="35"/>
      <c r="AC1" s="35"/>
      <c r="AD1" s="35"/>
    </row>
    <row r="2" spans="1:34" s="270" customFormat="1" ht="21">
      <c r="A2" s="17"/>
      <c r="AA2" s="37"/>
      <c r="AB2" s="35"/>
      <c r="AC2" s="35"/>
      <c r="AD2" s="35"/>
    </row>
    <row r="3" spans="1:34" ht="21">
      <c r="B3" s="17" t="s">
        <v>3711</v>
      </c>
      <c r="E3" s="17"/>
      <c r="F3" s="17" t="s">
        <v>3712</v>
      </c>
      <c r="M3" s="17" t="s">
        <v>3809</v>
      </c>
      <c r="N3" s="42"/>
      <c r="O3" s="42"/>
      <c r="P3" s="42"/>
      <c r="Q3" s="42"/>
      <c r="W3" s="17" t="s">
        <v>3810</v>
      </c>
      <c r="X3" s="17"/>
      <c r="AA3" s="17" t="s">
        <v>3713</v>
      </c>
    </row>
    <row r="4" spans="1:34" ht="56.25">
      <c r="B4" s="15" t="s">
        <v>40</v>
      </c>
      <c r="C4" s="15" t="s">
        <v>40</v>
      </c>
      <c r="D4" s="15" t="s">
        <v>3558</v>
      </c>
      <c r="F4" s="15" t="s">
        <v>40</v>
      </c>
      <c r="G4" s="15" t="s">
        <v>40</v>
      </c>
      <c r="H4" s="15" t="s">
        <v>3714</v>
      </c>
      <c r="I4" s="15" t="s">
        <v>3715</v>
      </c>
      <c r="J4" s="15" t="s">
        <v>3716</v>
      </c>
      <c r="K4" s="15" t="s">
        <v>3717</v>
      </c>
      <c r="M4" s="18" t="s">
        <v>40</v>
      </c>
      <c r="N4" s="18" t="s">
        <v>3696</v>
      </c>
      <c r="O4" s="18" t="s">
        <v>3697</v>
      </c>
      <c r="P4" s="18" t="s">
        <v>3701</v>
      </c>
      <c r="Q4" s="18" t="s">
        <v>3702</v>
      </c>
      <c r="R4" s="18" t="s">
        <v>3811</v>
      </c>
      <c r="S4" s="18" t="s">
        <v>3699</v>
      </c>
      <c r="T4" s="18" t="s">
        <v>3700</v>
      </c>
      <c r="U4" s="18" t="s">
        <v>45</v>
      </c>
      <c r="W4" s="18" t="s">
        <v>3812</v>
      </c>
      <c r="X4" s="18" t="s">
        <v>3813</v>
      </c>
      <c r="Y4" s="18" t="s">
        <v>3698</v>
      </c>
      <c r="AA4" s="18" t="s">
        <v>2768</v>
      </c>
      <c r="AB4" s="18" t="s">
        <v>3814</v>
      </c>
      <c r="AC4" s="18" t="s">
        <v>2768</v>
      </c>
      <c r="AD4" s="18" t="s">
        <v>3814</v>
      </c>
      <c r="AE4" s="18" t="s">
        <v>2768</v>
      </c>
      <c r="AF4" s="18" t="s">
        <v>3814</v>
      </c>
      <c r="AG4" s="18" t="s">
        <v>2768</v>
      </c>
      <c r="AH4" s="18" t="s">
        <v>3814</v>
      </c>
    </row>
    <row r="5" spans="1:34">
      <c r="B5" s="15" t="s">
        <v>3718</v>
      </c>
      <c r="C5" s="15" t="s">
        <v>62</v>
      </c>
      <c r="D5" s="15" t="s">
        <v>3719</v>
      </c>
      <c r="F5" s="15" t="s">
        <v>3718</v>
      </c>
      <c r="G5" s="15" t="s">
        <v>62</v>
      </c>
      <c r="H5" s="15" t="s">
        <v>3720</v>
      </c>
      <c r="I5" s="15" t="s">
        <v>3720</v>
      </c>
      <c r="J5" s="15" t="s">
        <v>17</v>
      </c>
      <c r="K5" s="15" t="s">
        <v>17</v>
      </c>
      <c r="M5" s="15" t="s">
        <v>62</v>
      </c>
      <c r="N5" s="15" t="s">
        <v>63</v>
      </c>
      <c r="O5" s="15" t="s">
        <v>63</v>
      </c>
      <c r="P5" s="15" t="s">
        <v>79</v>
      </c>
      <c r="Q5" s="15" t="s">
        <v>79</v>
      </c>
      <c r="R5" s="15" t="s">
        <v>79</v>
      </c>
      <c r="S5" s="15" t="s">
        <v>17</v>
      </c>
      <c r="T5" s="15" t="s">
        <v>17</v>
      </c>
      <c r="U5" s="15"/>
      <c r="W5" s="15"/>
      <c r="X5" s="15"/>
      <c r="Y5" s="15"/>
    </row>
    <row r="6" spans="1:34">
      <c r="B6" s="165">
        <v>63000</v>
      </c>
      <c r="C6" s="165">
        <f t="shared" ref="C6:C23" si="0">B6/1000</f>
        <v>63</v>
      </c>
      <c r="D6" s="248">
        <v>0.38</v>
      </c>
      <c r="F6" s="165">
        <v>63000</v>
      </c>
      <c r="G6" s="165">
        <f t="shared" ref="G6:G23" si="1">F6/1000</f>
        <v>63</v>
      </c>
      <c r="H6" s="249">
        <v>400</v>
      </c>
      <c r="I6" s="249">
        <v>366</v>
      </c>
      <c r="J6" s="249">
        <f>$F6*$F6/H6/10^6</f>
        <v>9.9224999999999994</v>
      </c>
      <c r="K6" s="249">
        <f>$F6*$F6/I6/10^6</f>
        <v>10.844262295081968</v>
      </c>
      <c r="M6" s="285">
        <v>69</v>
      </c>
      <c r="N6" s="165">
        <v>500</v>
      </c>
      <c r="O6" s="165">
        <f>N6*$W$6</f>
        <v>650</v>
      </c>
      <c r="P6" s="165">
        <f t="shared" ref="P6:P17" si="2">(SQRT(3)*N6*M6)/1000</f>
        <v>59.755752861126261</v>
      </c>
      <c r="Q6" s="165">
        <f t="shared" ref="Q6:Q17" si="3">(SQRT(3)*O6*$M6)/1000</f>
        <v>77.682478719464143</v>
      </c>
      <c r="R6" s="278"/>
      <c r="S6" s="165">
        <f>P6*$Y$6</f>
        <v>53.780177575013639</v>
      </c>
      <c r="T6" s="165">
        <f>Q6*$Y$6</f>
        <v>69.914230847517729</v>
      </c>
      <c r="U6" s="16" t="s">
        <v>3815</v>
      </c>
      <c r="W6" s="55">
        <v>1.3</v>
      </c>
      <c r="X6" s="55">
        <v>1.2</v>
      </c>
      <c r="Y6" s="55">
        <v>0.9</v>
      </c>
      <c r="AA6" s="15">
        <v>1980</v>
      </c>
      <c r="AB6" s="286">
        <v>44.033333333333331</v>
      </c>
      <c r="AC6" s="15">
        <v>1990</v>
      </c>
      <c r="AD6" s="286">
        <v>78.358333333333334</v>
      </c>
      <c r="AE6" s="15">
        <v>2000</v>
      </c>
      <c r="AF6" s="286">
        <v>95.375</v>
      </c>
      <c r="AG6" s="15">
        <v>2010</v>
      </c>
      <c r="AH6" s="286">
        <v>116.46666666666668</v>
      </c>
    </row>
    <row r="7" spans="1:34">
      <c r="B7" s="165">
        <v>66000</v>
      </c>
      <c r="C7" s="165">
        <f t="shared" si="0"/>
        <v>66</v>
      </c>
      <c r="D7" s="248">
        <f>(D$14-D$6)*(C7-C$6)/(C$14-C$6)+D$6</f>
        <v>0.38214285714285717</v>
      </c>
      <c r="F7" s="165">
        <v>66000</v>
      </c>
      <c r="G7" s="165">
        <f t="shared" si="1"/>
        <v>66</v>
      </c>
      <c r="H7" s="249">
        <v>400</v>
      </c>
      <c r="I7" s="249">
        <v>366</v>
      </c>
      <c r="J7" s="249">
        <f>$F7*$F7/H7/10^6</f>
        <v>10.89</v>
      </c>
      <c r="K7" s="249">
        <f>$F7*$F7/I7/10^6</f>
        <v>11.901639344262295</v>
      </c>
      <c r="M7" s="165">
        <v>115</v>
      </c>
      <c r="N7" s="165">
        <v>600</v>
      </c>
      <c r="O7" s="165">
        <f t="shared" ref="O7:O17" si="4">N7*$W$6</f>
        <v>780</v>
      </c>
      <c r="P7" s="165">
        <f t="shared" si="2"/>
        <v>119.51150572225254</v>
      </c>
      <c r="Q7" s="165">
        <f t="shared" si="3"/>
        <v>155.36495743892829</v>
      </c>
      <c r="R7" s="278">
        <v>125</v>
      </c>
      <c r="S7" s="165">
        <f t="shared" ref="S7:T17" si="5">P7*$Y$6</f>
        <v>107.56035515002729</v>
      </c>
      <c r="T7" s="165">
        <f t="shared" si="5"/>
        <v>139.82846169503546</v>
      </c>
      <c r="U7" s="16"/>
      <c r="AA7" s="15">
        <v>1981</v>
      </c>
      <c r="AB7" s="286">
        <v>49.524999999999999</v>
      </c>
      <c r="AC7" s="15">
        <v>1991</v>
      </c>
      <c r="AD7" s="286">
        <v>82.766666666666666</v>
      </c>
      <c r="AE7" s="15">
        <v>2001</v>
      </c>
      <c r="AF7" s="286">
        <v>97.783333333333346</v>
      </c>
      <c r="AG7" s="15">
        <v>2011</v>
      </c>
      <c r="AH7" s="286">
        <v>119.85833333333333</v>
      </c>
    </row>
    <row r="8" spans="1:34">
      <c r="B8" s="165">
        <v>69000</v>
      </c>
      <c r="C8" s="165">
        <f t="shared" si="0"/>
        <v>69</v>
      </c>
      <c r="D8" s="248">
        <f t="shared" ref="D8:D13" si="6">(D$14-D$6)*(C8-C$6)/(C$14-C$6)+D$6</f>
        <v>0.38428571428571429</v>
      </c>
      <c r="F8" s="250">
        <v>69000</v>
      </c>
      <c r="G8" s="250">
        <f t="shared" si="1"/>
        <v>69</v>
      </c>
      <c r="H8" s="250">
        <v>400</v>
      </c>
      <c r="I8" s="250">
        <v>366</v>
      </c>
      <c r="J8" s="250">
        <v>12</v>
      </c>
      <c r="K8" s="250">
        <v>13</v>
      </c>
      <c r="M8" s="165">
        <v>120</v>
      </c>
      <c r="N8" s="165">
        <v>610</v>
      </c>
      <c r="O8" s="165">
        <f t="shared" si="4"/>
        <v>793</v>
      </c>
      <c r="P8" s="165">
        <f t="shared" si="2"/>
        <v>126.78611911404181</v>
      </c>
      <c r="Q8" s="165">
        <f t="shared" si="3"/>
        <v>164.82195484825436</v>
      </c>
      <c r="R8" s="278"/>
      <c r="S8" s="165">
        <f t="shared" si="5"/>
        <v>114.10750720263763</v>
      </c>
      <c r="T8" s="165">
        <f t="shared" si="5"/>
        <v>148.33975936342893</v>
      </c>
      <c r="U8" s="16"/>
      <c r="AA8" s="15">
        <v>1982</v>
      </c>
      <c r="AB8" s="286">
        <v>54.858333333333341</v>
      </c>
      <c r="AC8" s="15">
        <v>1992</v>
      </c>
      <c r="AD8" s="286">
        <v>84.000000000000014</v>
      </c>
      <c r="AE8" s="15">
        <v>2002</v>
      </c>
      <c r="AF8" s="286">
        <v>99.991666666666674</v>
      </c>
      <c r="AG8" s="15">
        <v>2012</v>
      </c>
      <c r="AH8" s="286">
        <v>121.67500000000001</v>
      </c>
    </row>
    <row r="9" spans="1:34">
      <c r="B9" s="165">
        <v>72000</v>
      </c>
      <c r="C9" s="165">
        <f t="shared" si="0"/>
        <v>72</v>
      </c>
      <c r="D9" s="248">
        <f t="shared" si="6"/>
        <v>0.38642857142857145</v>
      </c>
      <c r="F9" s="165">
        <v>72000</v>
      </c>
      <c r="G9" s="165">
        <f t="shared" si="1"/>
        <v>72</v>
      </c>
      <c r="H9" s="249">
        <v>400</v>
      </c>
      <c r="I9" s="249">
        <v>366</v>
      </c>
      <c r="J9" s="249">
        <f t="shared" ref="J9:K11" si="7">$F9*$F9/H9/10^6</f>
        <v>12.96</v>
      </c>
      <c r="K9" s="249">
        <f t="shared" si="7"/>
        <v>14.163934426229508</v>
      </c>
      <c r="M9" s="165">
        <v>138</v>
      </c>
      <c r="N9" s="165">
        <v>650</v>
      </c>
      <c r="O9" s="165">
        <f t="shared" si="4"/>
        <v>845</v>
      </c>
      <c r="P9" s="165">
        <f t="shared" si="2"/>
        <v>155.36495743892829</v>
      </c>
      <c r="Q9" s="165">
        <f t="shared" si="3"/>
        <v>201.97444467060674</v>
      </c>
      <c r="R9" s="278">
        <v>150</v>
      </c>
      <c r="S9" s="165">
        <f t="shared" si="5"/>
        <v>139.82846169503546</v>
      </c>
      <c r="T9" s="165">
        <f t="shared" si="5"/>
        <v>181.77700020354607</v>
      </c>
      <c r="U9" s="16"/>
      <c r="AA9" s="15">
        <v>1983</v>
      </c>
      <c r="AB9" s="286">
        <v>58.07500000000001</v>
      </c>
      <c r="AC9" s="15">
        <v>1993</v>
      </c>
      <c r="AD9" s="286">
        <v>85.566666666666663</v>
      </c>
      <c r="AE9" s="15">
        <v>2003</v>
      </c>
      <c r="AF9" s="286">
        <v>102.75</v>
      </c>
      <c r="AG9" s="15">
        <v>2013</v>
      </c>
      <c r="AH9" s="286">
        <v>122.81666666666666</v>
      </c>
    </row>
    <row r="10" spans="1:34">
      <c r="B10" s="165">
        <v>115000</v>
      </c>
      <c r="C10" s="165">
        <f t="shared" si="0"/>
        <v>115</v>
      </c>
      <c r="D10" s="248">
        <f t="shared" si="6"/>
        <v>0.41714285714285715</v>
      </c>
      <c r="F10" s="165">
        <v>115000</v>
      </c>
      <c r="G10" s="165">
        <f t="shared" si="1"/>
        <v>115</v>
      </c>
      <c r="H10" s="249">
        <v>403</v>
      </c>
      <c r="I10" s="249">
        <v>366</v>
      </c>
      <c r="J10" s="249">
        <f t="shared" si="7"/>
        <v>32.816377171215883</v>
      </c>
      <c r="K10" s="249">
        <f t="shared" si="7"/>
        <v>36.133879781420767</v>
      </c>
      <c r="M10" s="165">
        <v>161</v>
      </c>
      <c r="N10" s="165">
        <v>700</v>
      </c>
      <c r="O10" s="165">
        <f t="shared" si="4"/>
        <v>910</v>
      </c>
      <c r="P10" s="165">
        <f t="shared" si="2"/>
        <v>195.20212601301245</v>
      </c>
      <c r="Q10" s="165">
        <f t="shared" si="3"/>
        <v>253.76276381691622</v>
      </c>
      <c r="R10" s="278"/>
      <c r="S10" s="165">
        <f t="shared" si="5"/>
        <v>175.68191341171121</v>
      </c>
      <c r="T10" s="165">
        <f t="shared" si="5"/>
        <v>228.38648743522461</v>
      </c>
      <c r="U10" s="16"/>
      <c r="AA10" s="15">
        <v>1984</v>
      </c>
      <c r="AB10" s="286">
        <v>60.574999999999996</v>
      </c>
      <c r="AC10" s="15">
        <v>1994</v>
      </c>
      <c r="AD10" s="286">
        <v>85.708333333333329</v>
      </c>
      <c r="AE10" s="15">
        <v>2004</v>
      </c>
      <c r="AF10" s="286">
        <v>104.65833333333335</v>
      </c>
      <c r="AG10" s="15">
        <v>2014</v>
      </c>
      <c r="AH10" s="286">
        <v>125.15833333333336</v>
      </c>
    </row>
    <row r="11" spans="1:34">
      <c r="B11" s="165">
        <v>120000</v>
      </c>
      <c r="C11" s="165">
        <f t="shared" si="0"/>
        <v>120</v>
      </c>
      <c r="D11" s="248">
        <f t="shared" si="6"/>
        <v>0.42071428571428571</v>
      </c>
      <c r="F11" s="165">
        <v>120000</v>
      </c>
      <c r="G11" s="165">
        <f t="shared" si="1"/>
        <v>120</v>
      </c>
      <c r="H11" s="249">
        <v>403</v>
      </c>
      <c r="I11" s="249">
        <v>366</v>
      </c>
      <c r="J11" s="249">
        <f t="shared" si="7"/>
        <v>35.732009925558316</v>
      </c>
      <c r="K11" s="249">
        <f t="shared" si="7"/>
        <v>39.344262295081968</v>
      </c>
      <c r="M11" s="165">
        <v>230</v>
      </c>
      <c r="N11" s="165">
        <v>1000</v>
      </c>
      <c r="O11" s="165">
        <f t="shared" si="4"/>
        <v>1300</v>
      </c>
      <c r="P11" s="165">
        <f t="shared" si="2"/>
        <v>398.37168574084171</v>
      </c>
      <c r="Q11" s="165">
        <f t="shared" si="3"/>
        <v>517.88319146309425</v>
      </c>
      <c r="R11" s="278">
        <v>400</v>
      </c>
      <c r="S11" s="165">
        <f t="shared" si="5"/>
        <v>358.53451716675755</v>
      </c>
      <c r="T11" s="165">
        <f t="shared" si="5"/>
        <v>466.09487231678486</v>
      </c>
      <c r="U11" s="16"/>
      <c r="AA11" s="15">
        <v>1985</v>
      </c>
      <c r="AB11" s="286">
        <v>62.975000000000001</v>
      </c>
      <c r="AC11" s="15">
        <v>1995</v>
      </c>
      <c r="AD11" s="286">
        <v>87.550000000000011</v>
      </c>
      <c r="AE11" s="15">
        <v>2005</v>
      </c>
      <c r="AF11" s="286">
        <v>106.97500000000001</v>
      </c>
      <c r="AG11" s="15">
        <v>2015</v>
      </c>
      <c r="AH11" s="286">
        <v>126.6</v>
      </c>
    </row>
    <row r="12" spans="1:34">
      <c r="B12" s="165">
        <v>138000</v>
      </c>
      <c r="C12" s="165">
        <f t="shared" si="0"/>
        <v>138</v>
      </c>
      <c r="D12" s="248">
        <f t="shared" si="6"/>
        <v>0.43357142857142861</v>
      </c>
      <c r="F12" s="250">
        <v>138000</v>
      </c>
      <c r="G12" s="250">
        <f t="shared" si="1"/>
        <v>138</v>
      </c>
      <c r="H12" s="250">
        <v>405</v>
      </c>
      <c r="I12" s="250">
        <v>366</v>
      </c>
      <c r="J12" s="250">
        <v>47</v>
      </c>
      <c r="K12" s="250">
        <v>52</v>
      </c>
      <c r="M12" s="165">
        <v>240</v>
      </c>
      <c r="N12" s="165">
        <v>1025</v>
      </c>
      <c r="O12" s="165">
        <f t="shared" si="4"/>
        <v>1332.5</v>
      </c>
      <c r="P12" s="165">
        <f t="shared" si="2"/>
        <v>426.08449866194377</v>
      </c>
      <c r="Q12" s="165">
        <f t="shared" si="3"/>
        <v>553.90984826052693</v>
      </c>
      <c r="R12" s="278"/>
      <c r="S12" s="165">
        <f t="shared" si="5"/>
        <v>383.47604879574942</v>
      </c>
      <c r="T12" s="165">
        <f t="shared" si="5"/>
        <v>498.51886343447427</v>
      </c>
      <c r="U12" s="16"/>
      <c r="AA12" s="15">
        <v>1986</v>
      </c>
      <c r="AB12" s="286">
        <v>65.61666666666666</v>
      </c>
      <c r="AC12" s="15">
        <v>1996</v>
      </c>
      <c r="AD12" s="286">
        <v>88.924999999999997</v>
      </c>
      <c r="AE12" s="15">
        <v>2006</v>
      </c>
      <c r="AF12" s="286">
        <v>109.11666666666667</v>
      </c>
      <c r="AG12" s="15">
        <v>2016</v>
      </c>
      <c r="AH12" s="286">
        <v>128.37499999999997</v>
      </c>
    </row>
    <row r="13" spans="1:34">
      <c r="B13" s="165">
        <v>144000</v>
      </c>
      <c r="C13" s="165">
        <f t="shared" si="0"/>
        <v>144</v>
      </c>
      <c r="D13" s="248">
        <f t="shared" si="6"/>
        <v>0.43785714285714289</v>
      </c>
      <c r="F13" s="165">
        <v>144000</v>
      </c>
      <c r="G13" s="165">
        <f t="shared" si="1"/>
        <v>144</v>
      </c>
      <c r="H13" s="249">
        <v>405</v>
      </c>
      <c r="I13" s="249">
        <v>366</v>
      </c>
      <c r="J13" s="249">
        <f>$F13*$F13/H13/10^6</f>
        <v>51.2</v>
      </c>
      <c r="K13" s="249">
        <f>$F13*$F13/I13/10^6</f>
        <v>56.655737704918032</v>
      </c>
      <c r="M13" s="165">
        <v>315</v>
      </c>
      <c r="N13" s="165">
        <v>1150</v>
      </c>
      <c r="O13" s="165">
        <f t="shared" si="4"/>
        <v>1495</v>
      </c>
      <c r="P13" s="165">
        <f t="shared" si="2"/>
        <v>627.43540504182567</v>
      </c>
      <c r="Q13" s="165">
        <f t="shared" si="3"/>
        <v>815.6660265543735</v>
      </c>
      <c r="R13" s="278"/>
      <c r="S13" s="165">
        <f t="shared" si="5"/>
        <v>564.69186453764314</v>
      </c>
      <c r="T13" s="165">
        <f t="shared" si="5"/>
        <v>734.09942389893615</v>
      </c>
      <c r="U13" s="16"/>
      <c r="AA13" s="15">
        <v>1987</v>
      </c>
      <c r="AB13" s="286">
        <v>68.475000000000009</v>
      </c>
      <c r="AC13" s="15">
        <v>1997</v>
      </c>
      <c r="AD13" s="286">
        <v>90.366666666666674</v>
      </c>
      <c r="AE13" s="15">
        <v>2007</v>
      </c>
      <c r="AF13" s="286">
        <v>111.45</v>
      </c>
      <c r="AG13" s="15">
        <v>2017</v>
      </c>
      <c r="AH13" s="286">
        <v>130.42499999999998</v>
      </c>
    </row>
    <row r="14" spans="1:34">
      <c r="B14" s="165">
        <v>161000</v>
      </c>
      <c r="C14" s="165">
        <f t="shared" si="0"/>
        <v>161</v>
      </c>
      <c r="D14" s="248">
        <v>0.45</v>
      </c>
      <c r="F14" s="165">
        <v>161000</v>
      </c>
      <c r="G14" s="165">
        <f t="shared" si="1"/>
        <v>161</v>
      </c>
      <c r="H14" s="249">
        <v>403</v>
      </c>
      <c r="I14" s="249">
        <v>366</v>
      </c>
      <c r="J14" s="249">
        <f>$F14*$F14/H14/10^6</f>
        <v>64.320099255583131</v>
      </c>
      <c r="K14" s="249">
        <f>$F14*$F14/I14/10^6</f>
        <v>70.822404371584696</v>
      </c>
      <c r="M14" s="165">
        <v>345</v>
      </c>
      <c r="N14" s="165">
        <v>1300</v>
      </c>
      <c r="O14" s="165">
        <f t="shared" si="4"/>
        <v>1690</v>
      </c>
      <c r="P14" s="165">
        <f t="shared" si="2"/>
        <v>776.82478719464143</v>
      </c>
      <c r="Q14" s="165">
        <f t="shared" si="3"/>
        <v>1009.8722233530337</v>
      </c>
      <c r="R14" s="278">
        <v>800</v>
      </c>
      <c r="S14" s="165">
        <f t="shared" si="5"/>
        <v>699.14230847517729</v>
      </c>
      <c r="T14" s="165">
        <f t="shared" si="5"/>
        <v>908.88500101773036</v>
      </c>
      <c r="U14" s="16"/>
      <c r="AA14" s="15">
        <v>1988</v>
      </c>
      <c r="AB14" s="286">
        <v>71.233333333333334</v>
      </c>
      <c r="AC14" s="15">
        <v>1998</v>
      </c>
      <c r="AD14" s="286">
        <v>91.266666666666666</v>
      </c>
      <c r="AE14" s="15">
        <v>2008</v>
      </c>
      <c r="AF14" s="286">
        <v>114.09166666666665</v>
      </c>
      <c r="AG14" s="15">
        <v>2018</v>
      </c>
      <c r="AH14" s="286">
        <v>133.38333333333335</v>
      </c>
    </row>
    <row r="15" spans="1:34">
      <c r="B15" s="165">
        <v>230000</v>
      </c>
      <c r="C15" s="165">
        <f t="shared" si="0"/>
        <v>230</v>
      </c>
      <c r="D15" s="248">
        <v>0.48</v>
      </c>
      <c r="F15" s="250">
        <v>230000</v>
      </c>
      <c r="G15" s="250">
        <f t="shared" si="1"/>
        <v>230</v>
      </c>
      <c r="H15" s="250">
        <v>395</v>
      </c>
      <c r="I15" s="250">
        <v>365</v>
      </c>
      <c r="J15" s="250">
        <v>134</v>
      </c>
      <c r="K15" s="250">
        <v>145</v>
      </c>
      <c r="M15" s="165">
        <v>500</v>
      </c>
      <c r="N15" s="165">
        <v>1800</v>
      </c>
      <c r="O15" s="165">
        <f t="shared" si="4"/>
        <v>2340</v>
      </c>
      <c r="P15" s="165">
        <f t="shared" si="2"/>
        <v>1558.8457268119894</v>
      </c>
      <c r="Q15" s="165">
        <f t="shared" si="3"/>
        <v>2026.4994448555863</v>
      </c>
      <c r="R15" s="278">
        <v>1600</v>
      </c>
      <c r="S15" s="165">
        <f t="shared" si="5"/>
        <v>1402.9611541307904</v>
      </c>
      <c r="T15" s="165">
        <f t="shared" si="5"/>
        <v>1823.8495003700277</v>
      </c>
      <c r="U15" s="16"/>
      <c r="AA15" s="15">
        <v>1989</v>
      </c>
      <c r="AB15" s="286">
        <v>74.783333333333331</v>
      </c>
      <c r="AC15" s="15">
        <v>1999</v>
      </c>
      <c r="AD15" s="286">
        <v>92.850000000000009</v>
      </c>
      <c r="AE15" s="15">
        <v>2009</v>
      </c>
      <c r="AF15" s="286">
        <v>114.43333333333334</v>
      </c>
      <c r="AG15" s="15">
        <v>2019</v>
      </c>
      <c r="AH15" s="286">
        <v>136</v>
      </c>
    </row>
    <row r="16" spans="1:34">
      <c r="B16" s="165">
        <v>240000</v>
      </c>
      <c r="C16" s="165">
        <f t="shared" si="0"/>
        <v>240</v>
      </c>
      <c r="D16" s="248">
        <f>(D$21-D$15)*(C16-C$15)/(C$21-C$15)+D$15</f>
        <v>0.47685185185185186</v>
      </c>
      <c r="F16" s="165">
        <v>240000</v>
      </c>
      <c r="G16" s="165">
        <f t="shared" si="1"/>
        <v>240</v>
      </c>
      <c r="H16" s="249">
        <v>394</v>
      </c>
      <c r="I16" s="249">
        <v>363</v>
      </c>
      <c r="J16" s="249">
        <f t="shared" ref="J16:K18" si="8">$F16*$F16/H16/10^6</f>
        <v>146.19289340101523</v>
      </c>
      <c r="K16" s="249">
        <f t="shared" si="8"/>
        <v>158.67768595041323</v>
      </c>
      <c r="M16" s="165">
        <v>735</v>
      </c>
      <c r="N16" s="165">
        <v>2500</v>
      </c>
      <c r="O16" s="165">
        <f t="shared" si="4"/>
        <v>3250</v>
      </c>
      <c r="P16" s="165">
        <f t="shared" si="2"/>
        <v>3182.6433589078119</v>
      </c>
      <c r="Q16" s="165">
        <f t="shared" si="3"/>
        <v>4137.4363665801557</v>
      </c>
      <c r="R16" s="278">
        <v>3200</v>
      </c>
      <c r="S16" s="165">
        <f t="shared" si="5"/>
        <v>2864.3790230170307</v>
      </c>
      <c r="T16" s="165">
        <f t="shared" si="5"/>
        <v>3723.6927299221402</v>
      </c>
      <c r="U16" s="16"/>
    </row>
    <row r="17" spans="1:30">
      <c r="B17" s="165">
        <v>287000</v>
      </c>
      <c r="C17" s="165">
        <f t="shared" si="0"/>
        <v>287</v>
      </c>
      <c r="D17" s="248">
        <f t="shared" ref="D17:D20" si="9">(D$21-D$15)*(C17-C$15)/(C$21-C$15)+D$15</f>
        <v>0.46205555555555555</v>
      </c>
      <c r="F17" s="165">
        <v>287000</v>
      </c>
      <c r="G17" s="165">
        <f t="shared" si="1"/>
        <v>287</v>
      </c>
      <c r="H17" s="249">
        <v>385</v>
      </c>
      <c r="I17" s="249">
        <v>340</v>
      </c>
      <c r="J17" s="249">
        <f t="shared" si="8"/>
        <v>213.94545454545454</v>
      </c>
      <c r="K17" s="249">
        <f t="shared" si="8"/>
        <v>242.26176470588234</v>
      </c>
      <c r="M17" s="165">
        <v>765</v>
      </c>
      <c r="N17" s="165">
        <v>2600</v>
      </c>
      <c r="O17" s="165">
        <f t="shared" si="4"/>
        <v>3380</v>
      </c>
      <c r="P17" s="165">
        <f t="shared" si="2"/>
        <v>3445.0490562544969</v>
      </c>
      <c r="Q17" s="165">
        <f t="shared" si="3"/>
        <v>4478.5637731308452</v>
      </c>
      <c r="R17" s="278"/>
      <c r="S17" s="165">
        <f t="shared" si="5"/>
        <v>3100.5441506290472</v>
      </c>
      <c r="T17" s="165">
        <f t="shared" si="5"/>
        <v>4030.7073958177607</v>
      </c>
      <c r="U17" s="16"/>
      <c r="AA17" s="42" t="s">
        <v>54</v>
      </c>
    </row>
    <row r="18" spans="1:30">
      <c r="B18" s="165">
        <v>315000</v>
      </c>
      <c r="C18" s="165">
        <f t="shared" si="0"/>
        <v>315</v>
      </c>
      <c r="D18" s="248">
        <f t="shared" si="9"/>
        <v>0.45324074074074072</v>
      </c>
      <c r="F18" s="165">
        <v>315000</v>
      </c>
      <c r="G18" s="165">
        <f t="shared" si="1"/>
        <v>315</v>
      </c>
      <c r="H18" s="249">
        <v>375</v>
      </c>
      <c r="I18" s="249">
        <v>310</v>
      </c>
      <c r="J18" s="249">
        <f t="shared" si="8"/>
        <v>264.60000000000002</v>
      </c>
      <c r="K18" s="249">
        <f t="shared" si="8"/>
        <v>320.08064516129036</v>
      </c>
      <c r="M18" s="10"/>
      <c r="N18" s="10"/>
      <c r="O18" s="10"/>
      <c r="P18" s="10"/>
      <c r="Q18" s="10"/>
      <c r="R18" s="10"/>
      <c r="S18" s="10"/>
      <c r="T18" s="10"/>
      <c r="U18" s="10"/>
      <c r="X18" s="10"/>
      <c r="AA18" s="5" t="s">
        <v>3816</v>
      </c>
    </row>
    <row r="19" spans="1:30">
      <c r="B19" s="165">
        <v>345000</v>
      </c>
      <c r="C19" s="165">
        <f t="shared" si="0"/>
        <v>345</v>
      </c>
      <c r="D19" s="248">
        <f t="shared" si="9"/>
        <v>0.4437962962962963</v>
      </c>
      <c r="F19" s="250">
        <v>345000</v>
      </c>
      <c r="G19" s="250">
        <f t="shared" si="1"/>
        <v>345</v>
      </c>
      <c r="H19" s="250">
        <v>366</v>
      </c>
      <c r="I19" s="250">
        <v>280</v>
      </c>
      <c r="J19" s="250">
        <v>325</v>
      </c>
      <c r="K19" s="250">
        <v>425</v>
      </c>
      <c r="M19" s="42" t="s">
        <v>202</v>
      </c>
      <c r="N19" s="10"/>
      <c r="O19" s="10"/>
      <c r="P19" s="10"/>
      <c r="Q19" s="10"/>
      <c r="R19" s="10"/>
      <c r="S19" s="10"/>
      <c r="T19" s="10"/>
      <c r="U19" s="10"/>
      <c r="X19" s="10"/>
    </row>
    <row r="20" spans="1:30">
      <c r="B20" s="165">
        <v>360000</v>
      </c>
      <c r="C20" s="165">
        <f t="shared" si="0"/>
        <v>360</v>
      </c>
      <c r="D20" s="248">
        <f t="shared" si="9"/>
        <v>0.43907407407407406</v>
      </c>
      <c r="F20" s="165">
        <v>360000</v>
      </c>
      <c r="G20" s="165">
        <f t="shared" si="1"/>
        <v>360</v>
      </c>
      <c r="H20" s="249">
        <v>360</v>
      </c>
      <c r="I20" s="249">
        <v>275</v>
      </c>
      <c r="J20" s="249">
        <f>$F20*$F20/H20/10^6</f>
        <v>360</v>
      </c>
      <c r="K20" s="249">
        <f>$F20*$F20/I20/10^6</f>
        <v>471.27272727272725</v>
      </c>
      <c r="M20" s="5" t="s">
        <v>3817</v>
      </c>
    </row>
    <row r="21" spans="1:30">
      <c r="B21" s="165">
        <v>500000</v>
      </c>
      <c r="C21" s="165">
        <f t="shared" si="0"/>
        <v>500</v>
      </c>
      <c r="D21" s="248">
        <v>0.39500000000000002</v>
      </c>
      <c r="F21" s="250">
        <v>500000</v>
      </c>
      <c r="G21" s="250">
        <f t="shared" si="1"/>
        <v>500</v>
      </c>
      <c r="H21" s="250">
        <v>294</v>
      </c>
      <c r="I21" s="250">
        <v>233</v>
      </c>
      <c r="J21" s="250">
        <v>850</v>
      </c>
      <c r="K21" s="250">
        <v>1075</v>
      </c>
      <c r="M21" s="5" t="s">
        <v>3818</v>
      </c>
    </row>
    <row r="22" spans="1:30">
      <c r="B22" s="165">
        <v>735000</v>
      </c>
      <c r="C22" s="165">
        <f t="shared" si="0"/>
        <v>735</v>
      </c>
      <c r="D22" s="248">
        <v>0.38</v>
      </c>
      <c r="F22" s="165">
        <v>735000</v>
      </c>
      <c r="G22" s="165">
        <f t="shared" si="1"/>
        <v>735</v>
      </c>
      <c r="H22" s="249">
        <v>270</v>
      </c>
      <c r="I22" s="249">
        <v>250</v>
      </c>
      <c r="J22" s="249">
        <f>$F22*$F22/H22/10^6</f>
        <v>2000.8333333333333</v>
      </c>
      <c r="K22" s="249">
        <f>$F22*$F22/I22/10^6</f>
        <v>2160.9</v>
      </c>
    </row>
    <row r="23" spans="1:30">
      <c r="B23" s="165">
        <v>765000</v>
      </c>
      <c r="C23" s="165">
        <f t="shared" si="0"/>
        <v>765</v>
      </c>
      <c r="D23" s="248">
        <f>((C$23-C$21)/(C$22-C$21))*(D$22-D$21)+D$21</f>
        <v>0.37808510638297871</v>
      </c>
      <c r="F23" s="250">
        <v>765000</v>
      </c>
      <c r="G23" s="250">
        <f t="shared" si="1"/>
        <v>765</v>
      </c>
      <c r="H23" s="250">
        <v>266</v>
      </c>
      <c r="I23" s="250">
        <v>254</v>
      </c>
      <c r="J23" s="250">
        <v>2200</v>
      </c>
      <c r="K23" s="250">
        <v>2300</v>
      </c>
    </row>
    <row r="25" spans="1:30">
      <c r="A25" s="42" t="s">
        <v>54</v>
      </c>
      <c r="AA25" s="35"/>
      <c r="AB25" s="196"/>
      <c r="AC25" s="196"/>
      <c r="AD25" s="196"/>
    </row>
    <row r="26" spans="1:30">
      <c r="A26" s="5" t="s">
        <v>3721</v>
      </c>
      <c r="AA26" s="35"/>
      <c r="AB26" s="196"/>
      <c r="AC26" s="196"/>
      <c r="AD26" s="196"/>
    </row>
    <row r="27" spans="1:30">
      <c r="A27" s="5" t="s">
        <v>3722</v>
      </c>
    </row>
    <row r="28" spans="1:30">
      <c r="A28" s="5" t="s">
        <v>3723</v>
      </c>
    </row>
    <row r="29" spans="1:30">
      <c r="A29" s="5" t="s">
        <v>3724</v>
      </c>
    </row>
    <row r="30" spans="1:30">
      <c r="A30" s="5" t="s">
        <v>3725</v>
      </c>
    </row>
    <row r="32" spans="1:30">
      <c r="B32" s="5"/>
      <c r="C32" s="5"/>
      <c r="F32" s="5"/>
    </row>
    <row r="46" spans="27:30">
      <c r="AA46" s="5"/>
      <c r="AB46" s="5"/>
      <c r="AC46" s="5"/>
      <c r="AD46" s="5"/>
    </row>
    <row r="102" spans="1:31">
      <c r="A102" s="36"/>
      <c r="AE102" s="36"/>
    </row>
    <row r="103" spans="1:31">
      <c r="A103" s="36"/>
      <c r="AE103" s="36"/>
    </row>
    <row r="104" spans="1:31">
      <c r="Z104" s="5"/>
    </row>
    <row r="105" spans="1:31">
      <c r="Z105" s="5"/>
    </row>
    <row r="106" spans="1:31" s="5" customFormat="1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W106" s="196"/>
      <c r="X106" s="196"/>
      <c r="Y106" s="196"/>
      <c r="Z106" s="196"/>
      <c r="AA106" s="37"/>
      <c r="AB106" s="35"/>
      <c r="AC106" s="35"/>
      <c r="AD106" s="35"/>
    </row>
    <row r="107" spans="1:31" s="5" customFormat="1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W107" s="196"/>
      <c r="X107" s="196"/>
      <c r="Y107" s="196"/>
      <c r="Z107" s="196"/>
      <c r="AA107" s="37"/>
      <c r="AB107" s="35"/>
      <c r="AC107" s="35"/>
      <c r="AD107" s="35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K36"/>
  <sheetViews>
    <sheetView tabSelected="1" zoomScaleNormal="100" workbookViewId="0">
      <pane xSplit="3" ySplit="3" topLeftCell="E4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ColWidth="10.875" defaultRowHeight="18.75"/>
  <cols>
    <col min="1" max="1" width="4.875" style="5" customWidth="1"/>
    <col min="2" max="2" width="63.5" style="5" customWidth="1"/>
    <col min="3" max="3" width="13.5" style="198" customWidth="1"/>
    <col min="4" max="4" width="100.625" style="199" customWidth="1"/>
    <col min="5" max="5" width="134.875" style="200" customWidth="1"/>
    <col min="6" max="7" width="57.625" style="200" customWidth="1"/>
    <col min="8" max="8" width="100.875" style="200" customWidth="1"/>
    <col min="9" max="16384" width="10.875" style="5"/>
  </cols>
  <sheetData>
    <row r="1" spans="1:8" ht="21">
      <c r="A1" s="68" t="s">
        <v>215</v>
      </c>
      <c r="B1" s="17" t="s">
        <v>3710</v>
      </c>
    </row>
    <row r="2" spans="1:8" ht="21">
      <c r="A2" s="68"/>
      <c r="B2" s="17"/>
    </row>
    <row r="3" spans="1:8" s="201" customFormat="1" ht="21">
      <c r="B3" s="15" t="s">
        <v>2767</v>
      </c>
      <c r="C3" s="15" t="s">
        <v>2768</v>
      </c>
      <c r="D3" s="15" t="s">
        <v>2769</v>
      </c>
      <c r="E3" s="15" t="s">
        <v>2770</v>
      </c>
      <c r="F3" s="15" t="s">
        <v>2771</v>
      </c>
      <c r="G3" s="15" t="s">
        <v>2772</v>
      </c>
      <c r="H3" s="15" t="s">
        <v>45</v>
      </c>
    </row>
    <row r="4" spans="1:8">
      <c r="B4" s="210" t="s">
        <v>2803</v>
      </c>
      <c r="C4" s="46">
        <v>2019</v>
      </c>
      <c r="D4" s="16" t="s">
        <v>2804</v>
      </c>
      <c r="E4" s="16" t="s">
        <v>2806</v>
      </c>
      <c r="F4" s="16" t="s">
        <v>2805</v>
      </c>
      <c r="G4" s="16" t="s">
        <v>2783</v>
      </c>
      <c r="H4" s="16"/>
    </row>
    <row r="5" spans="1:8">
      <c r="B5" s="229" t="s">
        <v>2803</v>
      </c>
      <c r="C5" s="46">
        <v>2020</v>
      </c>
      <c r="D5" s="16" t="s">
        <v>3483</v>
      </c>
      <c r="E5" s="16" t="s">
        <v>3484</v>
      </c>
      <c r="F5" s="16"/>
      <c r="G5" s="16" t="s">
        <v>2783</v>
      </c>
      <c r="H5" s="16"/>
    </row>
    <row r="6" spans="1:8">
      <c r="A6" s="343"/>
      <c r="B6" s="239" t="s">
        <v>2780</v>
      </c>
      <c r="C6" s="46">
        <v>2020</v>
      </c>
      <c r="D6" s="16" t="s">
        <v>3551</v>
      </c>
      <c r="E6" s="344" t="s">
        <v>3545</v>
      </c>
      <c r="F6" s="16"/>
      <c r="G6" s="16" t="s">
        <v>2783</v>
      </c>
      <c r="H6" s="16"/>
    </row>
    <row r="7" spans="1:8">
      <c r="B7" s="259" t="s">
        <v>2780</v>
      </c>
      <c r="C7" s="46">
        <v>2019</v>
      </c>
      <c r="D7" s="16" t="s">
        <v>3826</v>
      </c>
      <c r="E7" s="16" t="s">
        <v>3827</v>
      </c>
      <c r="F7" s="16"/>
      <c r="G7" s="16" t="s">
        <v>2783</v>
      </c>
      <c r="H7" s="16"/>
    </row>
    <row r="8" spans="1:8" s="202" customFormat="1">
      <c r="B8" s="130" t="s">
        <v>2777</v>
      </c>
      <c r="C8" s="46">
        <v>2019</v>
      </c>
      <c r="D8" s="16" t="s">
        <v>2778</v>
      </c>
      <c r="E8" s="16" t="s">
        <v>2779</v>
      </c>
      <c r="F8" s="16"/>
      <c r="G8" s="16"/>
      <c r="H8" s="16"/>
    </row>
    <row r="9" spans="1:8">
      <c r="B9" s="209" t="s">
        <v>2802</v>
      </c>
      <c r="C9" s="46">
        <v>2020</v>
      </c>
      <c r="D9" s="16"/>
      <c r="E9" s="16"/>
      <c r="F9" s="16"/>
      <c r="G9" s="16"/>
      <c r="H9" s="16"/>
    </row>
    <row r="10" spans="1:8">
      <c r="B10" s="1" t="s">
        <v>3524</v>
      </c>
      <c r="C10" s="46"/>
      <c r="D10" s="16"/>
      <c r="E10" s="16"/>
      <c r="F10" s="16"/>
      <c r="G10" s="16"/>
      <c r="H10" s="16"/>
    </row>
    <row r="11" spans="1:8">
      <c r="B11" s="260"/>
      <c r="C11" s="46"/>
      <c r="D11" s="16"/>
      <c r="E11" s="16"/>
      <c r="F11" s="16"/>
      <c r="G11" s="16"/>
      <c r="H11" s="16"/>
    </row>
    <row r="12" spans="1:8">
      <c r="B12" s="261"/>
      <c r="C12" s="46"/>
      <c r="D12" s="16"/>
      <c r="E12" s="16"/>
      <c r="F12" s="16"/>
      <c r="G12" s="16"/>
      <c r="H12" s="16"/>
    </row>
    <row r="13" spans="1:8">
      <c r="B13" s="262"/>
      <c r="C13" s="46"/>
      <c r="D13" s="16"/>
      <c r="E13" s="16"/>
      <c r="F13" s="16"/>
      <c r="G13" s="16"/>
      <c r="H13" s="16"/>
    </row>
    <row r="14" spans="1:8">
      <c r="B14" s="263"/>
      <c r="C14" s="46"/>
      <c r="D14" s="16"/>
      <c r="E14" s="16"/>
      <c r="F14" s="16"/>
      <c r="G14" s="16"/>
      <c r="H14" s="16"/>
    </row>
    <row r="15" spans="1:8">
      <c r="B15" s="264" t="s">
        <v>5570</v>
      </c>
      <c r="C15" s="31">
        <v>2020</v>
      </c>
      <c r="D15" s="16" t="s">
        <v>5571</v>
      </c>
      <c r="E15" s="231" t="s">
        <v>5572</v>
      </c>
      <c r="F15" s="231"/>
      <c r="G15" s="231" t="s">
        <v>5573</v>
      </c>
      <c r="H15" s="231"/>
    </row>
    <row r="16" spans="1:8">
      <c r="B16" s="265" t="s">
        <v>1105</v>
      </c>
      <c r="C16" s="46">
        <v>2021</v>
      </c>
      <c r="D16" s="16" t="s">
        <v>5574</v>
      </c>
      <c r="E16" s="16" t="s">
        <v>5575</v>
      </c>
      <c r="F16" s="16"/>
      <c r="G16" s="16" t="s">
        <v>2783</v>
      </c>
      <c r="H16" s="16"/>
    </row>
    <row r="17" spans="2:19" s="202" customFormat="1">
      <c r="B17" s="266" t="s">
        <v>5576</v>
      </c>
      <c r="C17" s="31">
        <v>2005</v>
      </c>
      <c r="D17" s="16" t="s">
        <v>5577</v>
      </c>
      <c r="E17" s="16" t="s">
        <v>5578</v>
      </c>
      <c r="F17" s="16"/>
      <c r="G17" s="16" t="s">
        <v>2783</v>
      </c>
      <c r="H17" s="16"/>
      <c r="I17" s="165">
        <v>14</v>
      </c>
    </row>
    <row r="18" spans="2:19" s="202" customFormat="1">
      <c r="B18" s="129" t="s">
        <v>2780</v>
      </c>
      <c r="C18" s="46">
        <v>2019</v>
      </c>
      <c r="D18" s="16" t="s">
        <v>2781</v>
      </c>
      <c r="E18" s="16" t="s">
        <v>2782</v>
      </c>
      <c r="F18" s="16"/>
      <c r="G18" s="16" t="s">
        <v>2783</v>
      </c>
      <c r="H18" s="16"/>
    </row>
    <row r="19" spans="2:19" s="202" customFormat="1">
      <c r="B19" s="138" t="s">
        <v>2784</v>
      </c>
      <c r="C19" s="46">
        <v>2019</v>
      </c>
      <c r="D19" s="16" t="s">
        <v>2785</v>
      </c>
      <c r="E19" s="16" t="s">
        <v>2786</v>
      </c>
      <c r="F19" s="16"/>
      <c r="G19" s="16" t="s">
        <v>2783</v>
      </c>
      <c r="H19" s="16"/>
    </row>
    <row r="20" spans="2:19">
      <c r="B20" s="205" t="s">
        <v>2773</v>
      </c>
      <c r="C20" s="46">
        <v>2019</v>
      </c>
      <c r="D20" s="16" t="s">
        <v>2774</v>
      </c>
      <c r="E20" s="16" t="s">
        <v>2775</v>
      </c>
      <c r="F20" s="16"/>
      <c r="G20" s="16" t="s">
        <v>2776</v>
      </c>
      <c r="H20" s="16"/>
    </row>
    <row r="21" spans="2:19" s="202" customFormat="1">
      <c r="B21" s="47" t="s">
        <v>2787</v>
      </c>
      <c r="C21" s="46">
        <v>2019</v>
      </c>
      <c r="D21" s="16" t="s">
        <v>2788</v>
      </c>
      <c r="E21" s="16" t="s">
        <v>2789</v>
      </c>
      <c r="F21" s="16"/>
      <c r="G21" s="16" t="s">
        <v>2783</v>
      </c>
      <c r="H21" s="16"/>
    </row>
    <row r="22" spans="2:19" s="202" customFormat="1">
      <c r="B22" s="153" t="s">
        <v>2780</v>
      </c>
      <c r="C22" s="46">
        <v>2019</v>
      </c>
      <c r="D22" s="16" t="s">
        <v>3706</v>
      </c>
      <c r="E22" s="16" t="s">
        <v>2790</v>
      </c>
      <c r="F22" s="16"/>
      <c r="G22" s="16" t="s">
        <v>2783</v>
      </c>
      <c r="H22" s="16"/>
    </row>
    <row r="23" spans="2:19" s="202" customFormat="1">
      <c r="B23" s="156" t="s">
        <v>2794</v>
      </c>
      <c r="C23" s="46">
        <v>2013</v>
      </c>
      <c r="D23" s="16" t="s">
        <v>2792</v>
      </c>
      <c r="E23" s="16" t="s">
        <v>2791</v>
      </c>
      <c r="F23" s="16" t="s">
        <v>2793</v>
      </c>
      <c r="G23" s="16" t="s">
        <v>2783</v>
      </c>
      <c r="H23" s="16"/>
    </row>
    <row r="24" spans="2:19" s="155" customFormat="1">
      <c r="B24" s="206" t="s">
        <v>2780</v>
      </c>
      <c r="C24" s="46">
        <v>2016</v>
      </c>
      <c r="D24" s="16" t="s">
        <v>2795</v>
      </c>
      <c r="E24" s="16" t="s">
        <v>2796</v>
      </c>
      <c r="F24" s="16"/>
      <c r="G24" s="16" t="s">
        <v>2783</v>
      </c>
      <c r="H24" s="16"/>
      <c r="K24" s="5"/>
      <c r="L24" s="5"/>
      <c r="M24" s="5"/>
      <c r="N24" s="5"/>
      <c r="O24" s="5"/>
      <c r="P24" s="5"/>
      <c r="Q24" s="5"/>
      <c r="R24" s="5"/>
      <c r="S24" s="23"/>
    </row>
    <row r="25" spans="2:19" s="202" customFormat="1" ht="37.5">
      <c r="B25" s="204" t="s">
        <v>3837</v>
      </c>
      <c r="C25" s="31">
        <v>1998</v>
      </c>
      <c r="D25" s="16" t="s">
        <v>3838</v>
      </c>
      <c r="E25" s="16" t="s">
        <v>3839</v>
      </c>
      <c r="F25" s="16"/>
      <c r="G25" s="16" t="s">
        <v>2783</v>
      </c>
      <c r="H25" s="16"/>
    </row>
    <row r="26" spans="2:19">
      <c r="B26" s="207" t="s">
        <v>2780</v>
      </c>
      <c r="C26" s="46">
        <v>2018</v>
      </c>
      <c r="D26" s="16" t="s">
        <v>3836</v>
      </c>
      <c r="E26" s="16" t="s">
        <v>2797</v>
      </c>
      <c r="F26" s="16"/>
      <c r="G26" s="16" t="s">
        <v>2783</v>
      </c>
      <c r="H26" s="16"/>
    </row>
    <row r="27" spans="2:19">
      <c r="B27" s="203" t="s">
        <v>2780</v>
      </c>
      <c r="C27" s="46">
        <v>2019</v>
      </c>
      <c r="D27" s="16" t="s">
        <v>2798</v>
      </c>
      <c r="E27" s="16" t="s">
        <v>2799</v>
      </c>
      <c r="F27" s="16"/>
      <c r="G27" s="16" t="s">
        <v>2783</v>
      </c>
      <c r="H27" s="16"/>
    </row>
    <row r="28" spans="2:19">
      <c r="B28" s="208" t="s">
        <v>2780</v>
      </c>
      <c r="C28" s="46">
        <v>2019</v>
      </c>
      <c r="D28" s="16" t="s">
        <v>2800</v>
      </c>
      <c r="E28" s="16" t="s">
        <v>2801</v>
      </c>
      <c r="F28" s="16"/>
      <c r="G28" s="16" t="s">
        <v>2783</v>
      </c>
      <c r="H28" s="16"/>
    </row>
    <row r="29" spans="2:19">
      <c r="B29" s="267" t="s">
        <v>597</v>
      </c>
      <c r="C29" s="46">
        <v>2015</v>
      </c>
      <c r="D29" s="16" t="s">
        <v>5568</v>
      </c>
      <c r="E29" s="16" t="s">
        <v>5569</v>
      </c>
      <c r="F29" s="16"/>
      <c r="G29" s="16"/>
      <c r="H29" s="16"/>
    </row>
    <row r="30" spans="2:19">
      <c r="B30" s="268"/>
      <c r="C30" s="46"/>
      <c r="D30" s="16"/>
      <c r="E30" s="16"/>
      <c r="F30" s="16"/>
      <c r="G30" s="16"/>
      <c r="H30" s="16"/>
    </row>
    <row r="31" spans="2:19">
      <c r="B31" s="254" t="s">
        <v>3731</v>
      </c>
      <c r="C31" s="31">
        <v>2017</v>
      </c>
      <c r="D31" s="16" t="s">
        <v>3732</v>
      </c>
      <c r="E31" s="16"/>
      <c r="F31" s="16"/>
      <c r="G31" s="16"/>
      <c r="H31" s="16"/>
    </row>
    <row r="32" spans="2:19" ht="37.5">
      <c r="B32" s="255" t="s">
        <v>3733</v>
      </c>
      <c r="C32" s="31">
        <v>2017</v>
      </c>
      <c r="D32" s="16" t="s">
        <v>3734</v>
      </c>
      <c r="E32" s="16" t="s">
        <v>3735</v>
      </c>
      <c r="F32" s="16"/>
      <c r="G32" s="16"/>
      <c r="H32" s="16"/>
    </row>
    <row r="33" spans="2:37">
      <c r="B33" s="256" t="s">
        <v>3736</v>
      </c>
      <c r="C33" s="31">
        <v>1979</v>
      </c>
      <c r="D33" s="16" t="s">
        <v>3737</v>
      </c>
      <c r="E33" s="16" t="s">
        <v>3738</v>
      </c>
      <c r="F33" s="16"/>
      <c r="G33" s="16"/>
      <c r="H33" s="16"/>
    </row>
    <row r="34" spans="2:37">
      <c r="B34" s="257" t="s">
        <v>5030</v>
      </c>
      <c r="C34" s="31">
        <v>2019</v>
      </c>
      <c r="D34" s="16" t="s">
        <v>5031</v>
      </c>
      <c r="E34" s="16" t="s">
        <v>5032</v>
      </c>
      <c r="F34" s="16"/>
      <c r="G34" s="16"/>
      <c r="H34" s="16"/>
    </row>
    <row r="35" spans="2:37">
      <c r="B35" s="330"/>
      <c r="C35" s="31"/>
      <c r="D35" s="16"/>
      <c r="E35" s="16"/>
      <c r="F35" s="16"/>
      <c r="G35" s="16"/>
      <c r="H35" s="16"/>
      <c r="J35" s="270"/>
      <c r="K35" s="29"/>
      <c r="L35" s="24"/>
      <c r="M35" s="29"/>
      <c r="N35" s="29"/>
      <c r="O35" s="29"/>
      <c r="P35" s="29"/>
      <c r="Q35" s="24"/>
      <c r="R35" s="29"/>
      <c r="S35" s="29"/>
      <c r="T35" s="23"/>
      <c r="U35" s="23"/>
      <c r="V35" s="27"/>
      <c r="W35" s="27"/>
      <c r="Y35" s="14"/>
      <c r="AF35" s="7"/>
      <c r="AJ35" s="270"/>
      <c r="AK35" s="270"/>
    </row>
    <row r="36" spans="2:37">
      <c r="B36" s="258" t="s">
        <v>5042</v>
      </c>
      <c r="C36" s="31">
        <v>2021</v>
      </c>
      <c r="D36" s="16" t="s">
        <v>5043</v>
      </c>
      <c r="E36" s="16" t="s">
        <v>5044</v>
      </c>
      <c r="F36" s="16"/>
      <c r="G36" s="16" t="s">
        <v>5045</v>
      </c>
      <c r="H36" s="16"/>
    </row>
  </sheetData>
  <autoFilter ref="B3:H3">
    <sortState ref="B4:H206">
      <sortCondition ref="G3:G206"/>
    </sortState>
  </autoFilter>
  <hyperlinks>
    <hyperlink ref="E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70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2" sqref="A2:XFD2"/>
    </sheetView>
  </sheetViews>
  <sheetFormatPr defaultColWidth="10.875" defaultRowHeight="18.75"/>
  <cols>
    <col min="1" max="1" width="4.875" style="5" customWidth="1"/>
    <col min="2" max="2" width="64.375" style="5" customWidth="1"/>
    <col min="3" max="3" width="30.875" style="48" customWidth="1"/>
    <col min="4" max="4" width="51" style="5" customWidth="1"/>
    <col min="5" max="7" width="24.875" style="7" customWidth="1"/>
    <col min="8" max="8" width="24.875" style="93" customWidth="1"/>
    <col min="9" max="9" width="24.375" style="93" customWidth="1"/>
    <col min="10" max="11" width="30.875" style="48" customWidth="1"/>
    <col min="12" max="12" width="12.875" style="5" customWidth="1"/>
    <col min="13" max="14" width="12.875" style="7" customWidth="1"/>
    <col min="15" max="15" width="5" style="69" customWidth="1"/>
    <col min="16" max="16" width="20.875" style="7" customWidth="1"/>
    <col min="17" max="17" width="20.875" style="93" customWidth="1"/>
    <col min="18" max="18" width="10.875" style="5" customWidth="1"/>
    <col min="19" max="19" width="14.875" style="48" customWidth="1"/>
    <col min="20" max="20" width="13.875" style="48" customWidth="1"/>
    <col min="21" max="21" width="16.875" style="48" customWidth="1"/>
    <col min="22" max="22" width="16.375" style="10" customWidth="1"/>
    <col min="23" max="23" width="10.625" style="48" customWidth="1"/>
    <col min="24" max="24" width="4.875" style="5" customWidth="1"/>
    <col min="25" max="25" width="10.875" style="5" customWidth="1"/>
    <col min="26" max="26" width="10.875" style="7"/>
    <col min="27" max="28" width="10.875" style="5"/>
    <col min="29" max="29" width="10.875" style="155"/>
    <col min="30" max="31" width="16.875" style="5" customWidth="1"/>
    <col min="32" max="32" width="14.875" style="5" customWidth="1"/>
    <col min="33" max="33" width="19.375" style="5" customWidth="1"/>
    <col min="34" max="34" width="10.875" style="5"/>
    <col min="35" max="35" width="10.875" style="155"/>
    <col min="36" max="36" width="10.875" style="5" customWidth="1"/>
    <col min="37" max="37" width="17.5" style="5" customWidth="1"/>
    <col min="38" max="38" width="17.375" style="155" customWidth="1"/>
    <col min="39" max="39" width="4.875" style="5" customWidth="1"/>
    <col min="40" max="40" width="14.875" style="5" customWidth="1"/>
    <col min="41" max="41" width="11.875" style="5" customWidth="1"/>
    <col min="42" max="42" width="12.625" style="5" customWidth="1"/>
    <col min="43" max="43" width="13.5" style="5" customWidth="1"/>
    <col min="44" max="44" width="10.875" style="5"/>
    <col min="45" max="45" width="4.875" style="5" customWidth="1"/>
    <col min="46" max="46" width="113.625" style="5" customWidth="1"/>
    <col min="47" max="47" width="61" style="5" customWidth="1"/>
    <col min="48" max="16384" width="10.875" style="5"/>
  </cols>
  <sheetData>
    <row r="1" spans="1:47" ht="21">
      <c r="A1" s="68" t="s">
        <v>215</v>
      </c>
      <c r="B1" s="17" t="s">
        <v>78</v>
      </c>
      <c r="C1" s="294"/>
      <c r="D1" s="20"/>
      <c r="P1" s="42" t="s">
        <v>38</v>
      </c>
      <c r="Q1" s="108"/>
      <c r="R1" s="22"/>
      <c r="S1" s="126"/>
      <c r="T1" s="126"/>
      <c r="Y1" s="85" t="s">
        <v>39</v>
      </c>
      <c r="AC1" s="65"/>
      <c r="AG1" s="22"/>
      <c r="AI1" s="65"/>
      <c r="AN1" s="42" t="s">
        <v>49</v>
      </c>
      <c r="AO1" s="48"/>
      <c r="AP1" s="128"/>
      <c r="AQ1" s="48"/>
      <c r="AR1" s="128"/>
    </row>
    <row r="2" spans="1:47" s="9" customFormat="1" ht="56.25">
      <c r="A2" s="6"/>
      <c r="B2" s="18" t="s">
        <v>16</v>
      </c>
      <c r="C2" s="18" t="s">
        <v>4751</v>
      </c>
      <c r="D2" s="18" t="s">
        <v>13</v>
      </c>
      <c r="E2" s="18" t="s">
        <v>19</v>
      </c>
      <c r="F2" s="18" t="s">
        <v>151</v>
      </c>
      <c r="G2" s="18" t="s">
        <v>150</v>
      </c>
      <c r="H2" s="18" t="s">
        <v>3575</v>
      </c>
      <c r="I2" s="18" t="s">
        <v>3844</v>
      </c>
      <c r="J2" s="18" t="s">
        <v>3530</v>
      </c>
      <c r="K2" s="18" t="s">
        <v>3462</v>
      </c>
      <c r="L2" s="18" t="s">
        <v>3576</v>
      </c>
      <c r="M2" s="18" t="s">
        <v>15</v>
      </c>
      <c r="N2" s="18" t="s">
        <v>70</v>
      </c>
      <c r="O2" s="45"/>
      <c r="P2" s="18" t="s">
        <v>176</v>
      </c>
      <c r="Q2" s="18" t="s">
        <v>3549</v>
      </c>
      <c r="R2" s="18" t="s">
        <v>14</v>
      </c>
      <c r="S2" s="18" t="s">
        <v>3535</v>
      </c>
      <c r="T2" s="18" t="s">
        <v>3536</v>
      </c>
      <c r="U2" s="18" t="s">
        <v>198</v>
      </c>
      <c r="V2" s="18" t="s">
        <v>3554</v>
      </c>
      <c r="W2" s="18" t="s">
        <v>175</v>
      </c>
      <c r="Y2" s="52" t="s">
        <v>50</v>
      </c>
      <c r="Z2" s="52" t="s">
        <v>75</v>
      </c>
      <c r="AA2" s="52" t="s">
        <v>76</v>
      </c>
      <c r="AB2" s="52" t="s">
        <v>24</v>
      </c>
      <c r="AC2" s="52" t="s">
        <v>25</v>
      </c>
      <c r="AD2" s="52" t="s">
        <v>65</v>
      </c>
      <c r="AE2" s="52" t="s">
        <v>66</v>
      </c>
      <c r="AF2" s="52" t="s">
        <v>34</v>
      </c>
      <c r="AG2" s="52" t="s">
        <v>27</v>
      </c>
      <c r="AH2" s="52" t="s">
        <v>42</v>
      </c>
      <c r="AI2" s="52" t="s">
        <v>31</v>
      </c>
      <c r="AJ2" s="52" t="s">
        <v>43</v>
      </c>
      <c r="AK2" s="52" t="s">
        <v>52</v>
      </c>
      <c r="AL2" s="52" t="s">
        <v>3829</v>
      </c>
      <c r="AM2" s="15"/>
      <c r="AN2" s="52" t="s">
        <v>35</v>
      </c>
      <c r="AO2" s="52" t="s">
        <v>3577</v>
      </c>
      <c r="AP2" s="52" t="s">
        <v>26</v>
      </c>
      <c r="AQ2" s="52" t="s">
        <v>22</v>
      </c>
      <c r="AR2" s="52" t="s">
        <v>23</v>
      </c>
      <c r="AT2" s="18" t="s">
        <v>1081</v>
      </c>
      <c r="AU2" s="18" t="s">
        <v>45</v>
      </c>
    </row>
    <row r="3" spans="1:47" s="6" customFormat="1" ht="37.5">
      <c r="B3" s="15"/>
      <c r="C3" s="45"/>
      <c r="D3" s="15"/>
      <c r="E3" s="15"/>
      <c r="F3" s="15"/>
      <c r="G3" s="15"/>
      <c r="H3" s="45"/>
      <c r="I3" s="45"/>
      <c r="J3" s="45"/>
      <c r="K3" s="45"/>
      <c r="L3" s="15" t="s">
        <v>62</v>
      </c>
      <c r="M3" s="15"/>
      <c r="N3" s="15"/>
      <c r="O3" s="69"/>
      <c r="P3" s="15"/>
      <c r="Q3" s="45"/>
      <c r="R3" s="15" t="s">
        <v>17</v>
      </c>
      <c r="S3" s="45"/>
      <c r="T3" s="45" t="s">
        <v>17</v>
      </c>
      <c r="U3" s="45" t="s">
        <v>30</v>
      </c>
      <c r="V3" s="15" t="s">
        <v>18</v>
      </c>
      <c r="W3" s="45"/>
      <c r="Y3" s="15" t="s">
        <v>51</v>
      </c>
      <c r="Z3" s="15" t="s">
        <v>17</v>
      </c>
      <c r="AA3" s="15" t="s">
        <v>17</v>
      </c>
      <c r="AB3" s="15" t="s">
        <v>29</v>
      </c>
      <c r="AC3" s="15" t="s">
        <v>29</v>
      </c>
      <c r="AD3" s="15" t="s">
        <v>28</v>
      </c>
      <c r="AE3" s="15" t="s">
        <v>28</v>
      </c>
      <c r="AF3" s="15" t="s">
        <v>36</v>
      </c>
      <c r="AG3" s="15" t="s">
        <v>36</v>
      </c>
      <c r="AH3" s="15" t="s">
        <v>44</v>
      </c>
      <c r="AI3" s="44" t="s">
        <v>30</v>
      </c>
      <c r="AJ3" s="15" t="s">
        <v>29</v>
      </c>
      <c r="AK3" s="15" t="s">
        <v>30</v>
      </c>
      <c r="AL3" s="15" t="s">
        <v>97</v>
      </c>
      <c r="AM3" s="155"/>
      <c r="AN3" s="15" t="s">
        <v>37</v>
      </c>
      <c r="AO3" s="15" t="s">
        <v>21</v>
      </c>
      <c r="AP3" s="15" t="s">
        <v>37</v>
      </c>
      <c r="AQ3" s="76" t="s">
        <v>137</v>
      </c>
      <c r="AR3" s="15" t="s">
        <v>21</v>
      </c>
      <c r="AT3" s="15"/>
      <c r="AU3" s="15"/>
    </row>
    <row r="4" spans="1:47">
      <c r="A4" s="122"/>
      <c r="B4" s="129" t="s">
        <v>335</v>
      </c>
      <c r="C4" s="31" t="s">
        <v>5046</v>
      </c>
      <c r="D4" s="129" t="s">
        <v>336</v>
      </c>
      <c r="E4" s="129" t="s">
        <v>337</v>
      </c>
      <c r="F4" s="140">
        <v>42.854999999999997</v>
      </c>
      <c r="G4" s="140">
        <v>-80.360699999999994</v>
      </c>
      <c r="H4" s="31" t="s">
        <v>1153</v>
      </c>
      <c r="I4" s="31" t="s">
        <v>2783</v>
      </c>
      <c r="J4" s="226" t="s">
        <v>1628</v>
      </c>
      <c r="K4" s="31" t="s">
        <v>3955</v>
      </c>
      <c r="L4" s="226">
        <v>115</v>
      </c>
      <c r="M4" s="90">
        <v>2010</v>
      </c>
      <c r="N4" s="90">
        <v>2030</v>
      </c>
      <c r="O4" s="127"/>
      <c r="P4" s="90" t="s">
        <v>204</v>
      </c>
      <c r="Q4" s="46" t="s">
        <v>204</v>
      </c>
      <c r="R4" s="84">
        <v>9.5</v>
      </c>
      <c r="S4" s="288">
        <f>System!$H$13</f>
        <v>0.18544776119402984</v>
      </c>
      <c r="T4" s="240">
        <f t="shared" ref="T4:T67" si="0">R4*S4</f>
        <v>1.7617537313432834</v>
      </c>
      <c r="U4" s="243">
        <f>System!$I$13</f>
        <v>0.18</v>
      </c>
      <c r="V4" s="185">
        <f t="shared" ref="V4:V36" si="1">R4*24*365*U4/1000</f>
        <v>14.979599999999998</v>
      </c>
      <c r="W4" s="74"/>
      <c r="X4" s="10"/>
      <c r="Y4" s="176"/>
      <c r="Z4" s="174"/>
      <c r="AA4" s="174"/>
      <c r="AB4" s="115"/>
      <c r="AC4" s="115"/>
      <c r="AD4" s="174"/>
      <c r="AE4" s="174"/>
      <c r="AF4" s="174"/>
      <c r="AG4" s="174"/>
      <c r="AH4" s="147"/>
      <c r="AI4" s="174"/>
      <c r="AJ4" s="115"/>
      <c r="AK4" s="174"/>
      <c r="AL4" s="115"/>
      <c r="AM4" s="114"/>
      <c r="AN4" s="177"/>
      <c r="AO4" s="174"/>
      <c r="AP4" s="174"/>
      <c r="AQ4" s="174"/>
      <c r="AR4" s="169"/>
      <c r="AS4" s="10"/>
      <c r="AT4" s="16"/>
      <c r="AU4" s="16"/>
    </row>
    <row r="5" spans="1:47">
      <c r="A5" s="122"/>
      <c r="B5" s="130" t="s">
        <v>608</v>
      </c>
      <c r="C5" s="31" t="s">
        <v>5047</v>
      </c>
      <c r="D5" s="130" t="s">
        <v>566</v>
      </c>
      <c r="E5" s="138" t="s">
        <v>297</v>
      </c>
      <c r="F5" s="142">
        <v>49.882199999999997</v>
      </c>
      <c r="G5" s="142">
        <v>-81.566999999999993</v>
      </c>
      <c r="H5" s="31" t="s">
        <v>1152</v>
      </c>
      <c r="I5" s="31" t="s">
        <v>2783</v>
      </c>
      <c r="J5" s="226" t="s">
        <v>1784</v>
      </c>
      <c r="K5" s="31" t="s">
        <v>3876</v>
      </c>
      <c r="L5" s="226">
        <v>115</v>
      </c>
      <c r="M5" s="287">
        <v>1933</v>
      </c>
      <c r="N5" s="75">
        <v>2100</v>
      </c>
      <c r="O5" s="136"/>
      <c r="P5" s="152" t="s">
        <v>203</v>
      </c>
      <c r="Q5" s="46" t="s">
        <v>203</v>
      </c>
      <c r="R5" s="185">
        <v>355</v>
      </c>
      <c r="S5" s="288">
        <f>System!$H$11</f>
        <v>0.68430831298439321</v>
      </c>
      <c r="T5" s="240">
        <f t="shared" si="0"/>
        <v>242.92945110945959</v>
      </c>
      <c r="U5" s="243">
        <v>0.30057817222972538</v>
      </c>
      <c r="V5" s="185">
        <f t="shared" si="1"/>
        <v>934.73800000000006</v>
      </c>
      <c r="W5" s="74">
        <v>5</v>
      </c>
      <c r="Y5" s="148"/>
      <c r="Z5" s="171"/>
      <c r="AA5" s="148"/>
      <c r="AB5" s="148"/>
      <c r="AC5" s="222"/>
      <c r="AD5" s="148"/>
      <c r="AE5" s="148"/>
      <c r="AF5" s="148"/>
      <c r="AG5" s="148"/>
      <c r="AH5" s="148"/>
      <c r="AI5" s="222"/>
      <c r="AJ5" s="148"/>
      <c r="AK5" s="148"/>
      <c r="AL5" s="222"/>
      <c r="AM5" s="86"/>
      <c r="AN5" s="148"/>
      <c r="AO5" s="148"/>
      <c r="AP5" s="148"/>
      <c r="AQ5" s="148"/>
      <c r="AR5" s="148"/>
      <c r="AT5" s="16"/>
      <c r="AU5" s="71"/>
    </row>
    <row r="6" spans="1:47">
      <c r="A6" s="122"/>
      <c r="B6" s="130" t="s">
        <v>3846</v>
      </c>
      <c r="C6" s="31" t="s">
        <v>5048</v>
      </c>
      <c r="D6" s="130" t="s">
        <v>751</v>
      </c>
      <c r="E6" s="129" t="s">
        <v>439</v>
      </c>
      <c r="F6" s="140">
        <v>42.958500000000001</v>
      </c>
      <c r="G6" s="140">
        <v>-81.6708</v>
      </c>
      <c r="H6" s="31" t="s">
        <v>1153</v>
      </c>
      <c r="I6" s="31" t="s">
        <v>2783</v>
      </c>
      <c r="J6" s="227" t="s">
        <v>2519</v>
      </c>
      <c r="K6" s="134" t="s">
        <v>4259</v>
      </c>
      <c r="L6" s="226">
        <v>115</v>
      </c>
      <c r="M6" s="90">
        <v>2013</v>
      </c>
      <c r="N6" s="90">
        <v>2033</v>
      </c>
      <c r="O6" s="136"/>
      <c r="P6" s="83" t="s">
        <v>204</v>
      </c>
      <c r="Q6" s="46" t="s">
        <v>204</v>
      </c>
      <c r="R6" s="84">
        <v>10</v>
      </c>
      <c r="S6" s="288">
        <f>System!$H$13</f>
        <v>0.18544776119402984</v>
      </c>
      <c r="T6" s="240">
        <f t="shared" si="0"/>
        <v>1.8544776119402984</v>
      </c>
      <c r="U6" s="243">
        <f>System!$I$13</f>
        <v>0.18</v>
      </c>
      <c r="V6" s="185">
        <f t="shared" si="1"/>
        <v>15.768000000000001</v>
      </c>
      <c r="W6" s="74"/>
      <c r="X6" s="10"/>
      <c r="Y6" s="176"/>
      <c r="Z6" s="174"/>
      <c r="AA6" s="174"/>
      <c r="AB6" s="115"/>
      <c r="AC6" s="115"/>
      <c r="AD6" s="174"/>
      <c r="AE6" s="174"/>
      <c r="AF6" s="174"/>
      <c r="AG6" s="174"/>
      <c r="AH6" s="147"/>
      <c r="AI6" s="174"/>
      <c r="AJ6" s="115"/>
      <c r="AK6" s="174"/>
      <c r="AL6" s="115"/>
      <c r="AM6" s="114"/>
      <c r="AN6" s="177"/>
      <c r="AO6" s="174"/>
      <c r="AP6" s="174"/>
      <c r="AQ6" s="174"/>
      <c r="AR6" s="169"/>
      <c r="AS6" s="10"/>
      <c r="AT6" s="16"/>
      <c r="AU6" s="16"/>
    </row>
    <row r="7" spans="1:47">
      <c r="A7" s="122"/>
      <c r="B7" s="130" t="s">
        <v>3845</v>
      </c>
      <c r="C7" s="31" t="s">
        <v>5049</v>
      </c>
      <c r="D7" s="130" t="s">
        <v>4957</v>
      </c>
      <c r="E7" s="129" t="s">
        <v>493</v>
      </c>
      <c r="F7" s="140">
        <v>42.987699999999997</v>
      </c>
      <c r="G7" s="140">
        <v>-81.706800000000001</v>
      </c>
      <c r="H7" s="31" t="s">
        <v>1153</v>
      </c>
      <c r="I7" s="31" t="s">
        <v>2783</v>
      </c>
      <c r="J7" s="227" t="s">
        <v>2519</v>
      </c>
      <c r="K7" s="134" t="s">
        <v>4259</v>
      </c>
      <c r="L7" s="226">
        <v>115</v>
      </c>
      <c r="M7" s="90">
        <v>2014</v>
      </c>
      <c r="N7" s="90">
        <v>2034</v>
      </c>
      <c r="O7" s="125"/>
      <c r="P7" s="83" t="s">
        <v>1156</v>
      </c>
      <c r="Q7" s="46" t="s">
        <v>205</v>
      </c>
      <c r="R7" s="185">
        <v>60</v>
      </c>
      <c r="S7" s="288">
        <f>System!$H$12</f>
        <v>0.21142031080592702</v>
      </c>
      <c r="T7" s="240">
        <f t="shared" si="0"/>
        <v>12.685218648355621</v>
      </c>
      <c r="U7" s="243">
        <v>0.27394786910197871</v>
      </c>
      <c r="V7" s="185">
        <f t="shared" si="1"/>
        <v>143.98699999999999</v>
      </c>
      <c r="W7" s="74"/>
      <c r="X7" s="10"/>
      <c r="Y7" s="176"/>
      <c r="Z7" s="174"/>
      <c r="AA7" s="174"/>
      <c r="AB7" s="115"/>
      <c r="AC7" s="115"/>
      <c r="AD7" s="174"/>
      <c r="AE7" s="174"/>
      <c r="AF7" s="174"/>
      <c r="AG7" s="174"/>
      <c r="AH7" s="147"/>
      <c r="AI7" s="174"/>
      <c r="AJ7" s="115"/>
      <c r="AK7" s="174"/>
      <c r="AL7" s="115"/>
      <c r="AM7" s="114"/>
      <c r="AN7" s="177"/>
      <c r="AO7" s="174"/>
      <c r="AP7" s="174"/>
      <c r="AQ7" s="174"/>
      <c r="AR7" s="169"/>
      <c r="AS7" s="10"/>
      <c r="AT7" s="16"/>
      <c r="AU7" s="16"/>
    </row>
    <row r="8" spans="1:47">
      <c r="A8" s="122"/>
      <c r="B8" s="130" t="s">
        <v>609</v>
      </c>
      <c r="C8" s="31" t="s">
        <v>5050</v>
      </c>
      <c r="D8" s="130" t="s">
        <v>566</v>
      </c>
      <c r="E8" s="138" t="s">
        <v>377</v>
      </c>
      <c r="F8" s="142">
        <v>48.786700000000003</v>
      </c>
      <c r="G8" s="142">
        <v>-87.161000000000001</v>
      </c>
      <c r="H8" s="31" t="s">
        <v>1152</v>
      </c>
      <c r="I8" s="31" t="s">
        <v>2783</v>
      </c>
      <c r="J8" s="226" t="s">
        <v>3872</v>
      </c>
      <c r="K8" s="134" t="s">
        <v>3874</v>
      </c>
      <c r="L8" s="226">
        <v>115</v>
      </c>
      <c r="M8" s="287">
        <v>1948</v>
      </c>
      <c r="N8" s="75">
        <v>2100</v>
      </c>
      <c r="O8" s="136"/>
      <c r="P8" s="152" t="s">
        <v>203</v>
      </c>
      <c r="Q8" s="46" t="s">
        <v>203</v>
      </c>
      <c r="R8" s="185">
        <v>52</v>
      </c>
      <c r="S8" s="288">
        <f>System!$H$11</f>
        <v>0.68430831298439321</v>
      </c>
      <c r="T8" s="240">
        <f t="shared" si="0"/>
        <v>35.584032275188449</v>
      </c>
      <c r="U8" s="243">
        <v>0.62926545486476992</v>
      </c>
      <c r="V8" s="185">
        <f t="shared" si="1"/>
        <v>286.64299999999997</v>
      </c>
      <c r="W8" s="74">
        <v>2</v>
      </c>
      <c r="Y8" s="148"/>
      <c r="Z8" s="171"/>
      <c r="AA8" s="148"/>
      <c r="AB8" s="148"/>
      <c r="AC8" s="222"/>
      <c r="AD8" s="148"/>
      <c r="AE8" s="148"/>
      <c r="AF8" s="148"/>
      <c r="AG8" s="148"/>
      <c r="AH8" s="148"/>
      <c r="AI8" s="222"/>
      <c r="AJ8" s="148"/>
      <c r="AK8" s="148"/>
      <c r="AL8" s="222"/>
      <c r="AM8" s="86"/>
      <c r="AN8" s="148"/>
      <c r="AO8" s="148"/>
      <c r="AP8" s="148"/>
      <c r="AQ8" s="148"/>
      <c r="AR8" s="148"/>
      <c r="AT8" s="16"/>
      <c r="AU8" s="71"/>
    </row>
    <row r="9" spans="1:47">
      <c r="A9" s="122"/>
      <c r="B9" s="129" t="s">
        <v>339</v>
      </c>
      <c r="C9" s="31" t="s">
        <v>5051</v>
      </c>
      <c r="D9" s="129" t="s">
        <v>340</v>
      </c>
      <c r="E9" s="129" t="s">
        <v>341</v>
      </c>
      <c r="F9" s="140">
        <v>44.193899999999999</v>
      </c>
      <c r="G9" s="140">
        <v>-78.0946</v>
      </c>
      <c r="H9" s="31" t="s">
        <v>1153</v>
      </c>
      <c r="I9" s="31" t="s">
        <v>2783</v>
      </c>
      <c r="J9" s="226" t="s">
        <v>2372</v>
      </c>
      <c r="K9" s="31" t="s">
        <v>4206</v>
      </c>
      <c r="L9" s="226">
        <v>115</v>
      </c>
      <c r="M9" s="90">
        <v>2013</v>
      </c>
      <c r="N9" s="90">
        <v>2033</v>
      </c>
      <c r="O9" s="137"/>
      <c r="P9" s="90" t="s">
        <v>204</v>
      </c>
      <c r="Q9" s="46" t="s">
        <v>204</v>
      </c>
      <c r="R9" s="53">
        <v>5</v>
      </c>
      <c r="S9" s="288">
        <f>System!$H$13</f>
        <v>0.18544776119402984</v>
      </c>
      <c r="T9" s="240">
        <f t="shared" si="0"/>
        <v>0.92723880597014918</v>
      </c>
      <c r="U9" s="243">
        <f>System!$I$13</f>
        <v>0.18</v>
      </c>
      <c r="V9" s="185">
        <f t="shared" si="1"/>
        <v>7.8840000000000003</v>
      </c>
      <c r="W9" s="74"/>
      <c r="X9" s="10"/>
      <c r="Y9" s="176"/>
      <c r="Z9" s="174"/>
      <c r="AA9" s="174"/>
      <c r="AB9" s="115"/>
      <c r="AC9" s="115"/>
      <c r="AD9" s="174"/>
      <c r="AE9" s="174"/>
      <c r="AF9" s="174"/>
      <c r="AG9" s="174"/>
      <c r="AH9" s="147"/>
      <c r="AI9" s="174"/>
      <c r="AJ9" s="115"/>
      <c r="AK9" s="174"/>
      <c r="AL9" s="115"/>
      <c r="AM9" s="114"/>
      <c r="AN9" s="177"/>
      <c r="AO9" s="174"/>
      <c r="AP9" s="174"/>
      <c r="AQ9" s="174"/>
      <c r="AR9" s="169"/>
      <c r="AS9" s="10"/>
      <c r="AT9" s="16"/>
      <c r="AU9" s="16"/>
    </row>
    <row r="10" spans="1:47">
      <c r="A10" s="122"/>
      <c r="B10" s="130" t="s">
        <v>610</v>
      </c>
      <c r="C10" s="31" t="s">
        <v>5052</v>
      </c>
      <c r="D10" s="130" t="s">
        <v>566</v>
      </c>
      <c r="E10" s="138" t="s">
        <v>323</v>
      </c>
      <c r="F10" s="142">
        <v>49.1355</v>
      </c>
      <c r="G10" s="142">
        <v>-88.358000000000004</v>
      </c>
      <c r="H10" s="31" t="s">
        <v>1152</v>
      </c>
      <c r="I10" s="31" t="s">
        <v>2783</v>
      </c>
      <c r="J10" s="226" t="s">
        <v>1308</v>
      </c>
      <c r="K10" s="134" t="s">
        <v>3877</v>
      </c>
      <c r="L10" s="226">
        <v>115</v>
      </c>
      <c r="M10" s="287">
        <v>1930</v>
      </c>
      <c r="N10" s="75">
        <v>2100</v>
      </c>
      <c r="O10" s="125"/>
      <c r="P10" s="152" t="s">
        <v>1067</v>
      </c>
      <c r="Q10" s="46" t="s">
        <v>1067</v>
      </c>
      <c r="R10" s="185">
        <v>65</v>
      </c>
      <c r="S10" s="288">
        <f>System!$H$11</f>
        <v>0.68430831298439321</v>
      </c>
      <c r="T10" s="240">
        <f t="shared" si="0"/>
        <v>44.480040343985557</v>
      </c>
      <c r="U10" s="243">
        <v>0.68300842992623811</v>
      </c>
      <c r="V10" s="185">
        <f t="shared" si="1"/>
        <v>388.90499999999997</v>
      </c>
      <c r="W10" s="74">
        <v>5</v>
      </c>
      <c r="Y10" s="148"/>
      <c r="Z10" s="171"/>
      <c r="AA10" s="148"/>
      <c r="AB10" s="148"/>
      <c r="AC10" s="222"/>
      <c r="AD10" s="148"/>
      <c r="AE10" s="148"/>
      <c r="AF10" s="148"/>
      <c r="AG10" s="148"/>
      <c r="AH10" s="148"/>
      <c r="AI10" s="222"/>
      <c r="AJ10" s="148"/>
      <c r="AK10" s="148"/>
      <c r="AL10" s="222"/>
      <c r="AM10" s="86"/>
      <c r="AN10" s="148"/>
      <c r="AO10" s="148"/>
      <c r="AP10" s="148"/>
      <c r="AQ10" s="148"/>
      <c r="AR10" s="148"/>
      <c r="AT10" s="16"/>
      <c r="AU10" s="317"/>
    </row>
    <row r="11" spans="1:47">
      <c r="A11" s="122"/>
      <c r="B11" s="130" t="s">
        <v>342</v>
      </c>
      <c r="C11" s="31" t="s">
        <v>5053</v>
      </c>
      <c r="D11" s="130" t="s">
        <v>752</v>
      </c>
      <c r="E11" s="129" t="s">
        <v>342</v>
      </c>
      <c r="F11" s="140">
        <v>45.54</v>
      </c>
      <c r="G11" s="140">
        <v>-74.887799999999999</v>
      </c>
      <c r="H11" s="31" t="s">
        <v>1152</v>
      </c>
      <c r="I11" s="31" t="s">
        <v>2783</v>
      </c>
      <c r="J11" s="226" t="s">
        <v>1589</v>
      </c>
      <c r="K11" s="134" t="s">
        <v>4123</v>
      </c>
      <c r="L11" s="226">
        <v>230</v>
      </c>
      <c r="M11" s="90">
        <v>2015</v>
      </c>
      <c r="N11" s="90">
        <v>2035</v>
      </c>
      <c r="O11" s="136"/>
      <c r="P11" s="83" t="s">
        <v>204</v>
      </c>
      <c r="Q11" s="46" t="s">
        <v>204</v>
      </c>
      <c r="R11" s="84">
        <v>10</v>
      </c>
      <c r="S11" s="288">
        <f>System!$H$13</f>
        <v>0.18544776119402984</v>
      </c>
      <c r="T11" s="240">
        <f t="shared" si="0"/>
        <v>1.8544776119402984</v>
      </c>
      <c r="U11" s="243">
        <f>System!$I$13</f>
        <v>0.18</v>
      </c>
      <c r="V11" s="185">
        <f t="shared" si="1"/>
        <v>15.768000000000001</v>
      </c>
      <c r="W11" s="74"/>
      <c r="X11" s="10"/>
      <c r="Y11" s="176"/>
      <c r="Z11" s="174"/>
      <c r="AA11" s="174"/>
      <c r="AB11" s="115"/>
      <c r="AC11" s="115"/>
      <c r="AD11" s="174"/>
      <c r="AE11" s="174"/>
      <c r="AF11" s="174"/>
      <c r="AG11" s="174"/>
      <c r="AH11" s="147"/>
      <c r="AI11" s="174"/>
      <c r="AJ11" s="115"/>
      <c r="AK11" s="174"/>
      <c r="AL11" s="115"/>
      <c r="AM11" s="114"/>
      <c r="AN11" s="177"/>
      <c r="AO11" s="174"/>
      <c r="AP11" s="174"/>
      <c r="AQ11" s="174"/>
      <c r="AR11" s="169"/>
      <c r="AS11" s="10"/>
      <c r="AT11" s="16"/>
      <c r="AU11" s="16"/>
    </row>
    <row r="12" spans="1:47">
      <c r="A12" s="122"/>
      <c r="B12" s="130" t="s">
        <v>3578</v>
      </c>
      <c r="C12" s="31" t="s">
        <v>5054</v>
      </c>
      <c r="D12" s="130" t="s">
        <v>594</v>
      </c>
      <c r="E12" s="130" t="s">
        <v>264</v>
      </c>
      <c r="F12" s="140">
        <v>46.5244</v>
      </c>
      <c r="G12" s="140">
        <v>-84.371200000000002</v>
      </c>
      <c r="H12" s="31" t="s">
        <v>1152</v>
      </c>
      <c r="I12" s="31" t="s">
        <v>2783</v>
      </c>
      <c r="J12" s="226" t="s">
        <v>1336</v>
      </c>
      <c r="K12" s="134" t="s">
        <v>4661</v>
      </c>
      <c r="L12" s="226">
        <v>115</v>
      </c>
      <c r="M12" s="90">
        <v>2009</v>
      </c>
      <c r="N12" s="90">
        <v>2029</v>
      </c>
      <c r="O12" s="125"/>
      <c r="P12" s="83" t="s">
        <v>194</v>
      </c>
      <c r="Q12" s="46" t="s">
        <v>4925</v>
      </c>
      <c r="R12" s="84">
        <v>63</v>
      </c>
      <c r="S12" s="288">
        <f>System!$H$7</f>
        <v>0.85116604477611935</v>
      </c>
      <c r="T12" s="240">
        <f t="shared" si="0"/>
        <v>53.623460820895517</v>
      </c>
      <c r="U12" s="243">
        <f>System!$I$8</f>
        <v>0.13</v>
      </c>
      <c r="V12" s="185">
        <f t="shared" si="1"/>
        <v>71.744400000000013</v>
      </c>
      <c r="W12" s="74"/>
      <c r="Y12" s="148"/>
      <c r="Z12" s="171"/>
      <c r="AA12" s="148"/>
      <c r="AB12" s="148"/>
      <c r="AC12" s="222"/>
      <c r="AD12" s="148"/>
      <c r="AE12" s="148"/>
      <c r="AF12" s="148"/>
      <c r="AG12" s="148"/>
      <c r="AH12" s="148"/>
      <c r="AI12" s="222"/>
      <c r="AJ12" s="148"/>
      <c r="AK12" s="148"/>
      <c r="AL12" s="222"/>
      <c r="AM12" s="86"/>
      <c r="AN12" s="148"/>
      <c r="AO12" s="148"/>
      <c r="AP12" s="148"/>
      <c r="AQ12" s="148"/>
      <c r="AR12" s="148"/>
      <c r="AT12" s="16"/>
      <c r="AU12" s="16"/>
    </row>
    <row r="13" spans="1:47">
      <c r="A13" s="122"/>
      <c r="B13" s="130" t="s">
        <v>253</v>
      </c>
      <c r="C13" s="31" t="s">
        <v>5055</v>
      </c>
      <c r="D13" s="129" t="s">
        <v>252</v>
      </c>
      <c r="E13" s="129" t="s">
        <v>253</v>
      </c>
      <c r="F13" s="140">
        <v>45.2258</v>
      </c>
      <c r="G13" s="140">
        <v>-76.198099999999997</v>
      </c>
      <c r="H13" s="31" t="s">
        <v>1152</v>
      </c>
      <c r="I13" s="31" t="s">
        <v>2783</v>
      </c>
      <c r="J13" s="226" t="s">
        <v>1859</v>
      </c>
      <c r="K13" s="31" t="s">
        <v>4316</v>
      </c>
      <c r="L13" s="226">
        <v>230</v>
      </c>
      <c r="M13" s="90">
        <v>2010</v>
      </c>
      <c r="N13" s="90">
        <v>2030</v>
      </c>
      <c r="O13" s="136"/>
      <c r="P13" s="83" t="s">
        <v>1067</v>
      </c>
      <c r="Q13" s="46" t="s">
        <v>1067</v>
      </c>
      <c r="R13" s="84">
        <v>5</v>
      </c>
      <c r="S13" s="288">
        <f>System!$H$11</f>
        <v>0.68430831298439321</v>
      </c>
      <c r="T13" s="240">
        <f t="shared" si="0"/>
        <v>3.421541564921966</v>
      </c>
      <c r="U13" s="243">
        <f>System!$I$11</f>
        <v>0.65</v>
      </c>
      <c r="V13" s="185">
        <f t="shared" si="1"/>
        <v>28.47</v>
      </c>
      <c r="W13" s="74"/>
      <c r="Y13" s="222"/>
      <c r="Z13" s="188"/>
      <c r="AA13" s="222"/>
      <c r="AB13" s="148"/>
      <c r="AC13" s="225"/>
      <c r="AD13" s="148"/>
      <c r="AE13" s="148"/>
      <c r="AF13" s="148"/>
      <c r="AG13" s="148"/>
      <c r="AH13" s="222"/>
      <c r="AI13" s="225"/>
      <c r="AJ13" s="187"/>
      <c r="AK13" s="148"/>
      <c r="AL13" s="222"/>
      <c r="AM13" s="86"/>
      <c r="AN13" s="148"/>
      <c r="AO13" s="148"/>
      <c r="AP13" s="148"/>
      <c r="AQ13" s="148"/>
      <c r="AR13" s="148"/>
      <c r="AT13" s="16"/>
      <c r="AU13" s="16"/>
    </row>
    <row r="14" spans="1:47">
      <c r="A14" s="122"/>
      <c r="B14" s="130" t="s">
        <v>1163</v>
      </c>
      <c r="C14" s="31" t="s">
        <v>5056</v>
      </c>
      <c r="D14" s="130" t="s">
        <v>539</v>
      </c>
      <c r="E14" s="129" t="s">
        <v>523</v>
      </c>
      <c r="F14" s="140">
        <v>44.082000000000001</v>
      </c>
      <c r="G14" s="140">
        <v>-80.287000000000006</v>
      </c>
      <c r="H14" s="31" t="s">
        <v>1153</v>
      </c>
      <c r="I14" s="31" t="s">
        <v>2783</v>
      </c>
      <c r="J14" s="226" t="s">
        <v>4666</v>
      </c>
      <c r="K14" s="31" t="s">
        <v>3929</v>
      </c>
      <c r="L14" s="226">
        <v>230</v>
      </c>
      <c r="M14" s="90">
        <v>2008</v>
      </c>
      <c r="N14" s="90">
        <v>2028</v>
      </c>
      <c r="O14" s="136"/>
      <c r="P14" s="83" t="s">
        <v>1156</v>
      </c>
      <c r="Q14" s="46" t="s">
        <v>205</v>
      </c>
      <c r="R14" s="185">
        <v>199.5</v>
      </c>
      <c r="S14" s="288">
        <f>System!$H$12</f>
        <v>0.21142031080592702</v>
      </c>
      <c r="T14" s="240">
        <f t="shared" si="0"/>
        <v>42.178352005782443</v>
      </c>
      <c r="U14" s="243">
        <v>0.2405986427255353</v>
      </c>
      <c r="V14" s="185">
        <f t="shared" si="1"/>
        <v>420.47500000000002</v>
      </c>
      <c r="W14" s="74"/>
      <c r="X14" s="10"/>
      <c r="Y14" s="176"/>
      <c r="Z14" s="174"/>
      <c r="AA14" s="174"/>
      <c r="AB14" s="115"/>
      <c r="AC14" s="115"/>
      <c r="AD14" s="174"/>
      <c r="AE14" s="174"/>
      <c r="AF14" s="174"/>
      <c r="AG14" s="174"/>
      <c r="AH14" s="147"/>
      <c r="AI14" s="174"/>
      <c r="AJ14" s="115"/>
      <c r="AK14" s="174"/>
      <c r="AL14" s="115"/>
      <c r="AM14" s="114"/>
      <c r="AN14" s="177"/>
      <c r="AO14" s="174"/>
      <c r="AP14" s="174"/>
      <c r="AQ14" s="174"/>
      <c r="AR14" s="169"/>
      <c r="AS14" s="10"/>
      <c r="AT14" s="16"/>
      <c r="AU14" s="16"/>
    </row>
    <row r="15" spans="1:47">
      <c r="A15" s="122"/>
      <c r="B15" s="129" t="s">
        <v>3579</v>
      </c>
      <c r="C15" s="31" t="s">
        <v>5057</v>
      </c>
      <c r="D15" s="129" t="s">
        <v>4949</v>
      </c>
      <c r="E15" s="129" t="s">
        <v>321</v>
      </c>
      <c r="F15" s="146">
        <v>44.152166999999999</v>
      </c>
      <c r="G15" s="146">
        <v>-76.721862000000002</v>
      </c>
      <c r="H15" s="31" t="s">
        <v>1153</v>
      </c>
      <c r="I15" s="31" t="s">
        <v>2783</v>
      </c>
      <c r="J15" s="226" t="s">
        <v>1595</v>
      </c>
      <c r="K15" s="31" t="s">
        <v>4632</v>
      </c>
      <c r="L15" s="226">
        <v>115</v>
      </c>
      <c r="M15" s="90">
        <v>2018</v>
      </c>
      <c r="N15" s="90">
        <v>2038</v>
      </c>
      <c r="O15" s="137"/>
      <c r="P15" s="90" t="s">
        <v>1156</v>
      </c>
      <c r="Q15" s="46" t="s">
        <v>205</v>
      </c>
      <c r="R15" s="185">
        <v>73</v>
      </c>
      <c r="S15" s="288">
        <f>System!$H$12</f>
        <v>0.21142031080592702</v>
      </c>
      <c r="T15" s="240">
        <f t="shared" si="0"/>
        <v>15.433682688832672</v>
      </c>
      <c r="U15" s="243">
        <v>0.16455401263526614</v>
      </c>
      <c r="V15" s="185">
        <f t="shared" si="1"/>
        <v>105.229</v>
      </c>
      <c r="W15" s="74"/>
      <c r="X15" s="10"/>
      <c r="Y15" s="176"/>
      <c r="Z15" s="174"/>
      <c r="AA15" s="174"/>
      <c r="AB15" s="115"/>
      <c r="AC15" s="115"/>
      <c r="AD15" s="174"/>
      <c r="AE15" s="174"/>
      <c r="AF15" s="174"/>
      <c r="AG15" s="174"/>
      <c r="AH15" s="147"/>
      <c r="AI15" s="174"/>
      <c r="AJ15" s="115"/>
      <c r="AK15" s="174"/>
      <c r="AL15" s="115"/>
      <c r="AM15" s="114"/>
      <c r="AN15" s="177"/>
      <c r="AO15" s="174"/>
      <c r="AP15" s="174"/>
      <c r="AQ15" s="174"/>
      <c r="AR15" s="169"/>
      <c r="AS15" s="10"/>
      <c r="AT15" s="16"/>
      <c r="AU15" s="16"/>
    </row>
    <row r="16" spans="1:47">
      <c r="A16" s="122"/>
      <c r="B16" s="129" t="s">
        <v>344</v>
      </c>
      <c r="C16" s="31" t="s">
        <v>5058</v>
      </c>
      <c r="D16" s="129" t="s">
        <v>345</v>
      </c>
      <c r="E16" s="129" t="s">
        <v>343</v>
      </c>
      <c r="F16" s="140">
        <v>42.1449</v>
      </c>
      <c r="G16" s="140">
        <v>-83.076899999999995</v>
      </c>
      <c r="H16" s="31" t="s">
        <v>1153</v>
      </c>
      <c r="I16" s="31" t="s">
        <v>2783</v>
      </c>
      <c r="J16" s="227" t="s">
        <v>1663</v>
      </c>
      <c r="K16" s="134" t="s">
        <v>4092</v>
      </c>
      <c r="L16" s="226">
        <v>230</v>
      </c>
      <c r="M16" s="90">
        <v>2013</v>
      </c>
      <c r="N16" s="90">
        <v>2033</v>
      </c>
      <c r="O16" s="127"/>
      <c r="P16" s="90" t="s">
        <v>204</v>
      </c>
      <c r="Q16" s="46" t="s">
        <v>204</v>
      </c>
      <c r="R16" s="84">
        <v>10</v>
      </c>
      <c r="S16" s="288">
        <f>System!$H$13</f>
        <v>0.18544776119402984</v>
      </c>
      <c r="T16" s="240">
        <f t="shared" si="0"/>
        <v>1.8544776119402984</v>
      </c>
      <c r="U16" s="243">
        <f>System!$I$13</f>
        <v>0.18</v>
      </c>
      <c r="V16" s="185">
        <f t="shared" si="1"/>
        <v>15.768000000000001</v>
      </c>
      <c r="W16" s="74"/>
      <c r="X16" s="149"/>
      <c r="Y16" s="176"/>
      <c r="Z16" s="174"/>
      <c r="AA16" s="174"/>
      <c r="AB16" s="115"/>
      <c r="AC16" s="115"/>
      <c r="AD16" s="174"/>
      <c r="AE16" s="174"/>
      <c r="AF16" s="174"/>
      <c r="AG16" s="174"/>
      <c r="AH16" s="147"/>
      <c r="AI16" s="174"/>
      <c r="AJ16" s="115"/>
      <c r="AK16" s="174"/>
      <c r="AL16" s="115"/>
      <c r="AM16" s="114"/>
      <c r="AN16" s="177"/>
      <c r="AO16" s="174"/>
      <c r="AP16" s="174"/>
      <c r="AQ16" s="174"/>
      <c r="AR16" s="169"/>
      <c r="AS16" s="149"/>
      <c r="AT16" s="16"/>
      <c r="AU16" s="16"/>
    </row>
    <row r="17" spans="1:47">
      <c r="A17" s="122"/>
      <c r="B17" s="130" t="s">
        <v>984</v>
      </c>
      <c r="C17" s="31" t="s">
        <v>4817</v>
      </c>
      <c r="D17" s="130" t="s">
        <v>753</v>
      </c>
      <c r="E17" s="129" t="s">
        <v>343</v>
      </c>
      <c r="F17" s="140">
        <v>42.163699999999999</v>
      </c>
      <c r="G17" s="140">
        <v>-83.080699999999993</v>
      </c>
      <c r="H17" s="31" t="s">
        <v>1153</v>
      </c>
      <c r="I17" s="31" t="s">
        <v>2783</v>
      </c>
      <c r="J17" s="226" t="s">
        <v>1663</v>
      </c>
      <c r="K17" s="134" t="s">
        <v>4092</v>
      </c>
      <c r="L17" s="226">
        <v>230</v>
      </c>
      <c r="M17" s="90">
        <v>2011</v>
      </c>
      <c r="N17" s="90">
        <v>2031</v>
      </c>
      <c r="O17" s="125"/>
      <c r="P17" s="83" t="s">
        <v>204</v>
      </c>
      <c r="Q17" s="46" t="s">
        <v>204</v>
      </c>
      <c r="R17" s="84">
        <v>20</v>
      </c>
      <c r="S17" s="288">
        <f>System!$H$13</f>
        <v>0.18544776119402984</v>
      </c>
      <c r="T17" s="240">
        <f t="shared" si="0"/>
        <v>3.7089552238805967</v>
      </c>
      <c r="U17" s="243">
        <f>System!$I$13</f>
        <v>0.18</v>
      </c>
      <c r="V17" s="185">
        <f t="shared" si="1"/>
        <v>31.536000000000001</v>
      </c>
      <c r="W17" s="74"/>
      <c r="X17" s="10"/>
      <c r="Y17" s="176"/>
      <c r="Z17" s="174"/>
      <c r="AA17" s="174"/>
      <c r="AB17" s="115"/>
      <c r="AC17" s="115"/>
      <c r="AD17" s="174"/>
      <c r="AE17" s="174"/>
      <c r="AF17" s="174"/>
      <c r="AG17" s="174"/>
      <c r="AH17" s="147"/>
      <c r="AI17" s="174"/>
      <c r="AJ17" s="115"/>
      <c r="AK17" s="174"/>
      <c r="AL17" s="115"/>
      <c r="AM17" s="114"/>
      <c r="AN17" s="177"/>
      <c r="AO17" s="174"/>
      <c r="AP17" s="174"/>
      <c r="AQ17" s="174"/>
      <c r="AR17" s="169"/>
      <c r="AS17" s="10"/>
      <c r="AT17" s="16"/>
      <c r="AU17" s="16"/>
    </row>
    <row r="18" spans="1:47">
      <c r="A18" s="122"/>
      <c r="B18" s="130" t="s">
        <v>985</v>
      </c>
      <c r="C18" s="31" t="s">
        <v>4818</v>
      </c>
      <c r="D18" s="130" t="s">
        <v>776</v>
      </c>
      <c r="E18" s="129" t="s">
        <v>343</v>
      </c>
      <c r="F18" s="140">
        <v>42.168999999999997</v>
      </c>
      <c r="G18" s="140">
        <v>-83.087599999999995</v>
      </c>
      <c r="H18" s="31" t="s">
        <v>1153</v>
      </c>
      <c r="I18" s="31" t="s">
        <v>2783</v>
      </c>
      <c r="J18" s="226" t="s">
        <v>1663</v>
      </c>
      <c r="K18" s="134" t="s">
        <v>4092</v>
      </c>
      <c r="L18" s="226">
        <v>230</v>
      </c>
      <c r="M18" s="90">
        <v>2011</v>
      </c>
      <c r="N18" s="90">
        <v>2031</v>
      </c>
      <c r="O18" s="125"/>
      <c r="P18" s="83" t="s">
        <v>204</v>
      </c>
      <c r="Q18" s="46" t="s">
        <v>204</v>
      </c>
      <c r="R18" s="84">
        <v>15</v>
      </c>
      <c r="S18" s="288">
        <f>System!$H$13</f>
        <v>0.18544776119402984</v>
      </c>
      <c r="T18" s="240">
        <f t="shared" si="0"/>
        <v>2.7817164179104474</v>
      </c>
      <c r="U18" s="243">
        <f>System!$I$13</f>
        <v>0.18</v>
      </c>
      <c r="V18" s="185">
        <f t="shared" si="1"/>
        <v>23.652000000000001</v>
      </c>
      <c r="W18" s="74"/>
      <c r="X18" s="10"/>
      <c r="Y18" s="176"/>
      <c r="Z18" s="174"/>
      <c r="AA18" s="174"/>
      <c r="AB18" s="115"/>
      <c r="AC18" s="115"/>
      <c r="AD18" s="174"/>
      <c r="AE18" s="174"/>
      <c r="AF18" s="174"/>
      <c r="AG18" s="174"/>
      <c r="AH18" s="147"/>
      <c r="AI18" s="174"/>
      <c r="AJ18" s="115"/>
      <c r="AK18" s="174"/>
      <c r="AL18" s="115"/>
      <c r="AM18" s="114"/>
      <c r="AN18" s="177"/>
      <c r="AO18" s="174"/>
      <c r="AP18" s="174"/>
      <c r="AQ18" s="174"/>
      <c r="AR18" s="169"/>
      <c r="AS18" s="10"/>
      <c r="AT18" s="16"/>
      <c r="AU18" s="16"/>
    </row>
    <row r="19" spans="1:47">
      <c r="A19" s="122"/>
      <c r="B19" s="129" t="s">
        <v>611</v>
      </c>
      <c r="C19" s="31" t="s">
        <v>5059</v>
      </c>
      <c r="D19" s="129" t="s">
        <v>4930</v>
      </c>
      <c r="E19" s="129" t="s">
        <v>254</v>
      </c>
      <c r="F19" s="140">
        <v>47.238599999999998</v>
      </c>
      <c r="G19" s="140">
        <v>-84.646100000000004</v>
      </c>
      <c r="H19" s="31" t="s">
        <v>1152</v>
      </c>
      <c r="I19" s="31" t="s">
        <v>2783</v>
      </c>
      <c r="J19" s="226" t="s">
        <v>1334</v>
      </c>
      <c r="K19" s="134" t="s">
        <v>3931</v>
      </c>
      <c r="L19" s="226">
        <v>115</v>
      </c>
      <c r="M19" s="90">
        <v>2009</v>
      </c>
      <c r="N19" s="90">
        <v>2029</v>
      </c>
      <c r="O19" s="137"/>
      <c r="P19" s="154" t="s">
        <v>1067</v>
      </c>
      <c r="Q19" s="46" t="s">
        <v>1067</v>
      </c>
      <c r="R19" s="53">
        <v>47</v>
      </c>
      <c r="S19" s="288">
        <f>System!$H$11</f>
        <v>0.68430831298439321</v>
      </c>
      <c r="T19" s="240">
        <f t="shared" si="0"/>
        <v>32.162490710266482</v>
      </c>
      <c r="U19" s="243">
        <f>System!$I$11</f>
        <v>0.65</v>
      </c>
      <c r="V19" s="185">
        <f t="shared" si="1"/>
        <v>267.61799999999999</v>
      </c>
      <c r="W19" s="74"/>
      <c r="X19" s="10"/>
      <c r="Y19" s="148"/>
      <c r="Z19" s="171"/>
      <c r="AA19" s="148"/>
      <c r="AB19" s="148"/>
      <c r="AC19" s="222"/>
      <c r="AD19" s="148"/>
      <c r="AE19" s="148"/>
      <c r="AF19" s="148"/>
      <c r="AG19" s="148"/>
      <c r="AH19" s="148"/>
      <c r="AI19" s="222"/>
      <c r="AJ19" s="148"/>
      <c r="AK19" s="148"/>
      <c r="AL19" s="222"/>
      <c r="AM19" s="86"/>
      <c r="AN19" s="148"/>
      <c r="AO19" s="148"/>
      <c r="AP19" s="171"/>
      <c r="AQ19" s="148"/>
      <c r="AR19" s="148"/>
      <c r="AS19" s="10"/>
      <c r="AT19" s="16"/>
      <c r="AU19" s="16"/>
    </row>
    <row r="20" spans="1:47">
      <c r="A20" s="122"/>
      <c r="B20" s="130" t="s">
        <v>3847</v>
      </c>
      <c r="C20" s="31" t="s">
        <v>5060</v>
      </c>
      <c r="D20" s="130" t="s">
        <v>570</v>
      </c>
      <c r="E20" s="16" t="s">
        <v>569</v>
      </c>
      <c r="F20" s="140">
        <v>49.745600000000003</v>
      </c>
      <c r="G20" s="140">
        <v>-84.073599999999999</v>
      </c>
      <c r="H20" s="31" t="s">
        <v>1152</v>
      </c>
      <c r="I20" s="31" t="s">
        <v>2783</v>
      </c>
      <c r="J20" s="226" t="s">
        <v>4327</v>
      </c>
      <c r="K20" s="31" t="s">
        <v>4325</v>
      </c>
      <c r="L20" s="226">
        <v>115</v>
      </c>
      <c r="M20" s="75">
        <v>2000</v>
      </c>
      <c r="N20" s="75">
        <v>2100</v>
      </c>
      <c r="O20" s="125"/>
      <c r="P20" s="83" t="s">
        <v>1155</v>
      </c>
      <c r="Q20" s="46" t="s">
        <v>1155</v>
      </c>
      <c r="R20" s="185">
        <v>38</v>
      </c>
      <c r="S20" s="288">
        <f>System!$H$10</f>
        <v>0.94512195121951226</v>
      </c>
      <c r="T20" s="240">
        <f t="shared" si="0"/>
        <v>35.914634146341463</v>
      </c>
      <c r="U20" s="243">
        <v>0.3934751261715933</v>
      </c>
      <c r="V20" s="185">
        <f t="shared" si="1"/>
        <v>130.97999999999999</v>
      </c>
      <c r="W20" s="74"/>
      <c r="X20" s="86"/>
      <c r="Y20" s="148"/>
      <c r="Z20" s="171"/>
      <c r="AA20" s="148"/>
      <c r="AB20" s="148"/>
      <c r="AC20" s="222"/>
      <c r="AD20" s="148"/>
      <c r="AE20" s="148"/>
      <c r="AF20" s="148"/>
      <c r="AG20" s="148"/>
      <c r="AH20" s="148"/>
      <c r="AI20" s="222"/>
      <c r="AJ20" s="148"/>
      <c r="AK20" s="148"/>
      <c r="AL20" s="222"/>
      <c r="AM20" s="86"/>
      <c r="AN20" s="148"/>
      <c r="AO20" s="148"/>
      <c r="AP20" s="148"/>
      <c r="AQ20" s="148"/>
      <c r="AR20" s="148"/>
      <c r="AS20" s="86"/>
      <c r="AT20" s="16"/>
      <c r="AU20" s="16"/>
    </row>
    <row r="21" spans="1:47">
      <c r="A21" s="122"/>
      <c r="B21" s="129" t="s">
        <v>134</v>
      </c>
      <c r="C21" s="31" t="s">
        <v>5061</v>
      </c>
      <c r="D21" s="129" t="s">
        <v>4931</v>
      </c>
      <c r="E21" s="129" t="s">
        <v>253</v>
      </c>
      <c r="F21" s="140">
        <v>45.182899999999997</v>
      </c>
      <c r="G21" s="140">
        <v>-76.1267</v>
      </c>
      <c r="H21" s="31" t="s">
        <v>1152</v>
      </c>
      <c r="I21" s="31" t="s">
        <v>2783</v>
      </c>
      <c r="J21" s="226" t="s">
        <v>1859</v>
      </c>
      <c r="K21" s="31" t="s">
        <v>4316</v>
      </c>
      <c r="L21" s="226">
        <v>230</v>
      </c>
      <c r="M21" s="90">
        <v>2011</v>
      </c>
      <c r="N21" s="90">
        <v>2031</v>
      </c>
      <c r="O21" s="137"/>
      <c r="P21" s="90" t="s">
        <v>1067</v>
      </c>
      <c r="Q21" s="46" t="s">
        <v>1067</v>
      </c>
      <c r="R21" s="53">
        <v>1.4</v>
      </c>
      <c r="S21" s="288">
        <f>System!$H$11</f>
        <v>0.68430831298439321</v>
      </c>
      <c r="T21" s="240">
        <f t="shared" si="0"/>
        <v>0.9580316381781504</v>
      </c>
      <c r="U21" s="243">
        <f>System!$I$11</f>
        <v>0.65</v>
      </c>
      <c r="V21" s="185">
        <f t="shared" si="1"/>
        <v>7.9715999999999996</v>
      </c>
      <c r="W21" s="74"/>
      <c r="Y21" s="222"/>
      <c r="Z21" s="188"/>
      <c r="AA21" s="222"/>
      <c r="AB21" s="148"/>
      <c r="AC21" s="222"/>
      <c r="AD21" s="148"/>
      <c r="AE21" s="148"/>
      <c r="AF21" s="148"/>
      <c r="AG21" s="148"/>
      <c r="AH21" s="222"/>
      <c r="AI21" s="222"/>
      <c r="AJ21" s="187"/>
      <c r="AK21" s="148"/>
      <c r="AL21" s="222"/>
      <c r="AM21" s="86"/>
      <c r="AN21" s="172"/>
      <c r="AO21" s="148"/>
      <c r="AP21" s="148"/>
      <c r="AQ21" s="148"/>
      <c r="AR21" s="148"/>
      <c r="AT21" s="16"/>
      <c r="AU21" s="16"/>
    </row>
    <row r="22" spans="1:47">
      <c r="A22" s="122"/>
      <c r="B22" s="130" t="s">
        <v>346</v>
      </c>
      <c r="C22" s="31" t="s">
        <v>5062</v>
      </c>
      <c r="D22" s="130" t="s">
        <v>347</v>
      </c>
      <c r="E22" s="129" t="s">
        <v>348</v>
      </c>
      <c r="F22" s="140">
        <v>44.628999999999998</v>
      </c>
      <c r="G22" s="140">
        <v>-79.849299999999999</v>
      </c>
      <c r="H22" s="31" t="s">
        <v>1153</v>
      </c>
      <c r="I22" s="31" t="s">
        <v>2783</v>
      </c>
      <c r="J22" s="226" t="s">
        <v>2285</v>
      </c>
      <c r="K22" s="134" t="s">
        <v>4150</v>
      </c>
      <c r="L22" s="226">
        <v>230</v>
      </c>
      <c r="M22" s="90">
        <v>2015</v>
      </c>
      <c r="N22" s="90">
        <v>2035</v>
      </c>
      <c r="O22" s="125"/>
      <c r="P22" s="83" t="s">
        <v>204</v>
      </c>
      <c r="Q22" s="46" t="s">
        <v>204</v>
      </c>
      <c r="R22" s="84">
        <v>9</v>
      </c>
      <c r="S22" s="288">
        <f>System!$H$13</f>
        <v>0.18544776119402984</v>
      </c>
      <c r="T22" s="240">
        <f t="shared" si="0"/>
        <v>1.6690298507462686</v>
      </c>
      <c r="U22" s="243">
        <f>System!$I$13</f>
        <v>0.18</v>
      </c>
      <c r="V22" s="185">
        <f t="shared" si="1"/>
        <v>14.191199999999998</v>
      </c>
      <c r="W22" s="74"/>
      <c r="X22" s="10"/>
      <c r="Y22" s="176"/>
      <c r="Z22" s="174"/>
      <c r="AA22" s="174"/>
      <c r="AB22" s="115"/>
      <c r="AC22" s="115"/>
      <c r="AD22" s="174"/>
      <c r="AE22" s="174"/>
      <c r="AF22" s="174"/>
      <c r="AG22" s="174"/>
      <c r="AH22" s="147"/>
      <c r="AI22" s="174"/>
      <c r="AJ22" s="115"/>
      <c r="AK22" s="174"/>
      <c r="AL22" s="115"/>
      <c r="AM22" s="114"/>
      <c r="AN22" s="177"/>
      <c r="AO22" s="174"/>
      <c r="AP22" s="174"/>
      <c r="AQ22" s="174"/>
      <c r="AR22" s="169"/>
      <c r="AS22" s="10"/>
      <c r="AT22" s="16"/>
      <c r="AU22" s="16"/>
    </row>
    <row r="23" spans="1:47">
      <c r="A23" s="122"/>
      <c r="B23" s="130" t="s">
        <v>896</v>
      </c>
      <c r="C23" s="31" t="s">
        <v>5063</v>
      </c>
      <c r="D23" s="130" t="s">
        <v>897</v>
      </c>
      <c r="E23" s="129" t="s">
        <v>494</v>
      </c>
      <c r="F23" s="140">
        <v>44.2044</v>
      </c>
      <c r="G23" s="140">
        <v>-81.457400000000007</v>
      </c>
      <c r="H23" s="31" t="s">
        <v>1153</v>
      </c>
      <c r="I23" s="31" t="s">
        <v>2783</v>
      </c>
      <c r="J23" s="226" t="s">
        <v>4326</v>
      </c>
      <c r="K23" s="31" t="s">
        <v>4317</v>
      </c>
      <c r="L23" s="226">
        <v>230</v>
      </c>
      <c r="M23" s="90">
        <v>2015</v>
      </c>
      <c r="N23" s="90">
        <v>2035</v>
      </c>
      <c r="O23" s="136"/>
      <c r="P23" s="83" t="s">
        <v>1156</v>
      </c>
      <c r="Q23" s="46" t="s">
        <v>205</v>
      </c>
      <c r="R23" s="185">
        <v>180</v>
      </c>
      <c r="S23" s="288">
        <f>System!$H$12</f>
        <v>0.21142031080592702</v>
      </c>
      <c r="T23" s="240">
        <f t="shared" si="0"/>
        <v>38.05565594506686</v>
      </c>
      <c r="U23" s="243">
        <v>0.27708396752917303</v>
      </c>
      <c r="V23" s="185">
        <f t="shared" si="1"/>
        <v>436.90600000000001</v>
      </c>
      <c r="W23" s="74"/>
      <c r="X23" s="10"/>
      <c r="Y23" s="176"/>
      <c r="Z23" s="174"/>
      <c r="AA23" s="174"/>
      <c r="AB23" s="115"/>
      <c r="AC23" s="115"/>
      <c r="AD23" s="174"/>
      <c r="AE23" s="174"/>
      <c r="AF23" s="174"/>
      <c r="AG23" s="174"/>
      <c r="AH23" s="147"/>
      <c r="AI23" s="174"/>
      <c r="AJ23" s="115"/>
      <c r="AK23" s="174"/>
      <c r="AL23" s="115"/>
      <c r="AM23" s="114"/>
      <c r="AN23" s="177"/>
      <c r="AO23" s="174"/>
      <c r="AP23" s="174"/>
      <c r="AQ23" s="174"/>
      <c r="AR23" s="169"/>
      <c r="AS23" s="10"/>
      <c r="AT23" s="16"/>
      <c r="AU23" s="16"/>
    </row>
    <row r="24" spans="1:47">
      <c r="A24" s="122"/>
      <c r="B24" s="130" t="s">
        <v>1024</v>
      </c>
      <c r="C24" s="31" t="s">
        <v>5064</v>
      </c>
      <c r="D24" s="130" t="s">
        <v>566</v>
      </c>
      <c r="E24" s="138" t="s">
        <v>274</v>
      </c>
      <c r="F24" s="142">
        <v>45.418700000000001</v>
      </c>
      <c r="G24" s="142">
        <v>-76.346999999999994</v>
      </c>
      <c r="H24" s="31" t="s">
        <v>1152</v>
      </c>
      <c r="I24" s="31" t="s">
        <v>2783</v>
      </c>
      <c r="J24" s="226" t="s">
        <v>1678</v>
      </c>
      <c r="K24" s="31" t="s">
        <v>3879</v>
      </c>
      <c r="L24" s="226">
        <v>230</v>
      </c>
      <c r="M24" s="287">
        <v>1976</v>
      </c>
      <c r="N24" s="75">
        <v>2100</v>
      </c>
      <c r="O24" s="136"/>
      <c r="P24" s="152" t="s">
        <v>203</v>
      </c>
      <c r="Q24" s="46" t="s">
        <v>203</v>
      </c>
      <c r="R24" s="185">
        <v>82</v>
      </c>
      <c r="S24" s="288">
        <f>System!$H$11</f>
        <v>0.68430831298439321</v>
      </c>
      <c r="T24" s="240">
        <f t="shared" si="0"/>
        <v>56.11328166472024</v>
      </c>
      <c r="U24" s="243">
        <v>0.21142805434903664</v>
      </c>
      <c r="V24" s="185">
        <f t="shared" si="1"/>
        <v>151.87299999999999</v>
      </c>
      <c r="W24" s="74">
        <v>2</v>
      </c>
      <c r="Y24" s="148"/>
      <c r="Z24" s="171"/>
      <c r="AA24" s="148"/>
      <c r="AB24" s="148"/>
      <c r="AC24" s="222"/>
      <c r="AD24" s="148"/>
      <c r="AE24" s="148"/>
      <c r="AF24" s="148"/>
      <c r="AG24" s="148"/>
      <c r="AH24" s="148"/>
      <c r="AI24" s="222"/>
      <c r="AJ24" s="148"/>
      <c r="AK24" s="148"/>
      <c r="AL24" s="222"/>
      <c r="AM24" s="86"/>
      <c r="AN24" s="148"/>
      <c r="AO24" s="148"/>
      <c r="AP24" s="148"/>
      <c r="AQ24" s="148"/>
      <c r="AR24" s="148"/>
      <c r="AT24" s="16"/>
      <c r="AU24" s="71"/>
    </row>
    <row r="25" spans="1:47">
      <c r="A25" s="122"/>
      <c r="B25" s="130" t="s">
        <v>3580</v>
      </c>
      <c r="C25" s="31" t="s">
        <v>5065</v>
      </c>
      <c r="D25" s="130" t="s">
        <v>754</v>
      </c>
      <c r="E25" s="129" t="s">
        <v>274</v>
      </c>
      <c r="F25" s="140">
        <v>45.408299999999997</v>
      </c>
      <c r="G25" s="140">
        <v>-76.275000000000006</v>
      </c>
      <c r="H25" s="31" t="s">
        <v>1152</v>
      </c>
      <c r="I25" s="31" t="s">
        <v>2783</v>
      </c>
      <c r="J25" s="226" t="s">
        <v>1710</v>
      </c>
      <c r="K25" s="31" t="s">
        <v>3936</v>
      </c>
      <c r="L25" s="226">
        <v>115</v>
      </c>
      <c r="M25" s="90">
        <v>2010</v>
      </c>
      <c r="N25" s="90">
        <v>2030</v>
      </c>
      <c r="O25" s="136"/>
      <c r="P25" s="83" t="s">
        <v>204</v>
      </c>
      <c r="Q25" s="46" t="s">
        <v>204</v>
      </c>
      <c r="R25" s="84">
        <v>23.4</v>
      </c>
      <c r="S25" s="288">
        <f>System!$H$13</f>
        <v>0.18544776119402984</v>
      </c>
      <c r="T25" s="240">
        <f t="shared" si="0"/>
        <v>4.339477611940298</v>
      </c>
      <c r="U25" s="243">
        <f>System!$I$13</f>
        <v>0.18</v>
      </c>
      <c r="V25" s="185">
        <f t="shared" si="1"/>
        <v>36.897119999999994</v>
      </c>
      <c r="W25" s="74"/>
      <c r="X25" s="10"/>
      <c r="Y25" s="176"/>
      <c r="Z25" s="174"/>
      <c r="AA25" s="174"/>
      <c r="AB25" s="115"/>
      <c r="AC25" s="115"/>
      <c r="AD25" s="174"/>
      <c r="AE25" s="174"/>
      <c r="AF25" s="174"/>
      <c r="AG25" s="174"/>
      <c r="AH25" s="147"/>
      <c r="AI25" s="174"/>
      <c r="AJ25" s="115"/>
      <c r="AK25" s="174"/>
      <c r="AL25" s="115"/>
      <c r="AM25" s="114"/>
      <c r="AN25" s="177"/>
      <c r="AO25" s="174"/>
      <c r="AP25" s="174"/>
      <c r="AQ25" s="174"/>
      <c r="AR25" s="169"/>
      <c r="AS25" s="10"/>
      <c r="AT25" s="16"/>
      <c r="AU25" s="16"/>
    </row>
    <row r="26" spans="1:47">
      <c r="A26" s="122"/>
      <c r="B26" s="130" t="s">
        <v>560</v>
      </c>
      <c r="C26" s="31" t="s">
        <v>5066</v>
      </c>
      <c r="D26" s="130" t="s">
        <v>898</v>
      </c>
      <c r="E26" s="129" t="s">
        <v>560</v>
      </c>
      <c r="F26" s="140">
        <v>43.847799999999999</v>
      </c>
      <c r="G26" s="140">
        <v>-80.515199999999993</v>
      </c>
      <c r="H26" s="31" t="s">
        <v>1153</v>
      </c>
      <c r="I26" s="31" t="s">
        <v>2783</v>
      </c>
      <c r="J26" s="226" t="s">
        <v>1822</v>
      </c>
      <c r="K26" s="134" t="s">
        <v>4043</v>
      </c>
      <c r="L26" s="226">
        <v>230</v>
      </c>
      <c r="M26" s="90">
        <v>2011</v>
      </c>
      <c r="N26" s="90">
        <v>2031</v>
      </c>
      <c r="O26" s="125"/>
      <c r="P26" s="83" t="s">
        <v>1156</v>
      </c>
      <c r="Q26" s="46" t="s">
        <v>205</v>
      </c>
      <c r="R26" s="84">
        <v>10</v>
      </c>
      <c r="S26" s="288">
        <f>System!$H$12</f>
        <v>0.21142031080592702</v>
      </c>
      <c r="T26" s="240">
        <f t="shared" si="0"/>
        <v>2.1142031080592703</v>
      </c>
      <c r="U26" s="243">
        <f>System!$I$12</f>
        <v>0.27</v>
      </c>
      <c r="V26" s="185">
        <f t="shared" si="1"/>
        <v>23.652000000000001</v>
      </c>
      <c r="W26" s="74"/>
      <c r="X26" s="10"/>
      <c r="Y26" s="176"/>
      <c r="Z26" s="174"/>
      <c r="AA26" s="174"/>
      <c r="AB26" s="115"/>
      <c r="AC26" s="115"/>
      <c r="AD26" s="174"/>
      <c r="AE26" s="174"/>
      <c r="AF26" s="174"/>
      <c r="AG26" s="174"/>
      <c r="AH26" s="147"/>
      <c r="AI26" s="174"/>
      <c r="AJ26" s="115"/>
      <c r="AK26" s="174"/>
      <c r="AL26" s="115"/>
      <c r="AM26" s="114"/>
      <c r="AN26" s="177"/>
      <c r="AO26" s="174"/>
      <c r="AP26" s="174"/>
      <c r="AQ26" s="174"/>
      <c r="AR26" s="169"/>
      <c r="AS26" s="10"/>
      <c r="AT26" s="16"/>
      <c r="AU26" s="16"/>
    </row>
    <row r="27" spans="1:47">
      <c r="A27" s="122"/>
      <c r="B27" s="130" t="s">
        <v>260</v>
      </c>
      <c r="C27" s="31" t="s">
        <v>5067</v>
      </c>
      <c r="D27" s="130" t="s">
        <v>566</v>
      </c>
      <c r="E27" s="129" t="s">
        <v>260</v>
      </c>
      <c r="F27" s="140">
        <v>48.838099999999997</v>
      </c>
      <c r="G27" s="140">
        <v>-91.570800000000006</v>
      </c>
      <c r="H27" s="31" t="s">
        <v>1152</v>
      </c>
      <c r="I27" s="31" t="s">
        <v>2783</v>
      </c>
      <c r="J27" s="226" t="s">
        <v>1289</v>
      </c>
      <c r="K27" s="31" t="s">
        <v>3866</v>
      </c>
      <c r="L27" s="226">
        <v>230</v>
      </c>
      <c r="M27" s="90">
        <v>2014</v>
      </c>
      <c r="N27" s="90">
        <v>2024</v>
      </c>
      <c r="O27" s="125"/>
      <c r="P27" s="83" t="s">
        <v>1155</v>
      </c>
      <c r="Q27" s="46" t="s">
        <v>1155</v>
      </c>
      <c r="R27" s="185">
        <v>215</v>
      </c>
      <c r="S27" s="288">
        <f>System!$H$10</f>
        <v>0.94512195121951226</v>
      </c>
      <c r="T27" s="240">
        <f t="shared" si="0"/>
        <v>203.20121951219514</v>
      </c>
      <c r="U27" s="243">
        <v>8.5884039503026435E-2</v>
      </c>
      <c r="V27" s="185">
        <f t="shared" si="1"/>
        <v>161.75399999999999</v>
      </c>
      <c r="W27" s="74">
        <v>1</v>
      </c>
      <c r="Y27" s="148"/>
      <c r="Z27" s="171"/>
      <c r="AA27" s="148"/>
      <c r="AB27" s="148"/>
      <c r="AC27" s="222"/>
      <c r="AD27" s="148"/>
      <c r="AE27" s="148"/>
      <c r="AF27" s="148"/>
      <c r="AG27" s="148"/>
      <c r="AH27" s="148"/>
      <c r="AI27" s="222"/>
      <c r="AJ27" s="148"/>
      <c r="AK27" s="148"/>
      <c r="AL27" s="222"/>
      <c r="AM27" s="86"/>
      <c r="AN27" s="148"/>
      <c r="AO27" s="148"/>
      <c r="AP27" s="148"/>
      <c r="AQ27" s="148"/>
      <c r="AR27" s="148"/>
      <c r="AT27" s="16"/>
      <c r="AU27" s="16"/>
    </row>
    <row r="28" spans="1:47">
      <c r="A28" s="122"/>
      <c r="B28" s="130" t="s">
        <v>613</v>
      </c>
      <c r="C28" s="31" t="s">
        <v>5068</v>
      </c>
      <c r="D28" s="130" t="s">
        <v>612</v>
      </c>
      <c r="E28" s="129" t="s">
        <v>255</v>
      </c>
      <c r="F28" s="140">
        <v>46.909500000000001</v>
      </c>
      <c r="G28" s="140">
        <v>-83.212900000000005</v>
      </c>
      <c r="H28" s="31" t="s">
        <v>1152</v>
      </c>
      <c r="I28" s="31" t="s">
        <v>2783</v>
      </c>
      <c r="J28" s="226" t="s">
        <v>4329</v>
      </c>
      <c r="K28" s="134" t="s">
        <v>3880</v>
      </c>
      <c r="L28" s="226">
        <v>230</v>
      </c>
      <c r="M28" s="90">
        <v>2009</v>
      </c>
      <c r="N28" s="90">
        <v>2029</v>
      </c>
      <c r="O28" s="136"/>
      <c r="P28" s="152" t="s">
        <v>203</v>
      </c>
      <c r="Q28" s="46" t="s">
        <v>203</v>
      </c>
      <c r="R28" s="185">
        <v>146</v>
      </c>
      <c r="S28" s="288">
        <f>System!$H$11</f>
        <v>0.68430831298439321</v>
      </c>
      <c r="T28" s="240">
        <f t="shared" si="0"/>
        <v>99.909013695721413</v>
      </c>
      <c r="U28" s="243">
        <v>0.13130668668292989</v>
      </c>
      <c r="V28" s="185">
        <f t="shared" si="1"/>
        <v>167.93600000000001</v>
      </c>
      <c r="W28" s="74"/>
      <c r="Y28" s="148"/>
      <c r="Z28" s="171"/>
      <c r="AA28" s="148"/>
      <c r="AB28" s="148"/>
      <c r="AC28" s="222"/>
      <c r="AD28" s="148"/>
      <c r="AE28" s="148"/>
      <c r="AF28" s="148"/>
      <c r="AG28" s="148"/>
      <c r="AH28" s="148"/>
      <c r="AI28" s="222"/>
      <c r="AJ28" s="148"/>
      <c r="AK28" s="148"/>
      <c r="AL28" s="222"/>
      <c r="AM28" s="86"/>
      <c r="AN28" s="148"/>
      <c r="AO28" s="148"/>
      <c r="AP28" s="171"/>
      <c r="AQ28" s="148"/>
      <c r="AR28" s="148"/>
      <c r="AT28" s="16"/>
      <c r="AU28" s="71"/>
    </row>
    <row r="29" spans="1:47">
      <c r="A29" s="122"/>
      <c r="B29" s="130" t="s">
        <v>614</v>
      </c>
      <c r="C29" s="31" t="s">
        <v>5069</v>
      </c>
      <c r="D29" s="130" t="s">
        <v>566</v>
      </c>
      <c r="E29" s="138" t="s">
        <v>287</v>
      </c>
      <c r="F29" s="142">
        <v>44.323500000000003</v>
      </c>
      <c r="G29" s="142">
        <v>-78.313999999999993</v>
      </c>
      <c r="H29" s="31" t="s">
        <v>1153</v>
      </c>
      <c r="I29" s="31" t="s">
        <v>2783</v>
      </c>
      <c r="J29" s="226" t="s">
        <v>1950</v>
      </c>
      <c r="K29" s="31" t="s">
        <v>4189</v>
      </c>
      <c r="L29" s="226">
        <v>230</v>
      </c>
      <c r="M29" s="287">
        <v>1911</v>
      </c>
      <c r="N29" s="75">
        <v>2100</v>
      </c>
      <c r="O29" s="136"/>
      <c r="P29" s="83" t="s">
        <v>1067</v>
      </c>
      <c r="Q29" s="46" t="s">
        <v>1067</v>
      </c>
      <c r="R29" s="84">
        <v>2</v>
      </c>
      <c r="S29" s="288">
        <f>System!$H$11</f>
        <v>0.68430831298439321</v>
      </c>
      <c r="T29" s="240">
        <f t="shared" si="0"/>
        <v>1.3686166259687864</v>
      </c>
      <c r="U29" s="243">
        <f>System!$I$11</f>
        <v>0.65</v>
      </c>
      <c r="V29" s="185">
        <f t="shared" si="1"/>
        <v>11.388</v>
      </c>
      <c r="W29" s="74">
        <v>3</v>
      </c>
      <c r="Y29" s="176"/>
      <c r="Z29" s="174"/>
      <c r="AA29" s="174"/>
      <c r="AB29" s="115"/>
      <c r="AC29" s="115"/>
      <c r="AD29" s="174"/>
      <c r="AE29" s="174"/>
      <c r="AF29" s="174"/>
      <c r="AG29" s="174"/>
      <c r="AH29" s="147"/>
      <c r="AI29" s="174"/>
      <c r="AJ29" s="115"/>
      <c r="AK29" s="174"/>
      <c r="AL29" s="115"/>
      <c r="AM29" s="114"/>
      <c r="AN29" s="177"/>
      <c r="AO29" s="174"/>
      <c r="AP29" s="174"/>
      <c r="AQ29" s="174"/>
      <c r="AR29" s="169"/>
      <c r="AT29" s="16"/>
      <c r="AU29" s="16"/>
    </row>
    <row r="30" spans="1:47">
      <c r="A30" s="122"/>
      <c r="B30" s="130" t="s">
        <v>3865</v>
      </c>
      <c r="C30" s="31" t="s">
        <v>5070</v>
      </c>
      <c r="D30" s="47" t="s">
        <v>1050</v>
      </c>
      <c r="E30" s="47" t="s">
        <v>587</v>
      </c>
      <c r="F30" s="140">
        <v>48.797499999999999</v>
      </c>
      <c r="G30" s="140">
        <v>-87.1066</v>
      </c>
      <c r="H30" s="31" t="s">
        <v>1152</v>
      </c>
      <c r="I30" s="31" t="s">
        <v>2783</v>
      </c>
      <c r="J30" s="226" t="s">
        <v>4671</v>
      </c>
      <c r="K30" s="31" t="s">
        <v>4378</v>
      </c>
      <c r="L30" s="226">
        <v>115</v>
      </c>
      <c r="M30" s="75">
        <v>2000</v>
      </c>
      <c r="N30" s="75">
        <v>2100</v>
      </c>
      <c r="O30" s="125"/>
      <c r="P30" s="83" t="s">
        <v>1155</v>
      </c>
      <c r="Q30" s="46" t="s">
        <v>1155</v>
      </c>
      <c r="R30" s="84">
        <v>20</v>
      </c>
      <c r="S30" s="288">
        <f>System!$H$10</f>
        <v>0.94512195121951226</v>
      </c>
      <c r="T30" s="240">
        <f t="shared" si="0"/>
        <v>18.902439024390244</v>
      </c>
      <c r="U30" s="243">
        <f>System!$I$10</f>
        <v>0.2</v>
      </c>
      <c r="V30" s="185">
        <f t="shared" si="1"/>
        <v>35.04</v>
      </c>
      <c r="W30" s="74"/>
      <c r="Y30" s="148"/>
      <c r="Z30" s="171"/>
      <c r="AA30" s="148"/>
      <c r="AB30" s="148"/>
      <c r="AC30" s="222"/>
      <c r="AD30" s="148"/>
      <c r="AE30" s="148"/>
      <c r="AF30" s="148"/>
      <c r="AG30" s="148"/>
      <c r="AH30" s="148"/>
      <c r="AI30" s="222"/>
      <c r="AJ30" s="148"/>
      <c r="AK30" s="148"/>
      <c r="AL30" s="222"/>
      <c r="AM30" s="86"/>
      <c r="AN30" s="148"/>
      <c r="AO30" s="148"/>
      <c r="AP30" s="148"/>
      <c r="AQ30" s="148"/>
      <c r="AR30" s="148"/>
      <c r="AT30" s="16"/>
      <c r="AU30" s="16"/>
    </row>
    <row r="31" spans="1:47">
      <c r="A31" s="122"/>
      <c r="B31" s="130" t="s">
        <v>755</v>
      </c>
      <c r="C31" s="31" t="s">
        <v>5071</v>
      </c>
      <c r="D31" s="130" t="s">
        <v>756</v>
      </c>
      <c r="E31" s="129" t="s">
        <v>349</v>
      </c>
      <c r="F31" s="140">
        <v>44.651000000000003</v>
      </c>
      <c r="G31" s="140">
        <v>-78.758700000000005</v>
      </c>
      <c r="H31" s="31" t="s">
        <v>1153</v>
      </c>
      <c r="I31" s="31" t="s">
        <v>2783</v>
      </c>
      <c r="J31" s="226" t="s">
        <v>2291</v>
      </c>
      <c r="K31" s="134" t="s">
        <v>4119</v>
      </c>
      <c r="L31" s="226">
        <v>230</v>
      </c>
      <c r="M31" s="90">
        <v>2015</v>
      </c>
      <c r="N31" s="90">
        <v>2035</v>
      </c>
      <c r="O31" s="136"/>
      <c r="P31" s="83" t="s">
        <v>204</v>
      </c>
      <c r="Q31" s="46" t="s">
        <v>204</v>
      </c>
      <c r="R31" s="84">
        <v>3</v>
      </c>
      <c r="S31" s="288">
        <f>System!$H$13</f>
        <v>0.18544776119402984</v>
      </c>
      <c r="T31" s="240">
        <f t="shared" si="0"/>
        <v>0.55634328358208951</v>
      </c>
      <c r="U31" s="243">
        <f>System!$I$13</f>
        <v>0.18</v>
      </c>
      <c r="V31" s="185">
        <f t="shared" si="1"/>
        <v>4.7303999999999995</v>
      </c>
      <c r="W31" s="74"/>
      <c r="X31" s="10"/>
      <c r="Y31" s="176"/>
      <c r="Z31" s="174"/>
      <c r="AA31" s="174"/>
      <c r="AB31" s="115"/>
      <c r="AC31" s="115"/>
      <c r="AD31" s="174"/>
      <c r="AE31" s="174"/>
      <c r="AF31" s="174"/>
      <c r="AG31" s="174"/>
      <c r="AH31" s="147"/>
      <c r="AI31" s="174"/>
      <c r="AJ31" s="115"/>
      <c r="AK31" s="174"/>
      <c r="AL31" s="115"/>
      <c r="AM31" s="114"/>
      <c r="AN31" s="177"/>
      <c r="AO31" s="174"/>
      <c r="AP31" s="174"/>
      <c r="AQ31" s="174"/>
      <c r="AR31" s="169"/>
      <c r="AS31" s="10"/>
      <c r="AT31" s="16"/>
      <c r="AU31" s="16"/>
    </row>
    <row r="32" spans="1:47">
      <c r="A32" s="122"/>
      <c r="B32" s="129" t="s">
        <v>350</v>
      </c>
      <c r="C32" s="31" t="s">
        <v>5072</v>
      </c>
      <c r="D32" s="129" t="s">
        <v>351</v>
      </c>
      <c r="E32" s="129" t="s">
        <v>352</v>
      </c>
      <c r="F32" s="146">
        <v>45.06794</v>
      </c>
      <c r="G32" s="146">
        <v>-74.946807000000007</v>
      </c>
      <c r="H32" s="31" t="s">
        <v>1152</v>
      </c>
      <c r="I32" s="31" t="s">
        <v>2783</v>
      </c>
      <c r="J32" s="226" t="s">
        <v>2182</v>
      </c>
      <c r="K32" s="31" t="s">
        <v>4173</v>
      </c>
      <c r="L32" s="226">
        <v>115</v>
      </c>
      <c r="M32" s="90">
        <v>2019</v>
      </c>
      <c r="N32" s="90">
        <v>2039</v>
      </c>
      <c r="O32" s="137"/>
      <c r="P32" s="90" t="s">
        <v>204</v>
      </c>
      <c r="Q32" s="46" t="s">
        <v>204</v>
      </c>
      <c r="R32" s="53">
        <v>10</v>
      </c>
      <c r="S32" s="288">
        <f>System!$H$13</f>
        <v>0.18544776119402984</v>
      </c>
      <c r="T32" s="240">
        <f t="shared" si="0"/>
        <v>1.8544776119402984</v>
      </c>
      <c r="U32" s="243">
        <f>System!$I$13</f>
        <v>0.18</v>
      </c>
      <c r="V32" s="185">
        <f t="shared" si="1"/>
        <v>15.768000000000001</v>
      </c>
      <c r="W32" s="74"/>
      <c r="X32" s="10"/>
      <c r="Y32" s="176"/>
      <c r="Z32" s="174"/>
      <c r="AA32" s="174"/>
      <c r="AB32" s="115"/>
      <c r="AC32" s="115"/>
      <c r="AD32" s="174"/>
      <c r="AE32" s="174"/>
      <c r="AF32" s="174"/>
      <c r="AG32" s="174"/>
      <c r="AH32" s="147"/>
      <c r="AI32" s="174"/>
      <c r="AJ32" s="115"/>
      <c r="AK32" s="174"/>
      <c r="AL32" s="115"/>
      <c r="AM32" s="114"/>
      <c r="AN32" s="177"/>
      <c r="AO32" s="174"/>
      <c r="AP32" s="174"/>
      <c r="AQ32" s="174"/>
      <c r="AR32" s="169"/>
      <c r="AS32" s="10"/>
      <c r="AT32" s="16"/>
      <c r="AU32" s="16"/>
    </row>
    <row r="33" spans="1:47">
      <c r="A33" s="122"/>
      <c r="B33" s="130" t="s">
        <v>615</v>
      </c>
      <c r="C33" s="31" t="s">
        <v>5073</v>
      </c>
      <c r="D33" s="130" t="s">
        <v>566</v>
      </c>
      <c r="E33" s="138" t="s">
        <v>272</v>
      </c>
      <c r="F33" s="142">
        <v>45.249899999999997</v>
      </c>
      <c r="G33" s="142">
        <v>-76.759</v>
      </c>
      <c r="H33" s="31" t="s">
        <v>1152</v>
      </c>
      <c r="I33" s="31" t="s">
        <v>2783</v>
      </c>
      <c r="J33" s="226" t="s">
        <v>4319</v>
      </c>
      <c r="K33" s="134" t="s">
        <v>4320</v>
      </c>
      <c r="L33" s="226">
        <v>115</v>
      </c>
      <c r="M33" s="287">
        <v>1942</v>
      </c>
      <c r="N33" s="75">
        <v>2100</v>
      </c>
      <c r="O33" s="136"/>
      <c r="P33" s="152" t="s">
        <v>1067</v>
      </c>
      <c r="Q33" s="46" t="s">
        <v>1067</v>
      </c>
      <c r="R33" s="185">
        <v>179</v>
      </c>
      <c r="S33" s="288">
        <f>System!$H$11</f>
        <v>0.68430831298439321</v>
      </c>
      <c r="T33" s="240">
        <f t="shared" si="0"/>
        <v>122.49118802420638</v>
      </c>
      <c r="U33" s="243">
        <v>0.13176768449784446</v>
      </c>
      <c r="V33" s="185">
        <f t="shared" si="1"/>
        <v>206.61700000000002</v>
      </c>
      <c r="W33" s="74">
        <v>4</v>
      </c>
      <c r="Y33" s="222"/>
      <c r="Z33" s="188"/>
      <c r="AA33" s="222"/>
      <c r="AB33" s="222"/>
      <c r="AC33" s="225"/>
      <c r="AD33" s="222"/>
      <c r="AE33" s="222"/>
      <c r="AF33" s="222"/>
      <c r="AG33" s="222"/>
      <c r="AH33" s="222"/>
      <c r="AI33" s="225"/>
      <c r="AJ33" s="222"/>
      <c r="AK33" s="222"/>
      <c r="AL33" s="222"/>
      <c r="AM33" s="87"/>
      <c r="AN33" s="148"/>
      <c r="AO33" s="222"/>
      <c r="AP33" s="222"/>
      <c r="AQ33" s="222"/>
      <c r="AR33" s="148"/>
      <c r="AT33" s="16"/>
      <c r="AU33" s="317"/>
    </row>
    <row r="34" spans="1:47">
      <c r="A34" s="122"/>
      <c r="B34" s="130" t="s">
        <v>616</v>
      </c>
      <c r="C34" s="31" t="s">
        <v>5074</v>
      </c>
      <c r="D34" s="47" t="s">
        <v>617</v>
      </c>
      <c r="E34" s="47" t="s">
        <v>616</v>
      </c>
      <c r="F34" s="140">
        <v>44.168500000000002</v>
      </c>
      <c r="G34" s="140">
        <v>-77.588099999999997</v>
      </c>
      <c r="H34" s="31" t="s">
        <v>1153</v>
      </c>
      <c r="I34" s="31" t="s">
        <v>2783</v>
      </c>
      <c r="J34" s="226" t="s">
        <v>1499</v>
      </c>
      <c r="K34" s="134" t="s">
        <v>4236</v>
      </c>
      <c r="L34" s="226">
        <v>115</v>
      </c>
      <c r="M34" s="75">
        <v>2000</v>
      </c>
      <c r="N34" s="75">
        <v>2100</v>
      </c>
      <c r="O34" s="136"/>
      <c r="P34" s="83" t="s">
        <v>1067</v>
      </c>
      <c r="Q34" s="46" t="s">
        <v>1067</v>
      </c>
      <c r="R34" s="84">
        <v>5</v>
      </c>
      <c r="S34" s="288">
        <f>System!$H$11</f>
        <v>0.68430831298439321</v>
      </c>
      <c r="T34" s="240">
        <f t="shared" si="0"/>
        <v>3.421541564921966</v>
      </c>
      <c r="U34" s="243">
        <f>System!$I$11</f>
        <v>0.65</v>
      </c>
      <c r="V34" s="185">
        <f t="shared" si="1"/>
        <v>28.47</v>
      </c>
      <c r="W34" s="74"/>
      <c r="Y34" s="176"/>
      <c r="Z34" s="174"/>
      <c r="AA34" s="174"/>
      <c r="AB34" s="115"/>
      <c r="AC34" s="115"/>
      <c r="AD34" s="174"/>
      <c r="AE34" s="174"/>
      <c r="AF34" s="174"/>
      <c r="AG34" s="174"/>
      <c r="AH34" s="147"/>
      <c r="AI34" s="174"/>
      <c r="AJ34" s="115"/>
      <c r="AK34" s="174"/>
      <c r="AL34" s="115"/>
      <c r="AM34" s="114"/>
      <c r="AN34" s="177"/>
      <c r="AO34" s="174"/>
      <c r="AP34" s="174"/>
      <c r="AQ34" s="174"/>
      <c r="AR34" s="169"/>
      <c r="AT34" s="16"/>
      <c r="AU34" s="16"/>
    </row>
    <row r="35" spans="1:47">
      <c r="A35" s="122"/>
      <c r="B35" s="130" t="s">
        <v>757</v>
      </c>
      <c r="C35" s="31" t="s">
        <v>5075</v>
      </c>
      <c r="D35" s="130" t="s">
        <v>758</v>
      </c>
      <c r="E35" s="129" t="s">
        <v>353</v>
      </c>
      <c r="F35" s="140">
        <v>44.258800000000001</v>
      </c>
      <c r="G35" s="140">
        <v>-79.293000000000006</v>
      </c>
      <c r="H35" s="31" t="s">
        <v>1153</v>
      </c>
      <c r="I35" s="31" t="s">
        <v>2783</v>
      </c>
      <c r="J35" s="227" t="s">
        <v>2289</v>
      </c>
      <c r="K35" s="134" t="s">
        <v>3947</v>
      </c>
      <c r="L35" s="226">
        <v>230</v>
      </c>
      <c r="M35" s="90">
        <v>2015</v>
      </c>
      <c r="N35" s="90">
        <v>2035</v>
      </c>
      <c r="O35" s="136"/>
      <c r="P35" s="83" t="s">
        <v>204</v>
      </c>
      <c r="Q35" s="46" t="s">
        <v>204</v>
      </c>
      <c r="R35" s="84">
        <v>10</v>
      </c>
      <c r="S35" s="288">
        <f>System!$H$13</f>
        <v>0.18544776119402984</v>
      </c>
      <c r="T35" s="240">
        <f t="shared" si="0"/>
        <v>1.8544776119402984</v>
      </c>
      <c r="U35" s="243">
        <f>System!$I$13</f>
        <v>0.18</v>
      </c>
      <c r="V35" s="185">
        <f t="shared" si="1"/>
        <v>15.768000000000001</v>
      </c>
      <c r="W35" s="74"/>
      <c r="X35" s="10"/>
      <c r="Y35" s="176"/>
      <c r="Z35" s="174"/>
      <c r="AA35" s="174"/>
      <c r="AB35" s="115"/>
      <c r="AC35" s="115"/>
      <c r="AD35" s="174"/>
      <c r="AE35" s="174"/>
      <c r="AF35" s="174"/>
      <c r="AG35" s="174"/>
      <c r="AH35" s="147"/>
      <c r="AI35" s="174"/>
      <c r="AJ35" s="115"/>
      <c r="AK35" s="174"/>
      <c r="AL35" s="115"/>
      <c r="AM35" s="114"/>
      <c r="AN35" s="177"/>
      <c r="AO35" s="174"/>
      <c r="AP35" s="174"/>
      <c r="AQ35" s="174"/>
      <c r="AR35" s="169"/>
      <c r="AS35" s="10"/>
      <c r="AT35" s="16"/>
      <c r="AU35" s="16"/>
    </row>
    <row r="36" spans="1:47">
      <c r="A36" s="122"/>
      <c r="B36" s="130" t="s">
        <v>3581</v>
      </c>
      <c r="C36" s="31" t="s">
        <v>5076</v>
      </c>
      <c r="D36" s="47" t="s">
        <v>567</v>
      </c>
      <c r="E36" s="47" t="s">
        <v>1025</v>
      </c>
      <c r="F36" s="140">
        <v>43.823300000000003</v>
      </c>
      <c r="G36" s="140">
        <v>-79.163899999999998</v>
      </c>
      <c r="H36" s="31" t="s">
        <v>1153</v>
      </c>
      <c r="I36" s="31" t="s">
        <v>2783</v>
      </c>
      <c r="J36" s="226" t="s">
        <v>1517</v>
      </c>
      <c r="K36" s="134" t="s">
        <v>3987</v>
      </c>
      <c r="L36" s="226">
        <v>230</v>
      </c>
      <c r="M36" s="75">
        <v>2000</v>
      </c>
      <c r="N36" s="75">
        <v>2100</v>
      </c>
      <c r="O36" s="125"/>
      <c r="P36" s="83" t="s">
        <v>1154</v>
      </c>
      <c r="Q36" s="46" t="s">
        <v>1155</v>
      </c>
      <c r="R36" s="84">
        <v>5</v>
      </c>
      <c r="S36" s="288">
        <f>System!$H$10</f>
        <v>0.94512195121951226</v>
      </c>
      <c r="T36" s="240">
        <f t="shared" si="0"/>
        <v>4.725609756097561</v>
      </c>
      <c r="U36" s="243">
        <f>System!$I$10</f>
        <v>0.2</v>
      </c>
      <c r="V36" s="185">
        <f t="shared" si="1"/>
        <v>8.76</v>
      </c>
      <c r="W36" s="74"/>
      <c r="Y36" s="176"/>
      <c r="Z36" s="174"/>
      <c r="AA36" s="174"/>
      <c r="AB36" s="115"/>
      <c r="AC36" s="115"/>
      <c r="AD36" s="174"/>
      <c r="AE36" s="174"/>
      <c r="AF36" s="174"/>
      <c r="AG36" s="174"/>
      <c r="AH36" s="147"/>
      <c r="AI36" s="174"/>
      <c r="AJ36" s="115"/>
      <c r="AK36" s="174"/>
      <c r="AL36" s="115"/>
      <c r="AM36" s="82"/>
      <c r="AN36" s="177"/>
      <c r="AO36" s="174"/>
      <c r="AP36" s="174"/>
      <c r="AQ36" s="174"/>
      <c r="AR36" s="169"/>
      <c r="AT36" s="16"/>
      <c r="AU36" s="16"/>
    </row>
    <row r="37" spans="1:47">
      <c r="A37" s="122"/>
      <c r="B37" s="130" t="s">
        <v>3485</v>
      </c>
      <c r="C37" s="31" t="s">
        <v>4754</v>
      </c>
      <c r="D37" s="130" t="s">
        <v>566</v>
      </c>
      <c r="E37" s="138" t="s">
        <v>1021</v>
      </c>
      <c r="F37" s="142">
        <v>43.1492</v>
      </c>
      <c r="G37" s="142">
        <v>-79.044300000000007</v>
      </c>
      <c r="H37" s="31" t="s">
        <v>1153</v>
      </c>
      <c r="I37" s="31" t="s">
        <v>2783</v>
      </c>
      <c r="J37" s="226" t="s">
        <v>4321</v>
      </c>
      <c r="K37" s="134" t="s">
        <v>4322</v>
      </c>
      <c r="L37" s="226">
        <v>115</v>
      </c>
      <c r="M37" s="287">
        <v>2022</v>
      </c>
      <c r="N37" s="75">
        <v>2100</v>
      </c>
      <c r="O37" s="136"/>
      <c r="P37" s="152" t="s">
        <v>1067</v>
      </c>
      <c r="Q37" s="46" t="s">
        <v>1067</v>
      </c>
      <c r="R37" s="191">
        <v>62.5</v>
      </c>
      <c r="S37" s="288">
        <f>System!$H$11</f>
        <v>0.68430831298439321</v>
      </c>
      <c r="T37" s="240">
        <f t="shared" si="0"/>
        <v>42.769269561524574</v>
      </c>
      <c r="U37" s="253">
        <f t="shared" ref="U37:U46" si="2">V37*1000/(24*365*R37)</f>
        <v>0.54794520547945202</v>
      </c>
      <c r="V37" s="191">
        <v>300</v>
      </c>
      <c r="W37" s="74">
        <v>10</v>
      </c>
      <c r="Y37" s="176"/>
      <c r="Z37" s="174"/>
      <c r="AA37" s="174"/>
      <c r="AB37" s="115"/>
      <c r="AC37" s="115"/>
      <c r="AD37" s="174"/>
      <c r="AE37" s="174"/>
      <c r="AF37" s="174"/>
      <c r="AG37" s="174"/>
      <c r="AH37" s="147"/>
      <c r="AI37" s="174"/>
      <c r="AJ37" s="115"/>
      <c r="AK37" s="174"/>
      <c r="AL37" s="115"/>
      <c r="AM37" s="114"/>
      <c r="AN37" s="177"/>
      <c r="AO37" s="174"/>
      <c r="AP37" s="174"/>
      <c r="AQ37" s="174"/>
      <c r="AR37" s="169"/>
      <c r="AT37" s="16" t="s">
        <v>3495</v>
      </c>
      <c r="AU37" s="317"/>
    </row>
    <row r="38" spans="1:47">
      <c r="A38" s="122"/>
      <c r="B38" s="130" t="s">
        <v>3486</v>
      </c>
      <c r="C38" s="31" t="s">
        <v>4755</v>
      </c>
      <c r="D38" s="130" t="s">
        <v>566</v>
      </c>
      <c r="E38" s="138" t="s">
        <v>1021</v>
      </c>
      <c r="F38" s="142">
        <v>43.1492</v>
      </c>
      <c r="G38" s="142">
        <v>-79.044300000000007</v>
      </c>
      <c r="H38" s="31" t="s">
        <v>1153</v>
      </c>
      <c r="I38" s="31" t="s">
        <v>2783</v>
      </c>
      <c r="J38" s="226" t="s">
        <v>4321</v>
      </c>
      <c r="K38" s="134" t="s">
        <v>4322</v>
      </c>
      <c r="L38" s="226">
        <v>115</v>
      </c>
      <c r="M38" s="287">
        <v>2022</v>
      </c>
      <c r="N38" s="75">
        <v>2100</v>
      </c>
      <c r="O38" s="136"/>
      <c r="P38" s="152" t="s">
        <v>1067</v>
      </c>
      <c r="Q38" s="46" t="s">
        <v>1067</v>
      </c>
      <c r="R38" s="191">
        <v>62.5</v>
      </c>
      <c r="S38" s="288">
        <f>System!$H$11</f>
        <v>0.68430831298439321</v>
      </c>
      <c r="T38" s="240">
        <f t="shared" si="0"/>
        <v>42.769269561524574</v>
      </c>
      <c r="U38" s="253">
        <f t="shared" si="2"/>
        <v>0.54794520547945202</v>
      </c>
      <c r="V38" s="191">
        <v>300</v>
      </c>
      <c r="W38" s="74">
        <v>10</v>
      </c>
      <c r="Y38" s="176"/>
      <c r="Z38" s="174"/>
      <c r="AA38" s="174"/>
      <c r="AB38" s="115"/>
      <c r="AC38" s="115"/>
      <c r="AD38" s="174"/>
      <c r="AE38" s="174"/>
      <c r="AF38" s="174"/>
      <c r="AG38" s="174"/>
      <c r="AH38" s="147"/>
      <c r="AI38" s="174"/>
      <c r="AJ38" s="115"/>
      <c r="AK38" s="174"/>
      <c r="AL38" s="115"/>
      <c r="AM38" s="114"/>
      <c r="AN38" s="177"/>
      <c r="AO38" s="174"/>
      <c r="AP38" s="174"/>
      <c r="AQ38" s="174"/>
      <c r="AR38" s="169"/>
      <c r="AT38" s="16" t="s">
        <v>3495</v>
      </c>
      <c r="AU38" s="317"/>
    </row>
    <row r="39" spans="1:47">
      <c r="A39" s="122"/>
      <c r="B39" s="130" t="s">
        <v>3487</v>
      </c>
      <c r="C39" s="31" t="s">
        <v>4756</v>
      </c>
      <c r="D39" s="130" t="s">
        <v>566</v>
      </c>
      <c r="E39" s="138" t="s">
        <v>1021</v>
      </c>
      <c r="F39" s="142">
        <v>43.1492</v>
      </c>
      <c r="G39" s="142">
        <v>-79.044300000000007</v>
      </c>
      <c r="H39" s="31" t="s">
        <v>1153</v>
      </c>
      <c r="I39" s="31" t="s">
        <v>2783</v>
      </c>
      <c r="J39" s="226" t="s">
        <v>4321</v>
      </c>
      <c r="K39" s="134" t="s">
        <v>4322</v>
      </c>
      <c r="L39" s="226">
        <v>115</v>
      </c>
      <c r="M39" s="287">
        <v>1921</v>
      </c>
      <c r="N39" s="75">
        <v>2100</v>
      </c>
      <c r="O39" s="136"/>
      <c r="P39" s="152" t="s">
        <v>1067</v>
      </c>
      <c r="Q39" s="46" t="s">
        <v>1067</v>
      </c>
      <c r="R39" s="191">
        <v>56</v>
      </c>
      <c r="S39" s="288">
        <f>System!$H$11</f>
        <v>0.68430831298439321</v>
      </c>
      <c r="T39" s="240">
        <f t="shared" si="0"/>
        <v>38.321265527126016</v>
      </c>
      <c r="U39" s="253">
        <f t="shared" si="2"/>
        <v>0.55039138943248533</v>
      </c>
      <c r="V39" s="191">
        <v>270</v>
      </c>
      <c r="W39" s="74">
        <v>10</v>
      </c>
      <c r="Y39" s="176"/>
      <c r="Z39" s="174"/>
      <c r="AA39" s="174"/>
      <c r="AB39" s="115"/>
      <c r="AC39" s="115"/>
      <c r="AD39" s="174"/>
      <c r="AE39" s="174"/>
      <c r="AF39" s="174"/>
      <c r="AG39" s="174"/>
      <c r="AH39" s="147"/>
      <c r="AI39" s="174"/>
      <c r="AJ39" s="115"/>
      <c r="AK39" s="174"/>
      <c r="AL39" s="115"/>
      <c r="AM39" s="114"/>
      <c r="AN39" s="177"/>
      <c r="AO39" s="174"/>
      <c r="AP39" s="174"/>
      <c r="AQ39" s="174"/>
      <c r="AR39" s="169"/>
      <c r="AT39" s="16" t="s">
        <v>3495</v>
      </c>
      <c r="AU39" s="317"/>
    </row>
    <row r="40" spans="1:47">
      <c r="A40" s="122"/>
      <c r="B40" s="130" t="s">
        <v>3488</v>
      </c>
      <c r="C40" s="31" t="s">
        <v>4757</v>
      </c>
      <c r="D40" s="130" t="s">
        <v>566</v>
      </c>
      <c r="E40" s="138" t="s">
        <v>1021</v>
      </c>
      <c r="F40" s="142">
        <v>43.1492</v>
      </c>
      <c r="G40" s="142">
        <v>-79.044300000000007</v>
      </c>
      <c r="H40" s="31" t="s">
        <v>1153</v>
      </c>
      <c r="I40" s="31" t="s">
        <v>2783</v>
      </c>
      <c r="J40" s="226" t="s">
        <v>4321</v>
      </c>
      <c r="K40" s="31" t="s">
        <v>4322</v>
      </c>
      <c r="L40" s="226">
        <v>115</v>
      </c>
      <c r="M40" s="287">
        <v>1921</v>
      </c>
      <c r="N40" s="75">
        <v>2100</v>
      </c>
      <c r="O40" s="125"/>
      <c r="P40" s="152" t="s">
        <v>1067</v>
      </c>
      <c r="Q40" s="46" t="s">
        <v>1067</v>
      </c>
      <c r="R40" s="191">
        <v>56</v>
      </c>
      <c r="S40" s="288">
        <f>System!$H$11</f>
        <v>0.68430831298439321</v>
      </c>
      <c r="T40" s="240">
        <f t="shared" si="0"/>
        <v>38.321265527126016</v>
      </c>
      <c r="U40" s="253">
        <f t="shared" si="2"/>
        <v>0.55039138943248533</v>
      </c>
      <c r="V40" s="191">
        <v>270</v>
      </c>
      <c r="W40" s="74">
        <v>10</v>
      </c>
      <c r="Y40" s="176"/>
      <c r="Z40" s="174"/>
      <c r="AA40" s="174"/>
      <c r="AB40" s="115"/>
      <c r="AC40" s="115"/>
      <c r="AD40" s="174"/>
      <c r="AE40" s="174"/>
      <c r="AF40" s="174"/>
      <c r="AG40" s="174"/>
      <c r="AH40" s="147"/>
      <c r="AI40" s="174"/>
      <c r="AJ40" s="115"/>
      <c r="AK40" s="174"/>
      <c r="AL40" s="115"/>
      <c r="AM40" s="114"/>
      <c r="AN40" s="177"/>
      <c r="AO40" s="174"/>
      <c r="AP40" s="174"/>
      <c r="AQ40" s="174"/>
      <c r="AR40" s="169"/>
      <c r="AT40" s="16" t="s">
        <v>3495</v>
      </c>
      <c r="AU40" s="317"/>
    </row>
    <row r="41" spans="1:47">
      <c r="A41" s="122"/>
      <c r="B41" s="130" t="s">
        <v>3489</v>
      </c>
      <c r="C41" s="31" t="s">
        <v>4758</v>
      </c>
      <c r="D41" s="130" t="s">
        <v>566</v>
      </c>
      <c r="E41" s="138" t="s">
        <v>1021</v>
      </c>
      <c r="F41" s="142">
        <v>43.1492</v>
      </c>
      <c r="G41" s="142">
        <v>-79.044300000000007</v>
      </c>
      <c r="H41" s="31" t="s">
        <v>1153</v>
      </c>
      <c r="I41" s="31" t="s">
        <v>2783</v>
      </c>
      <c r="J41" s="226" t="s">
        <v>4321</v>
      </c>
      <c r="K41" s="134" t="s">
        <v>4322</v>
      </c>
      <c r="L41" s="226">
        <v>115</v>
      </c>
      <c r="M41" s="287">
        <v>1921</v>
      </c>
      <c r="N41" s="75">
        <v>2100</v>
      </c>
      <c r="O41" s="125"/>
      <c r="P41" s="152" t="s">
        <v>1067</v>
      </c>
      <c r="Q41" s="46" t="s">
        <v>1067</v>
      </c>
      <c r="R41" s="191">
        <v>56</v>
      </c>
      <c r="S41" s="288">
        <f>System!$H$11</f>
        <v>0.68430831298439321</v>
      </c>
      <c r="T41" s="240">
        <f t="shared" si="0"/>
        <v>38.321265527126016</v>
      </c>
      <c r="U41" s="253">
        <f t="shared" si="2"/>
        <v>0.55039138943248533</v>
      </c>
      <c r="V41" s="191">
        <v>270</v>
      </c>
      <c r="W41" s="74">
        <v>10</v>
      </c>
      <c r="Y41" s="176"/>
      <c r="Z41" s="174"/>
      <c r="AA41" s="174"/>
      <c r="AB41" s="115"/>
      <c r="AC41" s="115"/>
      <c r="AD41" s="174"/>
      <c r="AE41" s="174"/>
      <c r="AF41" s="174"/>
      <c r="AG41" s="174"/>
      <c r="AH41" s="147"/>
      <c r="AI41" s="174"/>
      <c r="AJ41" s="115"/>
      <c r="AK41" s="174"/>
      <c r="AL41" s="115"/>
      <c r="AM41" s="114"/>
      <c r="AN41" s="177"/>
      <c r="AO41" s="174"/>
      <c r="AP41" s="174"/>
      <c r="AQ41" s="174"/>
      <c r="AR41" s="169"/>
      <c r="AT41" s="16" t="s">
        <v>3495</v>
      </c>
      <c r="AU41" s="317"/>
    </row>
    <row r="42" spans="1:47">
      <c r="A42" s="122"/>
      <c r="B42" s="130" t="s">
        <v>3496</v>
      </c>
      <c r="C42" s="31" t="s">
        <v>4759</v>
      </c>
      <c r="D42" s="130" t="s">
        <v>566</v>
      </c>
      <c r="E42" s="138" t="s">
        <v>1021</v>
      </c>
      <c r="F42" s="142">
        <v>43.1492</v>
      </c>
      <c r="G42" s="142">
        <v>-79.044300000000007</v>
      </c>
      <c r="H42" s="31" t="s">
        <v>1153</v>
      </c>
      <c r="I42" s="31" t="s">
        <v>2783</v>
      </c>
      <c r="J42" s="226" t="s">
        <v>4321</v>
      </c>
      <c r="K42" s="134" t="s">
        <v>4322</v>
      </c>
      <c r="L42" s="226">
        <v>115</v>
      </c>
      <c r="M42" s="287">
        <v>1921</v>
      </c>
      <c r="N42" s="75">
        <v>2100</v>
      </c>
      <c r="O42" s="125"/>
      <c r="P42" s="152" t="s">
        <v>1067</v>
      </c>
      <c r="Q42" s="46" t="s">
        <v>1067</v>
      </c>
      <c r="R42" s="191">
        <v>56</v>
      </c>
      <c r="S42" s="288">
        <f>System!$H$11</f>
        <v>0.68430831298439321</v>
      </c>
      <c r="T42" s="240">
        <f t="shared" si="0"/>
        <v>38.321265527126016</v>
      </c>
      <c r="U42" s="253">
        <f t="shared" si="2"/>
        <v>0.55039138943248533</v>
      </c>
      <c r="V42" s="191">
        <v>270</v>
      </c>
      <c r="W42" s="74">
        <v>10</v>
      </c>
      <c r="Y42" s="176"/>
      <c r="Z42" s="174"/>
      <c r="AA42" s="174"/>
      <c r="AB42" s="115"/>
      <c r="AC42" s="115"/>
      <c r="AD42" s="174"/>
      <c r="AE42" s="174"/>
      <c r="AF42" s="174"/>
      <c r="AG42" s="174"/>
      <c r="AH42" s="147"/>
      <c r="AI42" s="174"/>
      <c r="AJ42" s="115"/>
      <c r="AK42" s="174"/>
      <c r="AL42" s="115"/>
      <c r="AM42" s="114"/>
      <c r="AN42" s="177"/>
      <c r="AO42" s="174"/>
      <c r="AP42" s="174"/>
      <c r="AQ42" s="174"/>
      <c r="AR42" s="169"/>
      <c r="AT42" s="16" t="s">
        <v>3495</v>
      </c>
      <c r="AU42" s="317"/>
    </row>
    <row r="43" spans="1:47">
      <c r="A43" s="122"/>
      <c r="B43" s="130" t="s">
        <v>3491</v>
      </c>
      <c r="C43" s="31" t="s">
        <v>4760</v>
      </c>
      <c r="D43" s="130" t="s">
        <v>566</v>
      </c>
      <c r="E43" s="138" t="s">
        <v>1021</v>
      </c>
      <c r="F43" s="142">
        <v>43.1492</v>
      </c>
      <c r="G43" s="142">
        <v>-79.044300000000007</v>
      </c>
      <c r="H43" s="31" t="s">
        <v>1153</v>
      </c>
      <c r="I43" s="31" t="s">
        <v>2783</v>
      </c>
      <c r="J43" s="226" t="s">
        <v>4321</v>
      </c>
      <c r="K43" s="134" t="s">
        <v>4322</v>
      </c>
      <c r="L43" s="226">
        <v>115</v>
      </c>
      <c r="M43" s="287">
        <v>1921</v>
      </c>
      <c r="N43" s="75">
        <v>2100</v>
      </c>
      <c r="O43" s="136"/>
      <c r="P43" s="152" t="s">
        <v>1067</v>
      </c>
      <c r="Q43" s="46" t="s">
        <v>1067</v>
      </c>
      <c r="R43" s="191">
        <v>56</v>
      </c>
      <c r="S43" s="288">
        <f>System!$H$11</f>
        <v>0.68430831298439321</v>
      </c>
      <c r="T43" s="240">
        <f t="shared" si="0"/>
        <v>38.321265527126016</v>
      </c>
      <c r="U43" s="253">
        <f t="shared" si="2"/>
        <v>0.55039138943248533</v>
      </c>
      <c r="V43" s="191">
        <v>270</v>
      </c>
      <c r="W43" s="74">
        <v>10</v>
      </c>
      <c r="Y43" s="176"/>
      <c r="Z43" s="174"/>
      <c r="AA43" s="174"/>
      <c r="AB43" s="115"/>
      <c r="AC43" s="115"/>
      <c r="AD43" s="174"/>
      <c r="AE43" s="174"/>
      <c r="AF43" s="174"/>
      <c r="AG43" s="174"/>
      <c r="AH43" s="147"/>
      <c r="AI43" s="174"/>
      <c r="AJ43" s="115"/>
      <c r="AK43" s="174"/>
      <c r="AL43" s="115"/>
      <c r="AM43" s="114"/>
      <c r="AN43" s="177"/>
      <c r="AO43" s="174"/>
      <c r="AP43" s="174"/>
      <c r="AQ43" s="174"/>
      <c r="AR43" s="169"/>
      <c r="AT43" s="16" t="s">
        <v>3495</v>
      </c>
      <c r="AU43" s="317"/>
    </row>
    <row r="44" spans="1:47">
      <c r="A44" s="122"/>
      <c r="B44" s="130" t="s">
        <v>3492</v>
      </c>
      <c r="C44" s="31" t="s">
        <v>4761</v>
      </c>
      <c r="D44" s="130" t="s">
        <v>566</v>
      </c>
      <c r="E44" s="138" t="s">
        <v>1021</v>
      </c>
      <c r="F44" s="142">
        <v>43.1492</v>
      </c>
      <c r="G44" s="142">
        <v>-79.044300000000007</v>
      </c>
      <c r="H44" s="31" t="s">
        <v>1153</v>
      </c>
      <c r="I44" s="31" t="s">
        <v>2783</v>
      </c>
      <c r="J44" s="226" t="s">
        <v>4321</v>
      </c>
      <c r="K44" s="134" t="s">
        <v>4322</v>
      </c>
      <c r="L44" s="226">
        <v>115</v>
      </c>
      <c r="M44" s="287">
        <v>1921</v>
      </c>
      <c r="N44" s="75">
        <v>2100</v>
      </c>
      <c r="O44" s="136"/>
      <c r="P44" s="152" t="s">
        <v>1067</v>
      </c>
      <c r="Q44" s="46" t="s">
        <v>1067</v>
      </c>
      <c r="R44" s="191">
        <v>56</v>
      </c>
      <c r="S44" s="288">
        <f>System!$H$11</f>
        <v>0.68430831298439321</v>
      </c>
      <c r="T44" s="240">
        <f t="shared" si="0"/>
        <v>38.321265527126016</v>
      </c>
      <c r="U44" s="253">
        <f t="shared" si="2"/>
        <v>0.55039138943248533</v>
      </c>
      <c r="V44" s="191">
        <v>270</v>
      </c>
      <c r="W44" s="74">
        <v>10</v>
      </c>
      <c r="Y44" s="176"/>
      <c r="Z44" s="174"/>
      <c r="AA44" s="174"/>
      <c r="AB44" s="115"/>
      <c r="AC44" s="115"/>
      <c r="AD44" s="174"/>
      <c r="AE44" s="174"/>
      <c r="AF44" s="174"/>
      <c r="AG44" s="174"/>
      <c r="AH44" s="147"/>
      <c r="AI44" s="174"/>
      <c r="AJ44" s="115"/>
      <c r="AK44" s="174"/>
      <c r="AL44" s="115"/>
      <c r="AM44" s="114"/>
      <c r="AN44" s="177"/>
      <c r="AO44" s="174"/>
      <c r="AP44" s="174"/>
      <c r="AQ44" s="174"/>
      <c r="AR44" s="169"/>
      <c r="AT44" s="16" t="s">
        <v>3495</v>
      </c>
      <c r="AU44" s="317"/>
    </row>
    <row r="45" spans="1:47">
      <c r="A45" s="122"/>
      <c r="B45" s="130" t="s">
        <v>3493</v>
      </c>
      <c r="C45" s="31" t="s">
        <v>4762</v>
      </c>
      <c r="D45" s="130" t="s">
        <v>566</v>
      </c>
      <c r="E45" s="138" t="s">
        <v>1021</v>
      </c>
      <c r="F45" s="142">
        <v>43.1492</v>
      </c>
      <c r="G45" s="142">
        <v>-79.044300000000007</v>
      </c>
      <c r="H45" s="31" t="s">
        <v>1153</v>
      </c>
      <c r="I45" s="31" t="s">
        <v>2783</v>
      </c>
      <c r="J45" s="227" t="s">
        <v>4321</v>
      </c>
      <c r="K45" s="134" t="s">
        <v>4322</v>
      </c>
      <c r="L45" s="226">
        <v>115</v>
      </c>
      <c r="M45" s="287">
        <v>1921</v>
      </c>
      <c r="N45" s="75">
        <v>2100</v>
      </c>
      <c r="O45" s="125"/>
      <c r="P45" s="152" t="s">
        <v>1067</v>
      </c>
      <c r="Q45" s="46" t="s">
        <v>1067</v>
      </c>
      <c r="R45" s="191">
        <v>56</v>
      </c>
      <c r="S45" s="288">
        <f>System!$H$11</f>
        <v>0.68430831298439321</v>
      </c>
      <c r="T45" s="240">
        <f t="shared" si="0"/>
        <v>38.321265527126016</v>
      </c>
      <c r="U45" s="253">
        <f t="shared" si="2"/>
        <v>0.55039138943248533</v>
      </c>
      <c r="V45" s="191">
        <v>270</v>
      </c>
      <c r="W45" s="74">
        <v>10</v>
      </c>
      <c r="Y45" s="176"/>
      <c r="Z45" s="174"/>
      <c r="AA45" s="174"/>
      <c r="AB45" s="115"/>
      <c r="AC45" s="115"/>
      <c r="AD45" s="174"/>
      <c r="AE45" s="174"/>
      <c r="AF45" s="174"/>
      <c r="AG45" s="174"/>
      <c r="AH45" s="147"/>
      <c r="AI45" s="174"/>
      <c r="AJ45" s="115"/>
      <c r="AK45" s="174"/>
      <c r="AL45" s="115"/>
      <c r="AM45" s="82"/>
      <c r="AN45" s="177"/>
      <c r="AO45" s="174"/>
      <c r="AP45" s="174"/>
      <c r="AQ45" s="174"/>
      <c r="AR45" s="169"/>
      <c r="AT45" s="16" t="s">
        <v>3495</v>
      </c>
      <c r="AU45" s="317"/>
    </row>
    <row r="46" spans="1:47">
      <c r="A46" s="122"/>
      <c r="B46" s="130" t="s">
        <v>3494</v>
      </c>
      <c r="C46" s="31" t="s">
        <v>4763</v>
      </c>
      <c r="D46" s="130" t="s">
        <v>566</v>
      </c>
      <c r="E46" s="138" t="s">
        <v>1021</v>
      </c>
      <c r="F46" s="142">
        <v>43.1492</v>
      </c>
      <c r="G46" s="142">
        <v>-79.044300000000007</v>
      </c>
      <c r="H46" s="31" t="s">
        <v>1153</v>
      </c>
      <c r="I46" s="31" t="s">
        <v>2783</v>
      </c>
      <c r="J46" s="226" t="s">
        <v>4321</v>
      </c>
      <c r="K46" s="134" t="s">
        <v>4322</v>
      </c>
      <c r="L46" s="226">
        <v>115</v>
      </c>
      <c r="M46" s="287">
        <v>1921</v>
      </c>
      <c r="N46" s="75">
        <v>2100</v>
      </c>
      <c r="O46" s="125"/>
      <c r="P46" s="152" t="s">
        <v>1067</v>
      </c>
      <c r="Q46" s="46" t="s">
        <v>1067</v>
      </c>
      <c r="R46" s="191">
        <v>56</v>
      </c>
      <c r="S46" s="288">
        <f>System!$H$11</f>
        <v>0.68430831298439321</v>
      </c>
      <c r="T46" s="240">
        <f t="shared" si="0"/>
        <v>38.321265527126016</v>
      </c>
      <c r="U46" s="253">
        <f t="shared" si="2"/>
        <v>0.55039138943248533</v>
      </c>
      <c r="V46" s="191">
        <v>270</v>
      </c>
      <c r="W46" s="74">
        <v>10</v>
      </c>
      <c r="Y46" s="176"/>
      <c r="Z46" s="174"/>
      <c r="AA46" s="174"/>
      <c r="AB46" s="115"/>
      <c r="AC46" s="115"/>
      <c r="AD46" s="174"/>
      <c r="AE46" s="174"/>
      <c r="AF46" s="174"/>
      <c r="AG46" s="174"/>
      <c r="AH46" s="147"/>
      <c r="AI46" s="174"/>
      <c r="AJ46" s="115"/>
      <c r="AK46" s="174"/>
      <c r="AL46" s="115"/>
      <c r="AM46" s="82"/>
      <c r="AN46" s="177"/>
      <c r="AO46" s="174"/>
      <c r="AP46" s="174"/>
      <c r="AQ46" s="174"/>
      <c r="AR46" s="169"/>
      <c r="AT46" s="16" t="s">
        <v>3495</v>
      </c>
      <c r="AU46" s="317"/>
    </row>
    <row r="47" spans="1:47">
      <c r="A47" s="122"/>
      <c r="B47" s="130" t="s">
        <v>3497</v>
      </c>
      <c r="C47" s="31" t="s">
        <v>4764</v>
      </c>
      <c r="D47" s="130" t="s">
        <v>566</v>
      </c>
      <c r="E47" s="138" t="s">
        <v>1021</v>
      </c>
      <c r="F47" s="142">
        <v>43.145600000000002</v>
      </c>
      <c r="G47" s="142">
        <v>-79.043599999999998</v>
      </c>
      <c r="H47" s="31" t="s">
        <v>1153</v>
      </c>
      <c r="I47" s="31" t="s">
        <v>2783</v>
      </c>
      <c r="J47" s="227" t="s">
        <v>1616</v>
      </c>
      <c r="K47" s="134" t="s">
        <v>4630</v>
      </c>
      <c r="L47" s="226">
        <v>230</v>
      </c>
      <c r="M47" s="287">
        <v>1954</v>
      </c>
      <c r="N47" s="75">
        <v>2100</v>
      </c>
      <c r="O47" s="125"/>
      <c r="P47" s="152" t="s">
        <v>1067</v>
      </c>
      <c r="Q47" s="46" t="s">
        <v>1067</v>
      </c>
      <c r="R47" s="191">
        <v>94</v>
      </c>
      <c r="S47" s="288">
        <f>System!$H$11</f>
        <v>0.68430831298439321</v>
      </c>
      <c r="T47" s="240">
        <f t="shared" si="0"/>
        <v>64.324981420532964</v>
      </c>
      <c r="U47" s="243">
        <v>0.72257845137472065</v>
      </c>
      <c r="V47" s="185">
        <f t="shared" ref="V47:V78" si="3">R47*24*365*U47/1000</f>
        <v>595</v>
      </c>
      <c r="W47" s="74">
        <v>16</v>
      </c>
      <c r="Y47" s="176"/>
      <c r="Z47" s="174"/>
      <c r="AA47" s="174"/>
      <c r="AB47" s="115"/>
      <c r="AC47" s="115"/>
      <c r="AD47" s="174"/>
      <c r="AE47" s="174"/>
      <c r="AF47" s="174"/>
      <c r="AG47" s="174"/>
      <c r="AH47" s="147"/>
      <c r="AI47" s="174"/>
      <c r="AJ47" s="115"/>
      <c r="AK47" s="174"/>
      <c r="AL47" s="115"/>
      <c r="AM47" s="114"/>
      <c r="AN47" s="177"/>
      <c r="AO47" s="174"/>
      <c r="AP47" s="174"/>
      <c r="AQ47" s="174"/>
      <c r="AR47" s="169"/>
      <c r="AT47" s="16" t="s">
        <v>3512</v>
      </c>
      <c r="AU47" s="317"/>
    </row>
    <row r="48" spans="1:47">
      <c r="A48" s="122"/>
      <c r="B48" s="130" t="s">
        <v>3498</v>
      </c>
      <c r="C48" s="31" t="s">
        <v>4765</v>
      </c>
      <c r="D48" s="130" t="s">
        <v>566</v>
      </c>
      <c r="E48" s="138" t="s">
        <v>1021</v>
      </c>
      <c r="F48" s="142">
        <v>43.145600000000002</v>
      </c>
      <c r="G48" s="142">
        <v>-79.043599999999998</v>
      </c>
      <c r="H48" s="31" t="s">
        <v>1153</v>
      </c>
      <c r="I48" s="31" t="s">
        <v>2783</v>
      </c>
      <c r="J48" s="226" t="s">
        <v>1616</v>
      </c>
      <c r="K48" s="134" t="s">
        <v>4630</v>
      </c>
      <c r="L48" s="226">
        <v>230</v>
      </c>
      <c r="M48" s="287">
        <v>1954</v>
      </c>
      <c r="N48" s="75">
        <v>2100</v>
      </c>
      <c r="O48" s="125"/>
      <c r="P48" s="152" t="s">
        <v>1067</v>
      </c>
      <c r="Q48" s="46" t="s">
        <v>1067</v>
      </c>
      <c r="R48" s="191">
        <v>94</v>
      </c>
      <c r="S48" s="288">
        <f>System!$H$11</f>
        <v>0.68430831298439321</v>
      </c>
      <c r="T48" s="240">
        <f t="shared" si="0"/>
        <v>64.324981420532964</v>
      </c>
      <c r="U48" s="243">
        <v>0.72257845137472065</v>
      </c>
      <c r="V48" s="185">
        <f t="shared" si="3"/>
        <v>595</v>
      </c>
      <c r="W48" s="74">
        <v>16</v>
      </c>
      <c r="Y48" s="176"/>
      <c r="Z48" s="174"/>
      <c r="AA48" s="174"/>
      <c r="AB48" s="115"/>
      <c r="AC48" s="115"/>
      <c r="AD48" s="174"/>
      <c r="AE48" s="174"/>
      <c r="AF48" s="174"/>
      <c r="AG48" s="174"/>
      <c r="AH48" s="147"/>
      <c r="AI48" s="174"/>
      <c r="AJ48" s="115"/>
      <c r="AK48" s="174"/>
      <c r="AL48" s="115"/>
      <c r="AM48" s="114"/>
      <c r="AN48" s="177"/>
      <c r="AO48" s="174"/>
      <c r="AP48" s="174"/>
      <c r="AQ48" s="174"/>
      <c r="AR48" s="169"/>
      <c r="AT48" s="16" t="s">
        <v>3512</v>
      </c>
      <c r="AU48" s="317"/>
    </row>
    <row r="49" spans="1:47">
      <c r="A49" s="122"/>
      <c r="B49" s="130" t="s">
        <v>3499</v>
      </c>
      <c r="C49" s="31" t="s">
        <v>4766</v>
      </c>
      <c r="D49" s="130" t="s">
        <v>566</v>
      </c>
      <c r="E49" s="138" t="s">
        <v>1021</v>
      </c>
      <c r="F49" s="142">
        <v>43.145600000000002</v>
      </c>
      <c r="G49" s="142">
        <v>-79.043599999999998</v>
      </c>
      <c r="H49" s="31" t="s">
        <v>1153</v>
      </c>
      <c r="I49" s="31" t="s">
        <v>2783</v>
      </c>
      <c r="J49" s="226" t="s">
        <v>1616</v>
      </c>
      <c r="K49" s="134" t="s">
        <v>4630</v>
      </c>
      <c r="L49" s="226">
        <v>230</v>
      </c>
      <c r="M49" s="287">
        <v>1954</v>
      </c>
      <c r="N49" s="75">
        <v>2100</v>
      </c>
      <c r="O49" s="125"/>
      <c r="P49" s="152" t="s">
        <v>1067</v>
      </c>
      <c r="Q49" s="46" t="s">
        <v>1067</v>
      </c>
      <c r="R49" s="191">
        <v>94</v>
      </c>
      <c r="S49" s="288">
        <f>System!$H$11</f>
        <v>0.68430831298439321</v>
      </c>
      <c r="T49" s="240">
        <f t="shared" si="0"/>
        <v>64.324981420532964</v>
      </c>
      <c r="U49" s="243">
        <v>0.72257845137472065</v>
      </c>
      <c r="V49" s="185">
        <f t="shared" si="3"/>
        <v>595</v>
      </c>
      <c r="W49" s="74">
        <v>16</v>
      </c>
      <c r="Y49" s="176"/>
      <c r="Z49" s="174"/>
      <c r="AA49" s="174"/>
      <c r="AB49" s="115"/>
      <c r="AC49" s="115"/>
      <c r="AD49" s="174"/>
      <c r="AE49" s="174"/>
      <c r="AF49" s="174"/>
      <c r="AG49" s="174"/>
      <c r="AH49" s="147"/>
      <c r="AI49" s="174"/>
      <c r="AJ49" s="115"/>
      <c r="AK49" s="174"/>
      <c r="AL49" s="115"/>
      <c r="AM49" s="114"/>
      <c r="AN49" s="177"/>
      <c r="AO49" s="174"/>
      <c r="AP49" s="174"/>
      <c r="AQ49" s="174"/>
      <c r="AR49" s="169"/>
      <c r="AT49" s="16" t="s">
        <v>3512</v>
      </c>
      <c r="AU49" s="317"/>
    </row>
    <row r="50" spans="1:47">
      <c r="A50" s="122"/>
      <c r="B50" s="130" t="s">
        <v>3500</v>
      </c>
      <c r="C50" s="31" t="s">
        <v>4767</v>
      </c>
      <c r="D50" s="130" t="s">
        <v>566</v>
      </c>
      <c r="E50" s="138" t="s">
        <v>1021</v>
      </c>
      <c r="F50" s="142">
        <v>43.145600000000002</v>
      </c>
      <c r="G50" s="142">
        <v>-79.043599999999998</v>
      </c>
      <c r="H50" s="31" t="s">
        <v>1153</v>
      </c>
      <c r="I50" s="31" t="s">
        <v>2783</v>
      </c>
      <c r="J50" s="226" t="s">
        <v>1616</v>
      </c>
      <c r="K50" s="134" t="s">
        <v>4630</v>
      </c>
      <c r="L50" s="226">
        <v>230</v>
      </c>
      <c r="M50" s="287">
        <v>1954</v>
      </c>
      <c r="N50" s="75">
        <v>2100</v>
      </c>
      <c r="O50" s="125"/>
      <c r="P50" s="152" t="s">
        <v>1067</v>
      </c>
      <c r="Q50" s="46" t="s">
        <v>1067</v>
      </c>
      <c r="R50" s="191">
        <v>94</v>
      </c>
      <c r="S50" s="288">
        <f>System!$H$11</f>
        <v>0.68430831298439321</v>
      </c>
      <c r="T50" s="240">
        <f t="shared" si="0"/>
        <v>64.324981420532964</v>
      </c>
      <c r="U50" s="243">
        <v>0.72257845137472065</v>
      </c>
      <c r="V50" s="185">
        <f t="shared" si="3"/>
        <v>595</v>
      </c>
      <c r="W50" s="74">
        <v>16</v>
      </c>
      <c r="Y50" s="176"/>
      <c r="Z50" s="174"/>
      <c r="AA50" s="174"/>
      <c r="AB50" s="115"/>
      <c r="AC50" s="115"/>
      <c r="AD50" s="174"/>
      <c r="AE50" s="174"/>
      <c r="AF50" s="174"/>
      <c r="AG50" s="174"/>
      <c r="AH50" s="147"/>
      <c r="AI50" s="174"/>
      <c r="AJ50" s="115"/>
      <c r="AK50" s="174"/>
      <c r="AL50" s="115"/>
      <c r="AM50" s="114"/>
      <c r="AN50" s="177"/>
      <c r="AO50" s="174"/>
      <c r="AP50" s="174"/>
      <c r="AQ50" s="174"/>
      <c r="AR50" s="169"/>
      <c r="AT50" s="16" t="s">
        <v>3512</v>
      </c>
      <c r="AU50" s="317"/>
    </row>
    <row r="51" spans="1:47">
      <c r="A51" s="122"/>
      <c r="B51" s="130" t="s">
        <v>3501</v>
      </c>
      <c r="C51" s="31" t="s">
        <v>4768</v>
      </c>
      <c r="D51" s="130" t="s">
        <v>566</v>
      </c>
      <c r="E51" s="138" t="s">
        <v>1021</v>
      </c>
      <c r="F51" s="142">
        <v>43.145600000000002</v>
      </c>
      <c r="G51" s="142">
        <v>-79.043599999999998</v>
      </c>
      <c r="H51" s="31" t="s">
        <v>1153</v>
      </c>
      <c r="I51" s="31" t="s">
        <v>2783</v>
      </c>
      <c r="J51" s="226" t="s">
        <v>1616</v>
      </c>
      <c r="K51" s="31" t="s">
        <v>4630</v>
      </c>
      <c r="L51" s="226">
        <v>230</v>
      </c>
      <c r="M51" s="287">
        <v>1954</v>
      </c>
      <c r="N51" s="75">
        <v>2100</v>
      </c>
      <c r="O51" s="125"/>
      <c r="P51" s="152" t="s">
        <v>1067</v>
      </c>
      <c r="Q51" s="46" t="s">
        <v>1067</v>
      </c>
      <c r="R51" s="191">
        <v>94</v>
      </c>
      <c r="S51" s="288">
        <f>System!$H$11</f>
        <v>0.68430831298439321</v>
      </c>
      <c r="T51" s="240">
        <f t="shared" si="0"/>
        <v>64.324981420532964</v>
      </c>
      <c r="U51" s="243">
        <v>0.72257845137472065</v>
      </c>
      <c r="V51" s="185">
        <f t="shared" si="3"/>
        <v>595</v>
      </c>
      <c r="W51" s="74">
        <v>16</v>
      </c>
      <c r="Y51" s="176"/>
      <c r="Z51" s="174"/>
      <c r="AA51" s="174"/>
      <c r="AB51" s="115"/>
      <c r="AC51" s="115"/>
      <c r="AD51" s="174"/>
      <c r="AE51" s="174"/>
      <c r="AF51" s="174"/>
      <c r="AG51" s="174"/>
      <c r="AH51" s="147"/>
      <c r="AI51" s="174"/>
      <c r="AJ51" s="115"/>
      <c r="AK51" s="174"/>
      <c r="AL51" s="115"/>
      <c r="AM51" s="114"/>
      <c r="AN51" s="177"/>
      <c r="AO51" s="174"/>
      <c r="AP51" s="174"/>
      <c r="AQ51" s="174"/>
      <c r="AR51" s="169"/>
      <c r="AT51" s="16" t="s">
        <v>3512</v>
      </c>
      <c r="AU51" s="317"/>
    </row>
    <row r="52" spans="1:47">
      <c r="A52" s="122"/>
      <c r="B52" s="130" t="s">
        <v>3490</v>
      </c>
      <c r="C52" s="31" t="s">
        <v>4769</v>
      </c>
      <c r="D52" s="130" t="s">
        <v>566</v>
      </c>
      <c r="E52" s="138" t="s">
        <v>1021</v>
      </c>
      <c r="F52" s="142">
        <v>43.145600000000002</v>
      </c>
      <c r="G52" s="142">
        <v>-79.043599999999998</v>
      </c>
      <c r="H52" s="31" t="s">
        <v>1153</v>
      </c>
      <c r="I52" s="31" t="s">
        <v>2783</v>
      </c>
      <c r="J52" s="226" t="s">
        <v>1616</v>
      </c>
      <c r="K52" s="31" t="s">
        <v>4630</v>
      </c>
      <c r="L52" s="226">
        <v>230</v>
      </c>
      <c r="M52" s="287">
        <v>1954</v>
      </c>
      <c r="N52" s="75">
        <v>2100</v>
      </c>
      <c r="O52" s="125"/>
      <c r="P52" s="152" t="s">
        <v>1067</v>
      </c>
      <c r="Q52" s="46" t="s">
        <v>1067</v>
      </c>
      <c r="R52" s="191">
        <v>94</v>
      </c>
      <c r="S52" s="288">
        <f>System!$H$11</f>
        <v>0.68430831298439321</v>
      </c>
      <c r="T52" s="240">
        <f t="shared" si="0"/>
        <v>64.324981420532964</v>
      </c>
      <c r="U52" s="243">
        <v>0.72257845137472065</v>
      </c>
      <c r="V52" s="185">
        <f t="shared" si="3"/>
        <v>595</v>
      </c>
      <c r="W52" s="74">
        <v>16</v>
      </c>
      <c r="Y52" s="176"/>
      <c r="Z52" s="174"/>
      <c r="AA52" s="174"/>
      <c r="AB52" s="115"/>
      <c r="AC52" s="115"/>
      <c r="AD52" s="174"/>
      <c r="AE52" s="174"/>
      <c r="AF52" s="174"/>
      <c r="AG52" s="174"/>
      <c r="AH52" s="147"/>
      <c r="AI52" s="174"/>
      <c r="AJ52" s="115"/>
      <c r="AK52" s="174"/>
      <c r="AL52" s="115"/>
      <c r="AM52" s="114"/>
      <c r="AN52" s="177"/>
      <c r="AO52" s="174"/>
      <c r="AP52" s="174"/>
      <c r="AQ52" s="174"/>
      <c r="AR52" s="169"/>
      <c r="AT52" s="16" t="s">
        <v>3512</v>
      </c>
      <c r="AU52" s="317"/>
    </row>
    <row r="53" spans="1:47">
      <c r="A53" s="122"/>
      <c r="B53" s="130" t="s">
        <v>3502</v>
      </c>
      <c r="C53" s="31" t="s">
        <v>4770</v>
      </c>
      <c r="D53" s="130" t="s">
        <v>566</v>
      </c>
      <c r="E53" s="138" t="s">
        <v>1021</v>
      </c>
      <c r="F53" s="142">
        <v>43.145600000000002</v>
      </c>
      <c r="G53" s="142">
        <v>-79.043599999999998</v>
      </c>
      <c r="H53" s="31" t="s">
        <v>1153</v>
      </c>
      <c r="I53" s="31" t="s">
        <v>2783</v>
      </c>
      <c r="J53" s="226" t="s">
        <v>1616</v>
      </c>
      <c r="K53" s="31" t="s">
        <v>4630</v>
      </c>
      <c r="L53" s="226">
        <v>230</v>
      </c>
      <c r="M53" s="287">
        <v>1954</v>
      </c>
      <c r="N53" s="75">
        <v>2100</v>
      </c>
      <c r="O53" s="125"/>
      <c r="P53" s="152" t="s">
        <v>1067</v>
      </c>
      <c r="Q53" s="46" t="s">
        <v>1067</v>
      </c>
      <c r="R53" s="191">
        <v>94</v>
      </c>
      <c r="S53" s="288">
        <f>System!$H$11</f>
        <v>0.68430831298439321</v>
      </c>
      <c r="T53" s="240">
        <f t="shared" si="0"/>
        <v>64.324981420532964</v>
      </c>
      <c r="U53" s="243">
        <v>0.72257845137472065</v>
      </c>
      <c r="V53" s="185">
        <f t="shared" si="3"/>
        <v>595</v>
      </c>
      <c r="W53" s="74">
        <v>16</v>
      </c>
      <c r="Y53" s="176"/>
      <c r="Z53" s="174"/>
      <c r="AA53" s="174"/>
      <c r="AB53" s="115"/>
      <c r="AC53" s="115"/>
      <c r="AD53" s="174"/>
      <c r="AE53" s="174"/>
      <c r="AF53" s="174"/>
      <c r="AG53" s="174"/>
      <c r="AH53" s="147"/>
      <c r="AI53" s="174"/>
      <c r="AJ53" s="115"/>
      <c r="AK53" s="174"/>
      <c r="AL53" s="115"/>
      <c r="AM53" s="114"/>
      <c r="AN53" s="177"/>
      <c r="AO53" s="174"/>
      <c r="AP53" s="174"/>
      <c r="AQ53" s="174"/>
      <c r="AR53" s="169"/>
      <c r="AT53" s="16" t="s">
        <v>3512</v>
      </c>
      <c r="AU53" s="317"/>
    </row>
    <row r="54" spans="1:47">
      <c r="A54" s="122"/>
      <c r="B54" s="130" t="s">
        <v>3503</v>
      </c>
      <c r="C54" s="31" t="s">
        <v>4771</v>
      </c>
      <c r="D54" s="130" t="s">
        <v>566</v>
      </c>
      <c r="E54" s="138" t="s">
        <v>1021</v>
      </c>
      <c r="F54" s="142">
        <v>43.145600000000002</v>
      </c>
      <c r="G54" s="142">
        <v>-79.043599999999998</v>
      </c>
      <c r="H54" s="31" t="s">
        <v>1153</v>
      </c>
      <c r="I54" s="31" t="s">
        <v>2783</v>
      </c>
      <c r="J54" s="226" t="s">
        <v>1616</v>
      </c>
      <c r="K54" s="31" t="s">
        <v>4630</v>
      </c>
      <c r="L54" s="226">
        <v>230</v>
      </c>
      <c r="M54" s="287">
        <v>1954</v>
      </c>
      <c r="N54" s="75">
        <v>2100</v>
      </c>
      <c r="O54" s="125"/>
      <c r="P54" s="152" t="s">
        <v>1067</v>
      </c>
      <c r="Q54" s="46" t="s">
        <v>1067</v>
      </c>
      <c r="R54" s="191">
        <v>94</v>
      </c>
      <c r="S54" s="288">
        <f>System!$H$11</f>
        <v>0.68430831298439321</v>
      </c>
      <c r="T54" s="240">
        <f t="shared" si="0"/>
        <v>64.324981420532964</v>
      </c>
      <c r="U54" s="243">
        <v>0.72257845137472065</v>
      </c>
      <c r="V54" s="185">
        <f t="shared" si="3"/>
        <v>595</v>
      </c>
      <c r="W54" s="74">
        <v>16</v>
      </c>
      <c r="Y54" s="176"/>
      <c r="Z54" s="174"/>
      <c r="AA54" s="174"/>
      <c r="AB54" s="115"/>
      <c r="AC54" s="115"/>
      <c r="AD54" s="174"/>
      <c r="AE54" s="174"/>
      <c r="AF54" s="174"/>
      <c r="AG54" s="174"/>
      <c r="AH54" s="147"/>
      <c r="AI54" s="174"/>
      <c r="AJ54" s="115"/>
      <c r="AK54" s="174"/>
      <c r="AL54" s="115"/>
      <c r="AM54" s="114"/>
      <c r="AN54" s="177"/>
      <c r="AO54" s="174"/>
      <c r="AP54" s="174"/>
      <c r="AQ54" s="174"/>
      <c r="AR54" s="169"/>
      <c r="AT54" s="16" t="s">
        <v>3512</v>
      </c>
      <c r="AU54" s="317"/>
    </row>
    <row r="55" spans="1:47">
      <c r="A55" s="122"/>
      <c r="B55" s="130" t="s">
        <v>3504</v>
      </c>
      <c r="C55" s="31" t="s">
        <v>4772</v>
      </c>
      <c r="D55" s="130" t="s">
        <v>566</v>
      </c>
      <c r="E55" s="138" t="s">
        <v>1021</v>
      </c>
      <c r="F55" s="142">
        <v>43.145600000000002</v>
      </c>
      <c r="G55" s="142">
        <v>-79.043599999999998</v>
      </c>
      <c r="H55" s="31" t="s">
        <v>1153</v>
      </c>
      <c r="I55" s="31" t="s">
        <v>2783</v>
      </c>
      <c r="J55" s="226" t="s">
        <v>1616</v>
      </c>
      <c r="K55" s="31" t="s">
        <v>4630</v>
      </c>
      <c r="L55" s="226">
        <v>230</v>
      </c>
      <c r="M55" s="287">
        <v>1954</v>
      </c>
      <c r="N55" s="75">
        <v>2100</v>
      </c>
      <c r="O55" s="125"/>
      <c r="P55" s="152" t="s">
        <v>1067</v>
      </c>
      <c r="Q55" s="46" t="s">
        <v>1067</v>
      </c>
      <c r="R55" s="191">
        <v>94</v>
      </c>
      <c r="S55" s="288">
        <f>System!$H$11</f>
        <v>0.68430831298439321</v>
      </c>
      <c r="T55" s="240">
        <f t="shared" si="0"/>
        <v>64.324981420532964</v>
      </c>
      <c r="U55" s="243">
        <v>0.72257845137472065</v>
      </c>
      <c r="V55" s="185">
        <f t="shared" si="3"/>
        <v>595</v>
      </c>
      <c r="W55" s="74">
        <v>16</v>
      </c>
      <c r="Y55" s="176"/>
      <c r="Z55" s="174"/>
      <c r="AA55" s="174"/>
      <c r="AB55" s="115"/>
      <c r="AC55" s="115"/>
      <c r="AD55" s="174"/>
      <c r="AE55" s="174"/>
      <c r="AF55" s="174"/>
      <c r="AG55" s="174"/>
      <c r="AH55" s="147"/>
      <c r="AI55" s="174"/>
      <c r="AJ55" s="115"/>
      <c r="AK55" s="174"/>
      <c r="AL55" s="115"/>
      <c r="AM55" s="114"/>
      <c r="AN55" s="177"/>
      <c r="AO55" s="174"/>
      <c r="AP55" s="174"/>
      <c r="AQ55" s="174"/>
      <c r="AR55" s="169"/>
      <c r="AT55" s="16" t="s">
        <v>3512</v>
      </c>
      <c r="AU55" s="317"/>
    </row>
    <row r="56" spans="1:47">
      <c r="A56" s="122"/>
      <c r="B56" s="130" t="s">
        <v>3505</v>
      </c>
      <c r="C56" s="31" t="s">
        <v>4773</v>
      </c>
      <c r="D56" s="130" t="s">
        <v>566</v>
      </c>
      <c r="E56" s="138" t="s">
        <v>1021</v>
      </c>
      <c r="F56" s="142">
        <v>43.145600000000002</v>
      </c>
      <c r="G56" s="142">
        <v>-79.043599999999998</v>
      </c>
      <c r="H56" s="31" t="s">
        <v>1153</v>
      </c>
      <c r="I56" s="31" t="s">
        <v>2783</v>
      </c>
      <c r="J56" s="226" t="s">
        <v>1616</v>
      </c>
      <c r="K56" s="134" t="s">
        <v>4630</v>
      </c>
      <c r="L56" s="226">
        <v>230</v>
      </c>
      <c r="M56" s="287">
        <v>1954</v>
      </c>
      <c r="N56" s="75">
        <v>2100</v>
      </c>
      <c r="O56" s="125"/>
      <c r="P56" s="152" t="s">
        <v>1067</v>
      </c>
      <c r="Q56" s="46" t="s">
        <v>1067</v>
      </c>
      <c r="R56" s="191">
        <v>94</v>
      </c>
      <c r="S56" s="288">
        <f>System!$H$11</f>
        <v>0.68430831298439321</v>
      </c>
      <c r="T56" s="240">
        <f t="shared" si="0"/>
        <v>64.324981420532964</v>
      </c>
      <c r="U56" s="243">
        <v>0.72257845137472065</v>
      </c>
      <c r="V56" s="185">
        <f t="shared" si="3"/>
        <v>595</v>
      </c>
      <c r="W56" s="74">
        <v>16</v>
      </c>
      <c r="Y56" s="176"/>
      <c r="Z56" s="174"/>
      <c r="AA56" s="174"/>
      <c r="AB56" s="115"/>
      <c r="AC56" s="115"/>
      <c r="AD56" s="174"/>
      <c r="AE56" s="174"/>
      <c r="AF56" s="174"/>
      <c r="AG56" s="174"/>
      <c r="AH56" s="147"/>
      <c r="AI56" s="174"/>
      <c r="AJ56" s="115"/>
      <c r="AK56" s="174"/>
      <c r="AL56" s="115"/>
      <c r="AM56" s="114"/>
      <c r="AN56" s="177"/>
      <c r="AO56" s="174"/>
      <c r="AP56" s="174"/>
      <c r="AQ56" s="174"/>
      <c r="AR56" s="169"/>
      <c r="AT56" s="16" t="s">
        <v>3512</v>
      </c>
      <c r="AU56" s="317"/>
    </row>
    <row r="57" spans="1:47">
      <c r="A57" s="122"/>
      <c r="B57" s="130" t="s">
        <v>3506</v>
      </c>
      <c r="C57" s="31" t="s">
        <v>4774</v>
      </c>
      <c r="D57" s="130" t="s">
        <v>566</v>
      </c>
      <c r="E57" s="138" t="s">
        <v>1021</v>
      </c>
      <c r="F57" s="142">
        <v>43.145600000000002</v>
      </c>
      <c r="G57" s="142">
        <v>-79.043599999999998</v>
      </c>
      <c r="H57" s="31" t="s">
        <v>1153</v>
      </c>
      <c r="I57" s="31" t="s">
        <v>2783</v>
      </c>
      <c r="J57" s="226" t="s">
        <v>1616</v>
      </c>
      <c r="K57" s="31" t="s">
        <v>4630</v>
      </c>
      <c r="L57" s="226">
        <v>230</v>
      </c>
      <c r="M57" s="287">
        <v>1954</v>
      </c>
      <c r="N57" s="75">
        <v>2100</v>
      </c>
      <c r="O57" s="125"/>
      <c r="P57" s="152" t="s">
        <v>1067</v>
      </c>
      <c r="Q57" s="46" t="s">
        <v>1067</v>
      </c>
      <c r="R57" s="191">
        <v>94</v>
      </c>
      <c r="S57" s="288">
        <f>System!$H$11</f>
        <v>0.68430831298439321</v>
      </c>
      <c r="T57" s="240">
        <f t="shared" si="0"/>
        <v>64.324981420532964</v>
      </c>
      <c r="U57" s="243">
        <v>0.72257845137472065</v>
      </c>
      <c r="V57" s="185">
        <f t="shared" si="3"/>
        <v>595</v>
      </c>
      <c r="W57" s="74">
        <v>16</v>
      </c>
      <c r="Y57" s="176"/>
      <c r="Z57" s="174"/>
      <c r="AA57" s="174"/>
      <c r="AB57" s="115"/>
      <c r="AC57" s="115"/>
      <c r="AD57" s="174"/>
      <c r="AE57" s="174"/>
      <c r="AF57" s="174"/>
      <c r="AG57" s="174"/>
      <c r="AH57" s="147"/>
      <c r="AI57" s="174"/>
      <c r="AJ57" s="115"/>
      <c r="AK57" s="174"/>
      <c r="AL57" s="115"/>
      <c r="AM57" s="114"/>
      <c r="AN57" s="177"/>
      <c r="AO57" s="174"/>
      <c r="AP57" s="174"/>
      <c r="AQ57" s="174"/>
      <c r="AR57" s="169"/>
      <c r="AT57" s="16" t="s">
        <v>3512</v>
      </c>
      <c r="AU57" s="317"/>
    </row>
    <row r="58" spans="1:47">
      <c r="A58" s="122"/>
      <c r="B58" s="130" t="s">
        <v>3507</v>
      </c>
      <c r="C58" s="31" t="s">
        <v>4775</v>
      </c>
      <c r="D58" s="130" t="s">
        <v>566</v>
      </c>
      <c r="E58" s="138" t="s">
        <v>1021</v>
      </c>
      <c r="F58" s="142">
        <v>43.145600000000002</v>
      </c>
      <c r="G58" s="142">
        <v>-79.043599999999998</v>
      </c>
      <c r="H58" s="31" t="s">
        <v>1153</v>
      </c>
      <c r="I58" s="31" t="s">
        <v>2783</v>
      </c>
      <c r="J58" s="226" t="s">
        <v>1616</v>
      </c>
      <c r="K58" s="134" t="s">
        <v>4630</v>
      </c>
      <c r="L58" s="226">
        <v>230</v>
      </c>
      <c r="M58" s="287">
        <v>1954</v>
      </c>
      <c r="N58" s="75">
        <v>2100</v>
      </c>
      <c r="O58" s="125"/>
      <c r="P58" s="152" t="s">
        <v>1067</v>
      </c>
      <c r="Q58" s="46" t="s">
        <v>1067</v>
      </c>
      <c r="R58" s="191">
        <v>94</v>
      </c>
      <c r="S58" s="288">
        <f>System!$H$11</f>
        <v>0.68430831298439321</v>
      </c>
      <c r="T58" s="240">
        <f t="shared" si="0"/>
        <v>64.324981420532964</v>
      </c>
      <c r="U58" s="243">
        <v>0.72257845137472065</v>
      </c>
      <c r="V58" s="185">
        <f t="shared" si="3"/>
        <v>595</v>
      </c>
      <c r="W58" s="74">
        <v>16</v>
      </c>
      <c r="Y58" s="176"/>
      <c r="Z58" s="174"/>
      <c r="AA58" s="174"/>
      <c r="AB58" s="115"/>
      <c r="AC58" s="115"/>
      <c r="AD58" s="174"/>
      <c r="AE58" s="174"/>
      <c r="AF58" s="174"/>
      <c r="AG58" s="174"/>
      <c r="AH58" s="147"/>
      <c r="AI58" s="174"/>
      <c r="AJ58" s="115"/>
      <c r="AK58" s="174"/>
      <c r="AL58" s="115"/>
      <c r="AM58" s="114"/>
      <c r="AN58" s="177"/>
      <c r="AO58" s="174"/>
      <c r="AP58" s="174"/>
      <c r="AQ58" s="174"/>
      <c r="AR58" s="169"/>
      <c r="AT58" s="16" t="s">
        <v>3512</v>
      </c>
      <c r="AU58" s="317"/>
    </row>
    <row r="59" spans="1:47">
      <c r="A59" s="122"/>
      <c r="B59" s="130" t="s">
        <v>3508</v>
      </c>
      <c r="C59" s="31" t="s">
        <v>4776</v>
      </c>
      <c r="D59" s="130" t="s">
        <v>566</v>
      </c>
      <c r="E59" s="138" t="s">
        <v>1021</v>
      </c>
      <c r="F59" s="142">
        <v>43.145600000000002</v>
      </c>
      <c r="G59" s="142">
        <v>-79.043599999999998</v>
      </c>
      <c r="H59" s="31" t="s">
        <v>1153</v>
      </c>
      <c r="I59" s="31" t="s">
        <v>2783</v>
      </c>
      <c r="J59" s="226" t="s">
        <v>1616</v>
      </c>
      <c r="K59" s="31" t="s">
        <v>4630</v>
      </c>
      <c r="L59" s="226">
        <v>230</v>
      </c>
      <c r="M59" s="287">
        <v>1954</v>
      </c>
      <c r="N59" s="75">
        <v>2100</v>
      </c>
      <c r="O59" s="125"/>
      <c r="P59" s="152" t="s">
        <v>1067</v>
      </c>
      <c r="Q59" s="46" t="s">
        <v>1067</v>
      </c>
      <c r="R59" s="191">
        <v>94</v>
      </c>
      <c r="S59" s="288">
        <f>System!$H$11</f>
        <v>0.68430831298439321</v>
      </c>
      <c r="T59" s="240">
        <f t="shared" si="0"/>
        <v>64.324981420532964</v>
      </c>
      <c r="U59" s="243">
        <v>0.72257845137472065</v>
      </c>
      <c r="V59" s="185">
        <f t="shared" si="3"/>
        <v>595</v>
      </c>
      <c r="W59" s="74">
        <v>16</v>
      </c>
      <c r="Y59" s="176"/>
      <c r="Z59" s="174"/>
      <c r="AA59" s="174"/>
      <c r="AB59" s="115"/>
      <c r="AC59" s="115"/>
      <c r="AD59" s="174"/>
      <c r="AE59" s="174"/>
      <c r="AF59" s="174"/>
      <c r="AG59" s="174"/>
      <c r="AH59" s="147"/>
      <c r="AI59" s="174"/>
      <c r="AJ59" s="115"/>
      <c r="AK59" s="174"/>
      <c r="AL59" s="115"/>
      <c r="AM59" s="114"/>
      <c r="AN59" s="177"/>
      <c r="AO59" s="174"/>
      <c r="AP59" s="174"/>
      <c r="AQ59" s="174"/>
      <c r="AR59" s="169"/>
      <c r="AT59" s="16" t="s">
        <v>3512</v>
      </c>
      <c r="AU59" s="317"/>
    </row>
    <row r="60" spans="1:47">
      <c r="A60" s="122"/>
      <c r="B60" s="130" t="s">
        <v>3509</v>
      </c>
      <c r="C60" s="31" t="s">
        <v>4777</v>
      </c>
      <c r="D60" s="130" t="s">
        <v>566</v>
      </c>
      <c r="E60" s="138" t="s">
        <v>1021</v>
      </c>
      <c r="F60" s="142">
        <v>43.145600000000002</v>
      </c>
      <c r="G60" s="142">
        <v>-79.043599999999998</v>
      </c>
      <c r="H60" s="31" t="s">
        <v>1153</v>
      </c>
      <c r="I60" s="31" t="s">
        <v>2783</v>
      </c>
      <c r="J60" s="226" t="s">
        <v>1616</v>
      </c>
      <c r="K60" s="134" t="s">
        <v>4630</v>
      </c>
      <c r="L60" s="226">
        <v>230</v>
      </c>
      <c r="M60" s="287">
        <v>1954</v>
      </c>
      <c r="N60" s="75">
        <v>2100</v>
      </c>
      <c r="O60" s="125"/>
      <c r="P60" s="152" t="s">
        <v>1067</v>
      </c>
      <c r="Q60" s="46" t="s">
        <v>1067</v>
      </c>
      <c r="R60" s="191">
        <v>94</v>
      </c>
      <c r="S60" s="288">
        <f>System!$H$11</f>
        <v>0.68430831298439321</v>
      </c>
      <c r="T60" s="240">
        <f t="shared" si="0"/>
        <v>64.324981420532964</v>
      </c>
      <c r="U60" s="243">
        <v>0.72257845137472065</v>
      </c>
      <c r="V60" s="185">
        <f t="shared" si="3"/>
        <v>595</v>
      </c>
      <c r="W60" s="74">
        <v>16</v>
      </c>
      <c r="Y60" s="176"/>
      <c r="Z60" s="174"/>
      <c r="AA60" s="174"/>
      <c r="AB60" s="115"/>
      <c r="AC60" s="115"/>
      <c r="AD60" s="174"/>
      <c r="AE60" s="174"/>
      <c r="AF60" s="174"/>
      <c r="AG60" s="174"/>
      <c r="AH60" s="147"/>
      <c r="AI60" s="174"/>
      <c r="AJ60" s="115"/>
      <c r="AK60" s="174"/>
      <c r="AL60" s="115"/>
      <c r="AM60" s="114"/>
      <c r="AN60" s="177"/>
      <c r="AO60" s="174"/>
      <c r="AP60" s="174"/>
      <c r="AQ60" s="174"/>
      <c r="AR60" s="169"/>
      <c r="AT60" s="16" t="s">
        <v>3512</v>
      </c>
      <c r="AU60" s="317"/>
    </row>
    <row r="61" spans="1:47">
      <c r="A61" s="122"/>
      <c r="B61" s="130" t="s">
        <v>3510</v>
      </c>
      <c r="C61" s="31" t="s">
        <v>4778</v>
      </c>
      <c r="D61" s="130" t="s">
        <v>566</v>
      </c>
      <c r="E61" s="138" t="s">
        <v>1021</v>
      </c>
      <c r="F61" s="142">
        <v>43.145600000000002</v>
      </c>
      <c r="G61" s="142">
        <v>-79.043599999999998</v>
      </c>
      <c r="H61" s="31" t="s">
        <v>1153</v>
      </c>
      <c r="I61" s="31" t="s">
        <v>2783</v>
      </c>
      <c r="J61" s="226" t="s">
        <v>1616</v>
      </c>
      <c r="K61" s="31" t="s">
        <v>4630</v>
      </c>
      <c r="L61" s="226">
        <v>230</v>
      </c>
      <c r="M61" s="287">
        <v>1954</v>
      </c>
      <c r="N61" s="75">
        <v>2100</v>
      </c>
      <c r="O61" s="125"/>
      <c r="P61" s="152" t="s">
        <v>1067</v>
      </c>
      <c r="Q61" s="46" t="s">
        <v>1067</v>
      </c>
      <c r="R61" s="191">
        <v>94</v>
      </c>
      <c r="S61" s="288">
        <f>System!$H$11</f>
        <v>0.68430831298439321</v>
      </c>
      <c r="T61" s="240">
        <f t="shared" si="0"/>
        <v>64.324981420532964</v>
      </c>
      <c r="U61" s="243">
        <v>0.72257845137472065</v>
      </c>
      <c r="V61" s="185">
        <f t="shared" si="3"/>
        <v>595</v>
      </c>
      <c r="W61" s="74">
        <v>16</v>
      </c>
      <c r="Y61" s="176"/>
      <c r="Z61" s="174"/>
      <c r="AA61" s="174"/>
      <c r="AB61" s="115"/>
      <c r="AC61" s="115"/>
      <c r="AD61" s="174"/>
      <c r="AE61" s="174"/>
      <c r="AF61" s="174"/>
      <c r="AG61" s="174"/>
      <c r="AH61" s="147"/>
      <c r="AI61" s="174"/>
      <c r="AJ61" s="115"/>
      <c r="AK61" s="174"/>
      <c r="AL61" s="115"/>
      <c r="AM61" s="116"/>
      <c r="AN61" s="177"/>
      <c r="AO61" s="174"/>
      <c r="AP61" s="174"/>
      <c r="AQ61" s="174"/>
      <c r="AR61" s="169"/>
      <c r="AT61" s="16" t="s">
        <v>3512</v>
      </c>
      <c r="AU61" s="317"/>
    </row>
    <row r="62" spans="1:47">
      <c r="A62" s="122"/>
      <c r="B62" s="130" t="s">
        <v>3511</v>
      </c>
      <c r="C62" s="31" t="s">
        <v>4779</v>
      </c>
      <c r="D62" s="130" t="s">
        <v>566</v>
      </c>
      <c r="E62" s="138" t="s">
        <v>1021</v>
      </c>
      <c r="F62" s="142">
        <v>43.145600000000002</v>
      </c>
      <c r="G62" s="142">
        <v>-79.043599999999998</v>
      </c>
      <c r="H62" s="31" t="s">
        <v>1153</v>
      </c>
      <c r="I62" s="31" t="s">
        <v>2783</v>
      </c>
      <c r="J62" s="227" t="s">
        <v>1616</v>
      </c>
      <c r="K62" s="134" t="s">
        <v>4630</v>
      </c>
      <c r="L62" s="226">
        <v>230</v>
      </c>
      <c r="M62" s="287">
        <v>1954</v>
      </c>
      <c r="N62" s="75">
        <v>2100</v>
      </c>
      <c r="O62" s="125"/>
      <c r="P62" s="152" t="s">
        <v>1067</v>
      </c>
      <c r="Q62" s="46" t="s">
        <v>1067</v>
      </c>
      <c r="R62" s="191">
        <v>94</v>
      </c>
      <c r="S62" s="288">
        <f>System!$H$11</f>
        <v>0.68430831298439321</v>
      </c>
      <c r="T62" s="240">
        <f t="shared" si="0"/>
        <v>64.324981420532964</v>
      </c>
      <c r="U62" s="243">
        <v>0.72257845137472065</v>
      </c>
      <c r="V62" s="185">
        <f t="shared" si="3"/>
        <v>595</v>
      </c>
      <c r="W62" s="74">
        <v>16</v>
      </c>
      <c r="Y62" s="176"/>
      <c r="Z62" s="174"/>
      <c r="AA62" s="174"/>
      <c r="AB62" s="115"/>
      <c r="AC62" s="115"/>
      <c r="AD62" s="174"/>
      <c r="AE62" s="174"/>
      <c r="AF62" s="174"/>
      <c r="AG62" s="174"/>
      <c r="AH62" s="147"/>
      <c r="AI62" s="174"/>
      <c r="AJ62" s="115"/>
      <c r="AK62" s="174"/>
      <c r="AL62" s="115"/>
      <c r="AM62" s="116"/>
      <c r="AN62" s="177"/>
      <c r="AO62" s="174"/>
      <c r="AP62" s="174"/>
      <c r="AQ62" s="174"/>
      <c r="AR62" s="169"/>
      <c r="AT62" s="16" t="s">
        <v>3512</v>
      </c>
      <c r="AU62" s="317"/>
    </row>
    <row r="63" spans="1:47">
      <c r="A63" s="122"/>
      <c r="B63" s="130" t="s">
        <v>1164</v>
      </c>
      <c r="C63" s="31" t="s">
        <v>5077</v>
      </c>
      <c r="D63" s="130" t="s">
        <v>566</v>
      </c>
      <c r="E63" s="138" t="s">
        <v>1021</v>
      </c>
      <c r="F63" s="142">
        <v>43.144599999999997</v>
      </c>
      <c r="G63" s="142">
        <v>-79.059899999999999</v>
      </c>
      <c r="H63" s="31" t="s">
        <v>1153</v>
      </c>
      <c r="I63" s="31" t="s">
        <v>2783</v>
      </c>
      <c r="J63" s="226" t="s">
        <v>2412</v>
      </c>
      <c r="K63" s="31" t="s">
        <v>4324</v>
      </c>
      <c r="L63" s="226">
        <v>230</v>
      </c>
      <c r="M63" s="287">
        <v>1957</v>
      </c>
      <c r="N63" s="75">
        <v>2100</v>
      </c>
      <c r="O63" s="136"/>
      <c r="P63" s="152" t="s">
        <v>206</v>
      </c>
      <c r="Q63" s="46" t="s">
        <v>206</v>
      </c>
      <c r="R63" s="185">
        <v>146</v>
      </c>
      <c r="S63" s="288">
        <v>0</v>
      </c>
      <c r="T63" s="240">
        <f t="shared" si="0"/>
        <v>0</v>
      </c>
      <c r="U63" s="243">
        <v>5.6835241133420906E-3</v>
      </c>
      <c r="V63" s="185">
        <f t="shared" si="3"/>
        <v>7.2690000000000001</v>
      </c>
      <c r="W63" s="74">
        <v>6</v>
      </c>
      <c r="Y63" s="176"/>
      <c r="Z63" s="174"/>
      <c r="AA63" s="174"/>
      <c r="AB63" s="115"/>
      <c r="AC63" s="115"/>
      <c r="AD63" s="174"/>
      <c r="AE63" s="174"/>
      <c r="AF63" s="174"/>
      <c r="AG63" s="174"/>
      <c r="AH63" s="147"/>
      <c r="AI63" s="174"/>
      <c r="AJ63" s="115"/>
      <c r="AK63" s="174"/>
      <c r="AL63" s="115"/>
      <c r="AM63" s="116"/>
      <c r="AN63" s="177"/>
      <c r="AO63" s="174"/>
      <c r="AP63" s="174"/>
      <c r="AQ63" s="174"/>
      <c r="AR63" s="169"/>
      <c r="AT63" s="16"/>
      <c r="AU63" s="153" t="s">
        <v>4876</v>
      </c>
    </row>
    <row r="64" spans="1:47">
      <c r="A64" s="122"/>
      <c r="B64" s="130" t="s">
        <v>3582</v>
      </c>
      <c r="C64" s="31" t="s">
        <v>5078</v>
      </c>
      <c r="D64" s="129" t="s">
        <v>4936</v>
      </c>
      <c r="E64" s="129" t="s">
        <v>488</v>
      </c>
      <c r="F64" s="140">
        <v>49.210500000000003</v>
      </c>
      <c r="G64" s="140">
        <v>-84.667299999999997</v>
      </c>
      <c r="H64" s="31" t="s">
        <v>1152</v>
      </c>
      <c r="I64" s="31" t="s">
        <v>2783</v>
      </c>
      <c r="J64" s="226" t="s">
        <v>2238</v>
      </c>
      <c r="K64" s="31" t="s">
        <v>4133</v>
      </c>
      <c r="L64" s="226">
        <v>115</v>
      </c>
      <c r="M64" s="90">
        <v>2014</v>
      </c>
      <c r="N64" s="90">
        <v>2024</v>
      </c>
      <c r="O64" s="125"/>
      <c r="P64" s="83" t="s">
        <v>1155</v>
      </c>
      <c r="Q64" s="46" t="s">
        <v>1155</v>
      </c>
      <c r="R64" s="84">
        <v>15</v>
      </c>
      <c r="S64" s="288">
        <f>System!$H$10</f>
        <v>0.94512195121951226</v>
      </c>
      <c r="T64" s="240">
        <f t="shared" si="0"/>
        <v>14.176829268292684</v>
      </c>
      <c r="U64" s="243">
        <f>System!$I$10</f>
        <v>0.2</v>
      </c>
      <c r="V64" s="185">
        <f t="shared" si="3"/>
        <v>26.28</v>
      </c>
      <c r="W64" s="74"/>
      <c r="Y64" s="148"/>
      <c r="Z64" s="171"/>
      <c r="AA64" s="148"/>
      <c r="AB64" s="148"/>
      <c r="AC64" s="222"/>
      <c r="AD64" s="148"/>
      <c r="AE64" s="148"/>
      <c r="AF64" s="148"/>
      <c r="AG64" s="148"/>
      <c r="AH64" s="148"/>
      <c r="AI64" s="222"/>
      <c r="AJ64" s="148"/>
      <c r="AK64" s="148"/>
      <c r="AL64" s="222"/>
      <c r="AM64" s="148"/>
      <c r="AN64" s="148"/>
      <c r="AO64" s="148"/>
      <c r="AP64" s="148"/>
      <c r="AQ64" s="148"/>
      <c r="AR64" s="148"/>
      <c r="AT64" s="16"/>
      <c r="AU64" s="16"/>
    </row>
    <row r="65" spans="1:47">
      <c r="A65" s="122"/>
      <c r="B65" s="129" t="s">
        <v>1002</v>
      </c>
      <c r="C65" s="31" t="s">
        <v>5079</v>
      </c>
      <c r="D65" s="129" t="s">
        <v>1003</v>
      </c>
      <c r="E65" s="129" t="s">
        <v>496</v>
      </c>
      <c r="F65" s="146">
        <v>42.249645999999998</v>
      </c>
      <c r="G65" s="146">
        <v>-82.652286000000004</v>
      </c>
      <c r="H65" s="31" t="s">
        <v>1153</v>
      </c>
      <c r="I65" s="31" t="s">
        <v>2783</v>
      </c>
      <c r="J65" s="226" t="s">
        <v>4366</v>
      </c>
      <c r="K65" s="31" t="s">
        <v>4323</v>
      </c>
      <c r="L65" s="226">
        <v>230</v>
      </c>
      <c r="M65" s="90">
        <v>2017</v>
      </c>
      <c r="N65" s="90">
        <v>2037</v>
      </c>
      <c r="O65" s="127"/>
      <c r="P65" s="90" t="s">
        <v>1156</v>
      </c>
      <c r="Q65" s="46" t="s">
        <v>205</v>
      </c>
      <c r="R65" s="185">
        <v>100</v>
      </c>
      <c r="S65" s="288">
        <f>System!$H$12</f>
        <v>0.21142031080592702</v>
      </c>
      <c r="T65" s="240">
        <f t="shared" si="0"/>
        <v>21.142031080592702</v>
      </c>
      <c r="U65" s="243">
        <v>0.27820547945205482</v>
      </c>
      <c r="V65" s="185">
        <f t="shared" si="3"/>
        <v>243.70800000000003</v>
      </c>
      <c r="W65" s="74"/>
      <c r="X65" s="10"/>
      <c r="Y65" s="176"/>
      <c r="Z65" s="174"/>
      <c r="AA65" s="174"/>
      <c r="AB65" s="115"/>
      <c r="AC65" s="115"/>
      <c r="AD65" s="174"/>
      <c r="AE65" s="174"/>
      <c r="AF65" s="174"/>
      <c r="AG65" s="174"/>
      <c r="AH65" s="147"/>
      <c r="AI65" s="174"/>
      <c r="AJ65" s="115"/>
      <c r="AK65" s="174"/>
      <c r="AL65" s="115"/>
      <c r="AM65" s="116"/>
      <c r="AN65" s="177"/>
      <c r="AO65" s="174"/>
      <c r="AP65" s="174"/>
      <c r="AQ65" s="174"/>
      <c r="AR65" s="169"/>
      <c r="AS65" s="10"/>
      <c r="AT65" s="16"/>
      <c r="AU65" s="16"/>
    </row>
    <row r="66" spans="1:47">
      <c r="A66" s="122"/>
      <c r="B66" s="130" t="s">
        <v>354</v>
      </c>
      <c r="C66" s="31" t="s">
        <v>5080</v>
      </c>
      <c r="D66" s="130" t="s">
        <v>759</v>
      </c>
      <c r="E66" s="129" t="s">
        <v>355</v>
      </c>
      <c r="F66" s="140">
        <v>44.065199999999997</v>
      </c>
      <c r="G66" s="140">
        <v>-77.257900000000006</v>
      </c>
      <c r="H66" s="31" t="s">
        <v>1153</v>
      </c>
      <c r="I66" s="31" t="s">
        <v>2783</v>
      </c>
      <c r="J66" s="226" t="s">
        <v>2715</v>
      </c>
      <c r="K66" s="31" t="s">
        <v>4202</v>
      </c>
      <c r="L66" s="226">
        <v>230</v>
      </c>
      <c r="M66" s="90">
        <v>2014</v>
      </c>
      <c r="N66" s="90">
        <v>2034</v>
      </c>
      <c r="O66" s="125"/>
      <c r="P66" s="83" t="s">
        <v>204</v>
      </c>
      <c r="Q66" s="46" t="s">
        <v>204</v>
      </c>
      <c r="R66" s="84">
        <v>10</v>
      </c>
      <c r="S66" s="288">
        <f>System!$H$13</f>
        <v>0.18544776119402984</v>
      </c>
      <c r="T66" s="240">
        <f t="shared" si="0"/>
        <v>1.8544776119402984</v>
      </c>
      <c r="U66" s="243">
        <f>System!$I$13</f>
        <v>0.18</v>
      </c>
      <c r="V66" s="185">
        <f t="shared" si="3"/>
        <v>15.768000000000001</v>
      </c>
      <c r="W66" s="74"/>
      <c r="X66" s="10"/>
      <c r="Y66" s="176"/>
      <c r="Z66" s="174"/>
      <c r="AA66" s="174"/>
      <c r="AB66" s="115"/>
      <c r="AC66" s="115"/>
      <c r="AD66" s="174"/>
      <c r="AE66" s="174"/>
      <c r="AF66" s="174"/>
      <c r="AG66" s="174"/>
      <c r="AH66" s="147"/>
      <c r="AI66" s="174"/>
      <c r="AJ66" s="115"/>
      <c r="AK66" s="174"/>
      <c r="AL66" s="115"/>
      <c r="AM66" s="116"/>
      <c r="AN66" s="177"/>
      <c r="AO66" s="174"/>
      <c r="AP66" s="174"/>
      <c r="AQ66" s="174"/>
      <c r="AR66" s="169"/>
      <c r="AS66" s="10"/>
      <c r="AT66" s="16"/>
      <c r="AU66" s="16"/>
    </row>
    <row r="67" spans="1:47">
      <c r="A67" s="122"/>
      <c r="B67" s="130" t="s">
        <v>356</v>
      </c>
      <c r="C67" s="31" t="s">
        <v>5081</v>
      </c>
      <c r="D67" s="129" t="s">
        <v>345</v>
      </c>
      <c r="E67" s="129" t="s">
        <v>356</v>
      </c>
      <c r="F67" s="140">
        <v>42.891300000000001</v>
      </c>
      <c r="G67" s="140">
        <v>-81.113399999999999</v>
      </c>
      <c r="H67" s="31" t="s">
        <v>1153</v>
      </c>
      <c r="I67" s="31" t="s">
        <v>2783</v>
      </c>
      <c r="J67" s="226" t="s">
        <v>1788</v>
      </c>
      <c r="K67" s="134" t="s">
        <v>3966</v>
      </c>
      <c r="L67" s="226">
        <v>115</v>
      </c>
      <c r="M67" s="90">
        <v>2013</v>
      </c>
      <c r="N67" s="90">
        <v>2033</v>
      </c>
      <c r="O67" s="125"/>
      <c r="P67" s="83" t="s">
        <v>204</v>
      </c>
      <c r="Q67" s="46" t="s">
        <v>204</v>
      </c>
      <c r="R67" s="84">
        <v>20</v>
      </c>
      <c r="S67" s="288">
        <f>System!$H$13</f>
        <v>0.18544776119402984</v>
      </c>
      <c r="T67" s="240">
        <f t="shared" si="0"/>
        <v>3.7089552238805967</v>
      </c>
      <c r="U67" s="243">
        <f>System!$I$13</f>
        <v>0.18</v>
      </c>
      <c r="V67" s="185">
        <f t="shared" si="3"/>
        <v>31.536000000000001</v>
      </c>
      <c r="W67" s="74"/>
      <c r="X67" s="10"/>
      <c r="Y67" s="176"/>
      <c r="Z67" s="174"/>
      <c r="AA67" s="174"/>
      <c r="AB67" s="115"/>
      <c r="AC67" s="115"/>
      <c r="AD67" s="174"/>
      <c r="AE67" s="174"/>
      <c r="AF67" s="174"/>
      <c r="AG67" s="174"/>
      <c r="AH67" s="147"/>
      <c r="AI67" s="174"/>
      <c r="AJ67" s="115"/>
      <c r="AK67" s="174"/>
      <c r="AL67" s="115"/>
      <c r="AM67" s="116"/>
      <c r="AN67" s="177"/>
      <c r="AO67" s="174"/>
      <c r="AP67" s="174"/>
      <c r="AQ67" s="174"/>
      <c r="AR67" s="169"/>
      <c r="AS67" s="10"/>
      <c r="AT67" s="16"/>
      <c r="AU67" s="16"/>
    </row>
    <row r="68" spans="1:47">
      <c r="A68" s="122"/>
      <c r="B68" s="130" t="s">
        <v>3583</v>
      </c>
      <c r="C68" s="31" t="s">
        <v>5082</v>
      </c>
      <c r="D68" s="129" t="s">
        <v>470</v>
      </c>
      <c r="E68" s="129" t="s">
        <v>287</v>
      </c>
      <c r="F68" s="140">
        <v>44.2271</v>
      </c>
      <c r="G68" s="140">
        <v>-78.287300000000002</v>
      </c>
      <c r="H68" s="31" t="s">
        <v>1153</v>
      </c>
      <c r="I68" s="31" t="s">
        <v>2783</v>
      </c>
      <c r="J68" s="226" t="s">
        <v>1950</v>
      </c>
      <c r="K68" s="134" t="s">
        <v>4189</v>
      </c>
      <c r="L68" s="226">
        <v>230</v>
      </c>
      <c r="M68" s="90">
        <v>2013</v>
      </c>
      <c r="N68" s="90">
        <v>2033</v>
      </c>
      <c r="O68" s="125"/>
      <c r="P68" s="90" t="s">
        <v>1154</v>
      </c>
      <c r="Q68" s="46" t="s">
        <v>1155</v>
      </c>
      <c r="R68" s="84">
        <v>1.6</v>
      </c>
      <c r="S68" s="288">
        <f>System!$H$10</f>
        <v>0.94512195121951226</v>
      </c>
      <c r="T68" s="240">
        <f t="shared" ref="T68:T131" si="4">R68*S68</f>
        <v>1.5121951219512197</v>
      </c>
      <c r="U68" s="243">
        <f>System!$I$10</f>
        <v>0.2</v>
      </c>
      <c r="V68" s="185">
        <f t="shared" si="3"/>
        <v>2.8032000000000008</v>
      </c>
      <c r="W68" s="74"/>
      <c r="Y68" s="176"/>
      <c r="Z68" s="174"/>
      <c r="AA68" s="174"/>
      <c r="AB68" s="115"/>
      <c r="AC68" s="115"/>
      <c r="AD68" s="174"/>
      <c r="AE68" s="174"/>
      <c r="AF68" s="174"/>
      <c r="AG68" s="174"/>
      <c r="AH68" s="147"/>
      <c r="AI68" s="174"/>
      <c r="AJ68" s="115"/>
      <c r="AK68" s="174"/>
      <c r="AL68" s="115"/>
      <c r="AM68" s="116"/>
      <c r="AN68" s="177"/>
      <c r="AO68" s="174"/>
      <c r="AP68" s="174"/>
      <c r="AQ68" s="174"/>
      <c r="AR68" s="169"/>
      <c r="AT68" s="16"/>
      <c r="AU68" s="16"/>
    </row>
    <row r="69" spans="1:47">
      <c r="A69" s="122"/>
      <c r="B69" s="130" t="s">
        <v>619</v>
      </c>
      <c r="C69" s="31" t="s">
        <v>5083</v>
      </c>
      <c r="D69" s="129" t="s">
        <v>4927</v>
      </c>
      <c r="E69" s="129" t="s">
        <v>256</v>
      </c>
      <c r="F69" s="140">
        <v>49.299799999999998</v>
      </c>
      <c r="G69" s="140">
        <v>-82.527299999999997</v>
      </c>
      <c r="H69" s="31" t="s">
        <v>1152</v>
      </c>
      <c r="I69" s="31" t="s">
        <v>2783</v>
      </c>
      <c r="J69" s="226" t="s">
        <v>1900</v>
      </c>
      <c r="K69" s="134" t="s">
        <v>4090</v>
      </c>
      <c r="L69" s="226">
        <v>115</v>
      </c>
      <c r="M69" s="90">
        <v>2013</v>
      </c>
      <c r="N69" s="90">
        <v>2053</v>
      </c>
      <c r="O69" s="125"/>
      <c r="P69" s="83" t="s">
        <v>1067</v>
      </c>
      <c r="Q69" s="46" t="s">
        <v>1067</v>
      </c>
      <c r="R69" s="84">
        <v>5.5</v>
      </c>
      <c r="S69" s="288">
        <f>System!$H$11</f>
        <v>0.68430831298439321</v>
      </c>
      <c r="T69" s="240">
        <f t="shared" si="4"/>
        <v>3.7636957214141624</v>
      </c>
      <c r="U69" s="243">
        <f>System!$I$11</f>
        <v>0.65</v>
      </c>
      <c r="V69" s="185">
        <f t="shared" si="3"/>
        <v>31.317</v>
      </c>
      <c r="W69" s="74"/>
      <c r="Y69" s="148"/>
      <c r="Z69" s="171"/>
      <c r="AA69" s="148"/>
      <c r="AB69" s="148"/>
      <c r="AC69" s="222"/>
      <c r="AD69" s="148"/>
      <c r="AE69" s="148"/>
      <c r="AF69" s="148"/>
      <c r="AG69" s="148"/>
      <c r="AH69" s="148"/>
      <c r="AI69" s="222"/>
      <c r="AJ69" s="148"/>
      <c r="AK69" s="148"/>
      <c r="AL69" s="222"/>
      <c r="AM69" s="148"/>
      <c r="AN69" s="148"/>
      <c r="AO69" s="148"/>
      <c r="AP69" s="148"/>
      <c r="AQ69" s="148"/>
      <c r="AR69" s="148"/>
      <c r="AT69" s="16"/>
      <c r="AU69" s="16"/>
    </row>
    <row r="70" spans="1:47">
      <c r="A70" s="122"/>
      <c r="B70" s="130" t="s">
        <v>620</v>
      </c>
      <c r="C70" s="31" t="s">
        <v>5084</v>
      </c>
      <c r="D70" s="130" t="s">
        <v>566</v>
      </c>
      <c r="E70" s="138" t="s">
        <v>302</v>
      </c>
      <c r="F70" s="142">
        <v>44.884300000000003</v>
      </c>
      <c r="G70" s="142">
        <v>-79.676100000000005</v>
      </c>
      <c r="H70" s="31" t="s">
        <v>1152</v>
      </c>
      <c r="I70" s="31" t="s">
        <v>2783</v>
      </c>
      <c r="J70" s="227" t="s">
        <v>1854</v>
      </c>
      <c r="K70" s="134" t="s">
        <v>4294</v>
      </c>
      <c r="L70" s="226">
        <v>230</v>
      </c>
      <c r="M70" s="287">
        <v>1909</v>
      </c>
      <c r="N70" s="75">
        <v>2100</v>
      </c>
      <c r="O70" s="125"/>
      <c r="P70" s="83" t="s">
        <v>1067</v>
      </c>
      <c r="Q70" s="46" t="s">
        <v>1067</v>
      </c>
      <c r="R70" s="84">
        <v>10</v>
      </c>
      <c r="S70" s="288">
        <f>System!$H$11</f>
        <v>0.68430831298439321</v>
      </c>
      <c r="T70" s="240">
        <f t="shared" si="4"/>
        <v>6.8430831298439321</v>
      </c>
      <c r="U70" s="243">
        <f>System!$I$11</f>
        <v>0.65</v>
      </c>
      <c r="V70" s="185">
        <f t="shared" si="3"/>
        <v>56.94</v>
      </c>
      <c r="W70" s="74">
        <v>1</v>
      </c>
      <c r="Y70" s="222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T70" s="16"/>
      <c r="AU70" s="16"/>
    </row>
    <row r="71" spans="1:47">
      <c r="A71" s="122"/>
      <c r="B71" s="130" t="s">
        <v>621</v>
      </c>
      <c r="C71" s="31" t="s">
        <v>5085</v>
      </c>
      <c r="D71" s="130" t="s">
        <v>566</v>
      </c>
      <c r="E71" s="138" t="s">
        <v>295</v>
      </c>
      <c r="F71" s="142">
        <v>45.020600000000002</v>
      </c>
      <c r="G71" s="142">
        <v>-79.753</v>
      </c>
      <c r="H71" s="31" t="s">
        <v>1152</v>
      </c>
      <c r="I71" s="31" t="s">
        <v>2783</v>
      </c>
      <c r="J71" s="227" t="s">
        <v>1854</v>
      </c>
      <c r="K71" s="134" t="s">
        <v>4294</v>
      </c>
      <c r="L71" s="226">
        <v>230</v>
      </c>
      <c r="M71" s="287">
        <v>1941</v>
      </c>
      <c r="N71" s="75">
        <v>2100</v>
      </c>
      <c r="O71" s="136"/>
      <c r="P71" s="83" t="s">
        <v>1067</v>
      </c>
      <c r="Q71" s="46" t="s">
        <v>1067</v>
      </c>
      <c r="R71" s="84">
        <v>8</v>
      </c>
      <c r="S71" s="288">
        <f>System!$H$11</f>
        <v>0.68430831298439321</v>
      </c>
      <c r="T71" s="240">
        <f t="shared" si="4"/>
        <v>5.4744665038751457</v>
      </c>
      <c r="U71" s="243">
        <f>System!$I$11</f>
        <v>0.65</v>
      </c>
      <c r="V71" s="185">
        <f t="shared" si="3"/>
        <v>45.552</v>
      </c>
      <c r="W71" s="74">
        <v>2</v>
      </c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T71" s="16"/>
      <c r="AU71" s="16"/>
    </row>
    <row r="72" spans="1:47" s="10" customFormat="1" ht="20.100000000000001" customHeight="1">
      <c r="A72" s="123"/>
      <c r="B72" s="130" t="s">
        <v>622</v>
      </c>
      <c r="C72" s="31" t="s">
        <v>5086</v>
      </c>
      <c r="D72" s="47" t="s">
        <v>1026</v>
      </c>
      <c r="E72" s="47" t="s">
        <v>1027</v>
      </c>
      <c r="F72" s="140">
        <v>46.383899999999997</v>
      </c>
      <c r="G72" s="140">
        <v>-81.578100000000006</v>
      </c>
      <c r="H72" s="31" t="s">
        <v>1152</v>
      </c>
      <c r="I72" s="31" t="s">
        <v>2783</v>
      </c>
      <c r="J72" s="227" t="s">
        <v>2247</v>
      </c>
      <c r="K72" s="134" t="s">
        <v>4034</v>
      </c>
      <c r="L72" s="226">
        <v>115</v>
      </c>
      <c r="M72" s="287">
        <v>1929</v>
      </c>
      <c r="N72" s="75">
        <v>2100</v>
      </c>
      <c r="O72" s="136"/>
      <c r="P72" s="154" t="s">
        <v>1067</v>
      </c>
      <c r="Q72" s="46" t="s">
        <v>1067</v>
      </c>
      <c r="R72" s="84">
        <v>27.6</v>
      </c>
      <c r="S72" s="288">
        <f>System!$H$11</f>
        <v>0.68430831298439321</v>
      </c>
      <c r="T72" s="240">
        <f t="shared" si="4"/>
        <v>18.886909438369255</v>
      </c>
      <c r="U72" s="243">
        <f>System!$I$11</f>
        <v>0.65</v>
      </c>
      <c r="V72" s="185">
        <f t="shared" si="3"/>
        <v>157.15440000000001</v>
      </c>
      <c r="W72" s="74"/>
      <c r="X72" s="86"/>
      <c r="Y72" s="148"/>
      <c r="Z72" s="171"/>
      <c r="AA72" s="148"/>
      <c r="AB72" s="148"/>
      <c r="AC72" s="222"/>
      <c r="AD72" s="148"/>
      <c r="AE72" s="148"/>
      <c r="AF72" s="148"/>
      <c r="AG72" s="148"/>
      <c r="AH72" s="148"/>
      <c r="AI72" s="222"/>
      <c r="AJ72" s="148"/>
      <c r="AK72" s="148"/>
      <c r="AL72" s="222"/>
      <c r="AM72" s="86"/>
      <c r="AN72" s="148"/>
      <c r="AO72" s="148"/>
      <c r="AP72" s="171"/>
      <c r="AQ72" s="148"/>
      <c r="AR72" s="148"/>
      <c r="AS72" s="86"/>
      <c r="AT72" s="16" t="s">
        <v>1074</v>
      </c>
      <c r="AU72" s="71"/>
    </row>
    <row r="73" spans="1:47">
      <c r="A73" s="122"/>
      <c r="B73" s="130" t="s">
        <v>623</v>
      </c>
      <c r="C73" s="31" t="s">
        <v>5087</v>
      </c>
      <c r="D73" s="130" t="s">
        <v>566</v>
      </c>
      <c r="E73" s="138" t="s">
        <v>1013</v>
      </c>
      <c r="F73" s="142">
        <v>46.076099999999997</v>
      </c>
      <c r="G73" s="142">
        <v>-79.396799999999999</v>
      </c>
      <c r="H73" s="31" t="s">
        <v>1152</v>
      </c>
      <c r="I73" s="31" t="s">
        <v>2783</v>
      </c>
      <c r="J73" s="226" t="s">
        <v>1956</v>
      </c>
      <c r="K73" s="31" t="s">
        <v>4276</v>
      </c>
      <c r="L73" s="226">
        <v>230</v>
      </c>
      <c r="M73" s="287">
        <v>1923</v>
      </c>
      <c r="N73" s="75">
        <v>2100</v>
      </c>
      <c r="O73" s="125"/>
      <c r="P73" s="83" t="s">
        <v>1067</v>
      </c>
      <c r="Q73" s="46" t="s">
        <v>1067</v>
      </c>
      <c r="R73" s="84">
        <v>1</v>
      </c>
      <c r="S73" s="288">
        <f>System!$H$11</f>
        <v>0.68430831298439321</v>
      </c>
      <c r="T73" s="240">
        <f t="shared" si="4"/>
        <v>0.68430831298439321</v>
      </c>
      <c r="U73" s="243">
        <f>System!$I$11</f>
        <v>0.65</v>
      </c>
      <c r="V73" s="185">
        <f t="shared" si="3"/>
        <v>5.694</v>
      </c>
      <c r="W73" s="74">
        <v>2</v>
      </c>
      <c r="Y73" s="148"/>
      <c r="Z73" s="171"/>
      <c r="AA73" s="148"/>
      <c r="AB73" s="148"/>
      <c r="AC73" s="222"/>
      <c r="AD73" s="148"/>
      <c r="AE73" s="148"/>
      <c r="AF73" s="148"/>
      <c r="AG73" s="148"/>
      <c r="AH73" s="148"/>
      <c r="AI73" s="222"/>
      <c r="AJ73" s="148"/>
      <c r="AK73" s="148"/>
      <c r="AL73" s="222"/>
      <c r="AM73" s="86"/>
      <c r="AN73" s="148"/>
      <c r="AO73" s="148"/>
      <c r="AP73" s="171"/>
      <c r="AQ73" s="148"/>
      <c r="AR73" s="148"/>
      <c r="AT73" s="16"/>
      <c r="AU73" s="16"/>
    </row>
    <row r="74" spans="1:47">
      <c r="A74" s="122"/>
      <c r="B74" s="129" t="s">
        <v>217</v>
      </c>
      <c r="C74" s="31" t="s">
        <v>5088</v>
      </c>
      <c r="D74" s="129" t="s">
        <v>4940</v>
      </c>
      <c r="E74" s="129" t="s">
        <v>218</v>
      </c>
      <c r="F74" s="146">
        <v>43.844439999999999</v>
      </c>
      <c r="G74" s="146">
        <v>-79.324055999999999</v>
      </c>
      <c r="H74" s="31" t="s">
        <v>1153</v>
      </c>
      <c r="I74" s="31" t="s">
        <v>2783</v>
      </c>
      <c r="J74" s="226" t="s">
        <v>3444</v>
      </c>
      <c r="K74" s="134" t="s">
        <v>4140</v>
      </c>
      <c r="L74" s="226">
        <v>230</v>
      </c>
      <c r="M74" s="90">
        <v>2013</v>
      </c>
      <c r="N74" s="90">
        <v>2033</v>
      </c>
      <c r="O74" s="137"/>
      <c r="P74" s="90" t="s">
        <v>194</v>
      </c>
      <c r="Q74" s="46" t="s">
        <v>4925</v>
      </c>
      <c r="R74" s="53">
        <v>2.6</v>
      </c>
      <c r="S74" s="288">
        <f>System!$H$7</f>
        <v>0.85116604477611935</v>
      </c>
      <c r="T74" s="240">
        <f t="shared" si="4"/>
        <v>2.2130317164179103</v>
      </c>
      <c r="U74" s="243">
        <f>System!$I$8</f>
        <v>0.13</v>
      </c>
      <c r="V74" s="185">
        <f t="shared" si="3"/>
        <v>2.9608800000000004</v>
      </c>
      <c r="W74" s="74"/>
      <c r="Y74" s="176"/>
      <c r="Z74" s="174"/>
      <c r="AA74" s="174"/>
      <c r="AB74" s="115"/>
      <c r="AC74" s="115"/>
      <c r="AD74" s="174"/>
      <c r="AE74" s="174"/>
      <c r="AF74" s="174"/>
      <c r="AG74" s="174"/>
      <c r="AH74" s="147"/>
      <c r="AI74" s="174"/>
      <c r="AJ74" s="115"/>
      <c r="AK74" s="174"/>
      <c r="AL74" s="115"/>
      <c r="AM74" s="114"/>
      <c r="AN74" s="177"/>
      <c r="AO74" s="174"/>
      <c r="AP74" s="174"/>
      <c r="AQ74" s="174"/>
      <c r="AR74" s="169"/>
      <c r="AT74" s="16"/>
      <c r="AU74" s="16"/>
    </row>
    <row r="75" spans="1:47">
      <c r="A75" s="122"/>
      <c r="B75" s="130" t="s">
        <v>899</v>
      </c>
      <c r="C75" s="31" t="s">
        <v>5089</v>
      </c>
      <c r="D75" s="129" t="s">
        <v>497</v>
      </c>
      <c r="E75" s="129" t="s">
        <v>498</v>
      </c>
      <c r="F75" s="140">
        <v>42.278700000000001</v>
      </c>
      <c r="G75" s="140">
        <v>-81.991699999999994</v>
      </c>
      <c r="H75" s="31" t="s">
        <v>1153</v>
      </c>
      <c r="I75" s="31" t="s">
        <v>2783</v>
      </c>
      <c r="J75" s="226" t="s">
        <v>2021</v>
      </c>
      <c r="K75" s="134" t="s">
        <v>4096</v>
      </c>
      <c r="L75" s="226">
        <v>115</v>
      </c>
      <c r="M75" s="90">
        <v>2009</v>
      </c>
      <c r="N75" s="90">
        <v>2029</v>
      </c>
      <c r="O75" s="125"/>
      <c r="P75" s="83" t="s">
        <v>1156</v>
      </c>
      <c r="Q75" s="46" t="s">
        <v>205</v>
      </c>
      <c r="R75" s="84">
        <v>9</v>
      </c>
      <c r="S75" s="288">
        <f>System!$H$12</f>
        <v>0.21142031080592702</v>
      </c>
      <c r="T75" s="240">
        <f t="shared" si="4"/>
        <v>1.9027827972533431</v>
      </c>
      <c r="U75" s="243">
        <f>System!$I$12</f>
        <v>0.27</v>
      </c>
      <c r="V75" s="185">
        <f t="shared" si="3"/>
        <v>21.286800000000003</v>
      </c>
      <c r="W75" s="74"/>
      <c r="X75" s="10"/>
      <c r="Y75" s="176"/>
      <c r="Z75" s="174"/>
      <c r="AA75" s="174"/>
      <c r="AB75" s="115"/>
      <c r="AC75" s="115"/>
      <c r="AD75" s="174"/>
      <c r="AE75" s="174"/>
      <c r="AF75" s="174"/>
      <c r="AG75" s="174"/>
      <c r="AH75" s="147"/>
      <c r="AI75" s="174"/>
      <c r="AJ75" s="115"/>
      <c r="AK75" s="174"/>
      <c r="AL75" s="115"/>
      <c r="AM75" s="114"/>
      <c r="AN75" s="177"/>
      <c r="AO75" s="174"/>
      <c r="AP75" s="174"/>
      <c r="AQ75" s="174"/>
      <c r="AR75" s="169"/>
      <c r="AS75" s="10"/>
      <c r="AT75" s="16"/>
      <c r="AU75" s="16"/>
    </row>
    <row r="76" spans="1:47">
      <c r="A76" s="122"/>
      <c r="B76" s="130" t="s">
        <v>760</v>
      </c>
      <c r="C76" s="31" t="s">
        <v>5090</v>
      </c>
      <c r="D76" s="130" t="s">
        <v>761</v>
      </c>
      <c r="E76" s="129" t="s">
        <v>357</v>
      </c>
      <c r="F76" s="140">
        <v>48.942799999999998</v>
      </c>
      <c r="G76" s="140">
        <v>-88.314099999999996</v>
      </c>
      <c r="H76" s="31" t="s">
        <v>1152</v>
      </c>
      <c r="I76" s="31" t="s">
        <v>2783</v>
      </c>
      <c r="J76" s="226" t="s">
        <v>1369</v>
      </c>
      <c r="K76" s="31" t="s">
        <v>4212</v>
      </c>
      <c r="L76" s="226">
        <v>115</v>
      </c>
      <c r="M76" s="90">
        <v>2015</v>
      </c>
      <c r="N76" s="90">
        <v>2035</v>
      </c>
      <c r="O76" s="125"/>
      <c r="P76" s="83" t="s">
        <v>204</v>
      </c>
      <c r="Q76" s="46" t="s">
        <v>204</v>
      </c>
      <c r="R76" s="84">
        <v>1</v>
      </c>
      <c r="S76" s="288">
        <f>System!$H$13</f>
        <v>0.18544776119402984</v>
      </c>
      <c r="T76" s="240">
        <f t="shared" si="4"/>
        <v>0.18544776119402984</v>
      </c>
      <c r="U76" s="243">
        <f>System!$I$13</f>
        <v>0.18</v>
      </c>
      <c r="V76" s="185">
        <f t="shared" si="3"/>
        <v>1.5768</v>
      </c>
      <c r="W76" s="74"/>
      <c r="X76" s="10"/>
      <c r="Y76" s="176"/>
      <c r="Z76" s="174"/>
      <c r="AA76" s="174"/>
      <c r="AB76" s="115"/>
      <c r="AC76" s="115"/>
      <c r="AD76" s="174"/>
      <c r="AE76" s="174"/>
      <c r="AF76" s="174"/>
      <c r="AG76" s="174"/>
      <c r="AH76" s="147"/>
      <c r="AI76" s="174"/>
      <c r="AJ76" s="115"/>
      <c r="AK76" s="174"/>
      <c r="AL76" s="115"/>
      <c r="AM76" s="114"/>
      <c r="AN76" s="177"/>
      <c r="AO76" s="174"/>
      <c r="AP76" s="174"/>
      <c r="AQ76" s="174"/>
      <c r="AR76" s="169"/>
      <c r="AS76" s="10"/>
      <c r="AT76" s="16"/>
      <c r="AU76" s="16"/>
    </row>
    <row r="77" spans="1:47">
      <c r="A77" s="122"/>
      <c r="B77" s="130" t="s">
        <v>3471</v>
      </c>
      <c r="C77" s="31" t="s">
        <v>5091</v>
      </c>
      <c r="D77" s="130" t="s">
        <v>4962</v>
      </c>
      <c r="E77" s="129" t="s">
        <v>499</v>
      </c>
      <c r="F77" s="140">
        <v>43.4846</v>
      </c>
      <c r="G77" s="140">
        <v>-81.628200000000007</v>
      </c>
      <c r="H77" s="31" t="s">
        <v>1153</v>
      </c>
      <c r="I77" s="31" t="s">
        <v>2783</v>
      </c>
      <c r="J77" s="226" t="s">
        <v>1373</v>
      </c>
      <c r="K77" s="31" t="s">
        <v>4229</v>
      </c>
      <c r="L77" s="226">
        <v>115</v>
      </c>
      <c r="M77" s="90">
        <v>2014</v>
      </c>
      <c r="N77" s="90">
        <v>2034</v>
      </c>
      <c r="O77" s="125"/>
      <c r="P77" s="83" t="s">
        <v>1156</v>
      </c>
      <c r="Q77" s="46" t="s">
        <v>205</v>
      </c>
      <c r="R77" s="185">
        <v>60</v>
      </c>
      <c r="S77" s="288">
        <f>System!$H$12</f>
        <v>0.21142031080592702</v>
      </c>
      <c r="T77" s="240">
        <f t="shared" si="4"/>
        <v>12.685218648355621</v>
      </c>
      <c r="U77" s="243">
        <v>0.29750380517503805</v>
      </c>
      <c r="V77" s="185">
        <f t="shared" si="3"/>
        <v>156.36799999999999</v>
      </c>
      <c r="W77" s="74"/>
      <c r="X77" s="10"/>
      <c r="Y77" s="176"/>
      <c r="Z77" s="174"/>
      <c r="AA77" s="174"/>
      <c r="AB77" s="115"/>
      <c r="AC77" s="115"/>
      <c r="AD77" s="174"/>
      <c r="AE77" s="174"/>
      <c r="AF77" s="174"/>
      <c r="AG77" s="174"/>
      <c r="AH77" s="147"/>
      <c r="AI77" s="174"/>
      <c r="AJ77" s="115"/>
      <c r="AK77" s="174"/>
      <c r="AL77" s="115"/>
      <c r="AM77" s="114"/>
      <c r="AN77" s="177"/>
      <c r="AO77" s="174"/>
      <c r="AP77" s="174"/>
      <c r="AQ77" s="174"/>
      <c r="AR77" s="169"/>
      <c r="AS77" s="10"/>
      <c r="AT77" s="16"/>
      <c r="AU77" s="16"/>
    </row>
    <row r="78" spans="1:47">
      <c r="A78" s="122"/>
      <c r="B78" s="130" t="s">
        <v>900</v>
      </c>
      <c r="C78" s="31" t="s">
        <v>5092</v>
      </c>
      <c r="D78" s="130" t="s">
        <v>4950</v>
      </c>
      <c r="E78" s="129" t="s">
        <v>493</v>
      </c>
      <c r="F78" s="140">
        <v>43.1128</v>
      </c>
      <c r="G78" s="140">
        <v>-81.702399999999997</v>
      </c>
      <c r="H78" s="31" t="s">
        <v>1153</v>
      </c>
      <c r="I78" s="31" t="s">
        <v>2783</v>
      </c>
      <c r="J78" s="227" t="s">
        <v>4398</v>
      </c>
      <c r="K78" s="134" t="s">
        <v>4443</v>
      </c>
      <c r="L78" s="226">
        <v>500</v>
      </c>
      <c r="M78" s="90">
        <v>2014</v>
      </c>
      <c r="N78" s="90">
        <v>2034</v>
      </c>
      <c r="O78" s="125"/>
      <c r="P78" s="83" t="s">
        <v>1156</v>
      </c>
      <c r="Q78" s="46" t="s">
        <v>205</v>
      </c>
      <c r="R78" s="185">
        <v>73</v>
      </c>
      <c r="S78" s="288">
        <f>System!$H$12</f>
        <v>0.21142031080592702</v>
      </c>
      <c r="T78" s="240">
        <f t="shared" si="4"/>
        <v>15.433682688832672</v>
      </c>
      <c r="U78" s="243">
        <v>0.26666197535497593</v>
      </c>
      <c r="V78" s="185">
        <f t="shared" si="3"/>
        <v>170.52500000000001</v>
      </c>
      <c r="W78" s="74"/>
      <c r="X78" s="10"/>
      <c r="Y78" s="176"/>
      <c r="Z78" s="174"/>
      <c r="AA78" s="174"/>
      <c r="AB78" s="115"/>
      <c r="AC78" s="115"/>
      <c r="AD78" s="174"/>
      <c r="AE78" s="174"/>
      <c r="AF78" s="174"/>
      <c r="AG78" s="174"/>
      <c r="AH78" s="147"/>
      <c r="AI78" s="174"/>
      <c r="AJ78" s="115"/>
      <c r="AK78" s="174"/>
      <c r="AL78" s="115"/>
      <c r="AM78" s="114"/>
      <c r="AN78" s="177"/>
      <c r="AO78" s="174"/>
      <c r="AP78" s="174"/>
      <c r="AQ78" s="174"/>
      <c r="AR78" s="169"/>
      <c r="AS78" s="10"/>
      <c r="AT78" s="16"/>
      <c r="AU78" s="16"/>
    </row>
    <row r="79" spans="1:47">
      <c r="A79" s="122"/>
      <c r="B79" s="130" t="s">
        <v>901</v>
      </c>
      <c r="C79" s="31" t="s">
        <v>5093</v>
      </c>
      <c r="D79" s="130" t="s">
        <v>902</v>
      </c>
      <c r="E79" s="129" t="s">
        <v>500</v>
      </c>
      <c r="F79" s="140">
        <v>47.221400000000003</v>
      </c>
      <c r="G79" s="140">
        <v>-84.523499999999999</v>
      </c>
      <c r="H79" s="31" t="s">
        <v>1152</v>
      </c>
      <c r="I79" s="31" t="s">
        <v>2783</v>
      </c>
      <c r="J79" s="227" t="s">
        <v>1347</v>
      </c>
      <c r="K79" s="134" t="s">
        <v>3941</v>
      </c>
      <c r="L79" s="226">
        <v>115</v>
      </c>
      <c r="M79" s="90">
        <v>2015</v>
      </c>
      <c r="N79" s="90">
        <v>2035</v>
      </c>
      <c r="O79" s="135"/>
      <c r="P79" s="83" t="s">
        <v>1156</v>
      </c>
      <c r="Q79" s="46" t="s">
        <v>205</v>
      </c>
      <c r="R79" s="185">
        <v>57</v>
      </c>
      <c r="S79" s="288">
        <f>System!$H$12</f>
        <v>0.21142031080592702</v>
      </c>
      <c r="T79" s="240">
        <f t="shared" si="4"/>
        <v>12.050957715937841</v>
      </c>
      <c r="U79" s="243">
        <v>0.33066570535928863</v>
      </c>
      <c r="V79" s="185">
        <f t="shared" ref="V79:V110" si="5">R79*24*365*U79/1000</f>
        <v>165.108</v>
      </c>
      <c r="W79" s="74"/>
      <c r="X79" s="10"/>
      <c r="Y79" s="176"/>
      <c r="Z79" s="174"/>
      <c r="AA79" s="174"/>
      <c r="AB79" s="115"/>
      <c r="AC79" s="115"/>
      <c r="AD79" s="174"/>
      <c r="AE79" s="174"/>
      <c r="AF79" s="174"/>
      <c r="AG79" s="174"/>
      <c r="AH79" s="147"/>
      <c r="AI79" s="174"/>
      <c r="AJ79" s="115"/>
      <c r="AK79" s="174"/>
      <c r="AL79" s="115"/>
      <c r="AM79" s="114"/>
      <c r="AN79" s="177"/>
      <c r="AO79" s="174"/>
      <c r="AP79" s="174"/>
      <c r="AQ79" s="174"/>
      <c r="AR79" s="169"/>
      <c r="AS79" s="10"/>
      <c r="AT79" s="16"/>
      <c r="AU79" s="16"/>
    </row>
    <row r="80" spans="1:47">
      <c r="A80" s="122"/>
      <c r="B80" s="130" t="s">
        <v>624</v>
      </c>
      <c r="C80" s="31" t="s">
        <v>5094</v>
      </c>
      <c r="D80" s="130" t="s">
        <v>625</v>
      </c>
      <c r="E80" s="129" t="s">
        <v>257</v>
      </c>
      <c r="F80" s="140">
        <v>45.038800000000002</v>
      </c>
      <c r="G80" s="140">
        <v>-79.308599999999998</v>
      </c>
      <c r="H80" s="31" t="s">
        <v>1152</v>
      </c>
      <c r="I80" s="31" t="s">
        <v>2783</v>
      </c>
      <c r="J80" s="226" t="s">
        <v>2281</v>
      </c>
      <c r="K80" s="134" t="s">
        <v>3956</v>
      </c>
      <c r="L80" s="226">
        <v>230</v>
      </c>
      <c r="M80" s="90">
        <v>2012</v>
      </c>
      <c r="N80" s="90">
        <v>2032</v>
      </c>
      <c r="O80" s="135"/>
      <c r="P80" s="83" t="s">
        <v>1067</v>
      </c>
      <c r="Q80" s="46" t="s">
        <v>1067</v>
      </c>
      <c r="R80" s="84">
        <v>1.9</v>
      </c>
      <c r="S80" s="288">
        <f>System!$H$11</f>
        <v>0.68430831298439321</v>
      </c>
      <c r="T80" s="240">
        <f t="shared" si="4"/>
        <v>1.300185794670347</v>
      </c>
      <c r="U80" s="243">
        <f>System!$I$11</f>
        <v>0.65</v>
      </c>
      <c r="V80" s="185">
        <f t="shared" si="5"/>
        <v>10.818599999999998</v>
      </c>
      <c r="W80" s="74"/>
      <c r="X80" s="86"/>
      <c r="Y80" s="148"/>
      <c r="Z80" s="171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86"/>
      <c r="AN80" s="148"/>
      <c r="AO80" s="148"/>
      <c r="AP80" s="148"/>
      <c r="AQ80" s="148"/>
      <c r="AR80" s="148"/>
      <c r="AS80" s="86"/>
      <c r="AT80" s="16"/>
      <c r="AU80" s="16"/>
    </row>
    <row r="81" spans="1:47">
      <c r="A81" s="122"/>
      <c r="B81" s="130" t="s">
        <v>314</v>
      </c>
      <c r="C81" s="31" t="s">
        <v>5095</v>
      </c>
      <c r="D81" s="130" t="s">
        <v>618</v>
      </c>
      <c r="E81" s="16" t="s">
        <v>314</v>
      </c>
      <c r="F81" s="140">
        <v>43.697000000000003</v>
      </c>
      <c r="G81" s="140">
        <v>-79.682500000000005</v>
      </c>
      <c r="H81" s="31" t="s">
        <v>1153</v>
      </c>
      <c r="I81" s="31" t="s">
        <v>2783</v>
      </c>
      <c r="J81" s="226" t="s">
        <v>2614</v>
      </c>
      <c r="K81" s="134" t="s">
        <v>3957</v>
      </c>
      <c r="L81" s="226">
        <v>230</v>
      </c>
      <c r="M81" s="75">
        <v>2000</v>
      </c>
      <c r="N81" s="75">
        <v>2100</v>
      </c>
      <c r="O81" s="136"/>
      <c r="P81" s="83" t="s">
        <v>1155</v>
      </c>
      <c r="Q81" s="46" t="s">
        <v>1155</v>
      </c>
      <c r="R81" s="84">
        <v>15.1</v>
      </c>
      <c r="S81" s="288">
        <f>System!$H$10</f>
        <v>0.94512195121951226</v>
      </c>
      <c r="T81" s="240">
        <f t="shared" si="4"/>
        <v>14.271341463414634</v>
      </c>
      <c r="U81" s="243">
        <f>System!$I$10</f>
        <v>0.2</v>
      </c>
      <c r="V81" s="185">
        <f t="shared" si="5"/>
        <v>26.455200000000001</v>
      </c>
      <c r="W81" s="74"/>
      <c r="Y81" s="176"/>
      <c r="Z81" s="174"/>
      <c r="AA81" s="174"/>
      <c r="AB81" s="115"/>
      <c r="AC81" s="115"/>
      <c r="AD81" s="174"/>
      <c r="AE81" s="174"/>
      <c r="AF81" s="174"/>
      <c r="AG81" s="174"/>
      <c r="AH81" s="147"/>
      <c r="AI81" s="174"/>
      <c r="AJ81" s="115"/>
      <c r="AK81" s="174"/>
      <c r="AL81" s="115"/>
      <c r="AM81" s="114"/>
      <c r="AN81" s="177"/>
      <c r="AO81" s="174"/>
      <c r="AP81" s="174"/>
      <c r="AQ81" s="174"/>
      <c r="AR81" s="169"/>
      <c r="AT81" s="16"/>
      <c r="AU81" s="16"/>
    </row>
    <row r="82" spans="1:47">
      <c r="A82" s="122"/>
      <c r="B82" s="130" t="s">
        <v>763</v>
      </c>
      <c r="C82" s="31" t="s">
        <v>5096</v>
      </c>
      <c r="D82" s="130" t="s">
        <v>764</v>
      </c>
      <c r="E82" s="129" t="s">
        <v>440</v>
      </c>
      <c r="F82" s="140">
        <v>42.985399999999998</v>
      </c>
      <c r="G82" s="140">
        <v>-80.960400000000007</v>
      </c>
      <c r="H82" s="31" t="s">
        <v>1153</v>
      </c>
      <c r="I82" s="31" t="s">
        <v>2783</v>
      </c>
      <c r="J82" s="226" t="s">
        <v>2254</v>
      </c>
      <c r="K82" s="134" t="s">
        <v>4081</v>
      </c>
      <c r="L82" s="226">
        <v>230</v>
      </c>
      <c r="M82" s="90">
        <v>2014</v>
      </c>
      <c r="N82" s="90">
        <v>2034</v>
      </c>
      <c r="O82" s="136"/>
      <c r="P82" s="83" t="s">
        <v>204</v>
      </c>
      <c r="Q82" s="46" t="s">
        <v>204</v>
      </c>
      <c r="R82" s="84">
        <v>10</v>
      </c>
      <c r="S82" s="288">
        <f>System!$H$13</f>
        <v>0.18544776119402984</v>
      </c>
      <c r="T82" s="240">
        <f t="shared" si="4"/>
        <v>1.8544776119402984</v>
      </c>
      <c r="U82" s="243">
        <f>System!$I$13</f>
        <v>0.18</v>
      </c>
      <c r="V82" s="185">
        <f t="shared" si="5"/>
        <v>15.768000000000001</v>
      </c>
      <c r="W82" s="74"/>
      <c r="X82" s="10"/>
      <c r="Y82" s="176"/>
      <c r="Z82" s="174"/>
      <c r="AA82" s="174"/>
      <c r="AB82" s="115"/>
      <c r="AC82" s="115"/>
      <c r="AD82" s="174"/>
      <c r="AE82" s="174"/>
      <c r="AF82" s="174"/>
      <c r="AG82" s="174"/>
      <c r="AH82" s="147"/>
      <c r="AI82" s="174"/>
      <c r="AJ82" s="115"/>
      <c r="AK82" s="174"/>
      <c r="AL82" s="115"/>
      <c r="AM82" s="114"/>
      <c r="AN82" s="177"/>
      <c r="AO82" s="174"/>
      <c r="AP82" s="174"/>
      <c r="AQ82" s="174"/>
      <c r="AR82" s="169"/>
      <c r="AS82" s="10"/>
      <c r="AT82" s="16"/>
      <c r="AU82" s="16"/>
    </row>
    <row r="83" spans="1:47">
      <c r="A83" s="122"/>
      <c r="B83" s="130" t="s">
        <v>595</v>
      </c>
      <c r="C83" s="31" t="s">
        <v>5097</v>
      </c>
      <c r="D83" s="130" t="s">
        <v>596</v>
      </c>
      <c r="E83" s="129" t="s">
        <v>249</v>
      </c>
      <c r="F83" s="140">
        <v>42.279800000000002</v>
      </c>
      <c r="G83" s="140">
        <v>-83.0946</v>
      </c>
      <c r="H83" s="31" t="s">
        <v>1153</v>
      </c>
      <c r="I83" s="31" t="s">
        <v>2783</v>
      </c>
      <c r="J83" s="226" t="s">
        <v>4467</v>
      </c>
      <c r="K83" s="134" t="s">
        <v>3364</v>
      </c>
      <c r="L83" s="226">
        <v>230</v>
      </c>
      <c r="M83" s="90">
        <v>2010</v>
      </c>
      <c r="N83" s="90">
        <v>2025</v>
      </c>
      <c r="O83" s="136"/>
      <c r="P83" s="131" t="s">
        <v>162</v>
      </c>
      <c r="Q83" s="46" t="s">
        <v>4926</v>
      </c>
      <c r="R83" s="185">
        <v>560</v>
      </c>
      <c r="S83" s="288">
        <f>System!$H$7</f>
        <v>0.85116604477611935</v>
      </c>
      <c r="T83" s="240">
        <f t="shared" si="4"/>
        <v>476.65298507462683</v>
      </c>
      <c r="U83" s="243">
        <v>4.8222031963470323E-2</v>
      </c>
      <c r="V83" s="185">
        <f t="shared" si="5"/>
        <v>236.55800000000002</v>
      </c>
      <c r="W83" s="74"/>
      <c r="X83" s="10"/>
      <c r="Y83" s="176"/>
      <c r="Z83" s="174"/>
      <c r="AA83" s="174"/>
      <c r="AB83" s="115"/>
      <c r="AC83" s="115"/>
      <c r="AD83" s="174"/>
      <c r="AE83" s="174"/>
      <c r="AF83" s="174"/>
      <c r="AG83" s="174"/>
      <c r="AH83" s="147"/>
      <c r="AI83" s="174"/>
      <c r="AJ83" s="115"/>
      <c r="AK83" s="174"/>
      <c r="AL83" s="115"/>
      <c r="AM83" s="82"/>
      <c r="AN83" s="177"/>
      <c r="AO83" s="174"/>
      <c r="AP83" s="174"/>
      <c r="AQ83" s="174"/>
      <c r="AR83" s="169"/>
      <c r="AS83" s="10"/>
      <c r="AT83" s="16"/>
      <c r="AU83" s="16"/>
    </row>
    <row r="84" spans="1:47">
      <c r="A84" s="122"/>
      <c r="B84" s="130" t="s">
        <v>3584</v>
      </c>
      <c r="C84" s="31" t="s">
        <v>5098</v>
      </c>
      <c r="D84" s="130" t="s">
        <v>568</v>
      </c>
      <c r="E84" s="129" t="s">
        <v>318</v>
      </c>
      <c r="F84" s="140">
        <v>43.606699999999996</v>
      </c>
      <c r="G84" s="140">
        <v>-79.697199999999995</v>
      </c>
      <c r="H84" s="31" t="s">
        <v>1153</v>
      </c>
      <c r="I84" s="31" t="s">
        <v>2783</v>
      </c>
      <c r="J84" s="226" t="s">
        <v>2466</v>
      </c>
      <c r="K84" s="134" t="s">
        <v>4033</v>
      </c>
      <c r="L84" s="226">
        <v>230</v>
      </c>
      <c r="M84" s="90">
        <v>2007</v>
      </c>
      <c r="N84" s="90">
        <v>2027</v>
      </c>
      <c r="O84" s="136"/>
      <c r="P84" s="90" t="s">
        <v>1154</v>
      </c>
      <c r="Q84" s="46" t="s">
        <v>1155</v>
      </c>
      <c r="R84" s="84">
        <v>5.5</v>
      </c>
      <c r="S84" s="288">
        <f>System!$H$10</f>
        <v>0.94512195121951226</v>
      </c>
      <c r="T84" s="240">
        <f t="shared" si="4"/>
        <v>5.1981707317073171</v>
      </c>
      <c r="U84" s="243">
        <f>System!$I$10</f>
        <v>0.2</v>
      </c>
      <c r="V84" s="185">
        <f t="shared" si="5"/>
        <v>9.6359999999999992</v>
      </c>
      <c r="W84" s="74"/>
      <c r="Y84" s="176"/>
      <c r="Z84" s="174"/>
      <c r="AA84" s="174"/>
      <c r="AB84" s="115"/>
      <c r="AC84" s="115"/>
      <c r="AD84" s="174"/>
      <c r="AE84" s="174"/>
      <c r="AF84" s="174"/>
      <c r="AG84" s="174"/>
      <c r="AH84" s="147"/>
      <c r="AI84" s="174"/>
      <c r="AJ84" s="115"/>
      <c r="AK84" s="174"/>
      <c r="AL84" s="115"/>
      <c r="AM84" s="114"/>
      <c r="AN84" s="177"/>
      <c r="AO84" s="174"/>
      <c r="AP84" s="174"/>
      <c r="AQ84" s="174"/>
      <c r="AR84" s="169"/>
      <c r="AT84" s="16"/>
      <c r="AU84" s="16"/>
    </row>
    <row r="85" spans="1:47">
      <c r="A85" s="122"/>
      <c r="B85" s="130" t="s">
        <v>765</v>
      </c>
      <c r="C85" s="31" t="s">
        <v>5099</v>
      </c>
      <c r="D85" s="130" t="s">
        <v>766</v>
      </c>
      <c r="E85" s="129" t="s">
        <v>338</v>
      </c>
      <c r="F85" s="140">
        <v>44.632899999999999</v>
      </c>
      <c r="G85" s="140">
        <v>-75.6982</v>
      </c>
      <c r="H85" s="31" t="s">
        <v>1153</v>
      </c>
      <c r="I85" s="31" t="s">
        <v>2783</v>
      </c>
      <c r="J85" s="226" t="s">
        <v>2127</v>
      </c>
      <c r="K85" s="31" t="s">
        <v>3962</v>
      </c>
      <c r="L85" s="226">
        <v>115</v>
      </c>
      <c r="M85" s="90">
        <v>2012</v>
      </c>
      <c r="N85" s="90">
        <v>2032</v>
      </c>
      <c r="O85" s="136"/>
      <c r="P85" s="83" t="s">
        <v>204</v>
      </c>
      <c r="Q85" s="46" t="s">
        <v>204</v>
      </c>
      <c r="R85" s="84">
        <v>10</v>
      </c>
      <c r="S85" s="288">
        <f>System!$H$13</f>
        <v>0.18544776119402984</v>
      </c>
      <c r="T85" s="240">
        <f t="shared" si="4"/>
        <v>1.8544776119402984</v>
      </c>
      <c r="U85" s="243">
        <f>System!$I$13</f>
        <v>0.18</v>
      </c>
      <c r="V85" s="185">
        <f t="shared" si="5"/>
        <v>15.768000000000001</v>
      </c>
      <c r="W85" s="74"/>
      <c r="X85" s="10"/>
      <c r="Y85" s="176"/>
      <c r="Z85" s="174"/>
      <c r="AA85" s="174"/>
      <c r="AB85" s="115"/>
      <c r="AC85" s="115"/>
      <c r="AD85" s="174"/>
      <c r="AE85" s="174"/>
      <c r="AF85" s="174"/>
      <c r="AG85" s="174"/>
      <c r="AH85" s="147"/>
      <c r="AI85" s="174"/>
      <c r="AJ85" s="115"/>
      <c r="AK85" s="174"/>
      <c r="AL85" s="115"/>
      <c r="AM85" s="114"/>
      <c r="AN85" s="177"/>
      <c r="AO85" s="174"/>
      <c r="AP85" s="174"/>
      <c r="AQ85" s="174"/>
      <c r="AR85" s="169"/>
      <c r="AS85" s="10"/>
      <c r="AT85" s="16"/>
      <c r="AU85" s="16"/>
    </row>
    <row r="86" spans="1:47">
      <c r="A86" s="122"/>
      <c r="B86" s="130" t="s">
        <v>767</v>
      </c>
      <c r="C86" s="31" t="s">
        <v>4784</v>
      </c>
      <c r="D86" s="130" t="s">
        <v>766</v>
      </c>
      <c r="E86" s="129" t="s">
        <v>338</v>
      </c>
      <c r="F86" s="140">
        <v>44.630099999999999</v>
      </c>
      <c r="G86" s="140">
        <v>-75.803299999999993</v>
      </c>
      <c r="H86" s="31" t="s">
        <v>1153</v>
      </c>
      <c r="I86" s="31" t="s">
        <v>2783</v>
      </c>
      <c r="J86" s="226" t="s">
        <v>2127</v>
      </c>
      <c r="K86" s="134" t="s">
        <v>3962</v>
      </c>
      <c r="L86" s="226">
        <v>115</v>
      </c>
      <c r="M86" s="90">
        <v>2013</v>
      </c>
      <c r="N86" s="90">
        <v>2033</v>
      </c>
      <c r="O86" s="143"/>
      <c r="P86" s="83" t="s">
        <v>204</v>
      </c>
      <c r="Q86" s="46" t="s">
        <v>204</v>
      </c>
      <c r="R86" s="84">
        <v>9</v>
      </c>
      <c r="S86" s="288">
        <f>System!$H$13</f>
        <v>0.18544776119402984</v>
      </c>
      <c r="T86" s="240">
        <f t="shared" si="4"/>
        <v>1.6690298507462686</v>
      </c>
      <c r="U86" s="243">
        <f>System!$I$13</f>
        <v>0.18</v>
      </c>
      <c r="V86" s="185">
        <f t="shared" si="5"/>
        <v>14.191199999999998</v>
      </c>
      <c r="W86" s="74"/>
      <c r="X86" s="150"/>
      <c r="Y86" s="176"/>
      <c r="Z86" s="174"/>
      <c r="AA86" s="174"/>
      <c r="AB86" s="115"/>
      <c r="AC86" s="115"/>
      <c r="AD86" s="174"/>
      <c r="AE86" s="174"/>
      <c r="AF86" s="174"/>
      <c r="AG86" s="174"/>
      <c r="AH86" s="147"/>
      <c r="AI86" s="174"/>
      <c r="AJ86" s="115"/>
      <c r="AK86" s="174"/>
      <c r="AL86" s="115"/>
      <c r="AM86" s="114"/>
      <c r="AN86" s="177"/>
      <c r="AO86" s="174"/>
      <c r="AP86" s="174"/>
      <c r="AQ86" s="174"/>
      <c r="AR86" s="169"/>
      <c r="AS86" s="150"/>
      <c r="AT86" s="16"/>
      <c r="AU86" s="16"/>
    </row>
    <row r="87" spans="1:47">
      <c r="A87" s="122"/>
      <c r="B87" s="130" t="s">
        <v>768</v>
      </c>
      <c r="C87" s="31" t="s">
        <v>5100</v>
      </c>
      <c r="D87" s="130" t="s">
        <v>769</v>
      </c>
      <c r="E87" s="129" t="s">
        <v>359</v>
      </c>
      <c r="F87" s="140">
        <v>44.593899999999998</v>
      </c>
      <c r="G87" s="140">
        <v>-75.735399999999998</v>
      </c>
      <c r="H87" s="31" t="s">
        <v>1153</v>
      </c>
      <c r="I87" s="31" t="s">
        <v>2783</v>
      </c>
      <c r="J87" s="226" t="s">
        <v>1514</v>
      </c>
      <c r="K87" s="31" t="s">
        <v>4306</v>
      </c>
      <c r="L87" s="226">
        <v>230</v>
      </c>
      <c r="M87" s="90">
        <v>2013</v>
      </c>
      <c r="N87" s="90">
        <v>2033</v>
      </c>
      <c r="O87" s="136"/>
      <c r="P87" s="83" t="s">
        <v>204</v>
      </c>
      <c r="Q87" s="46" t="s">
        <v>204</v>
      </c>
      <c r="R87" s="84">
        <v>10</v>
      </c>
      <c r="S87" s="288">
        <f>System!$H$13</f>
        <v>0.18544776119402984</v>
      </c>
      <c r="T87" s="240">
        <f t="shared" si="4"/>
        <v>1.8544776119402984</v>
      </c>
      <c r="U87" s="243">
        <f>System!$I$13</f>
        <v>0.18</v>
      </c>
      <c r="V87" s="185">
        <f t="shared" si="5"/>
        <v>15.768000000000001</v>
      </c>
      <c r="W87" s="74"/>
      <c r="X87" s="10"/>
      <c r="Y87" s="176"/>
      <c r="Z87" s="174"/>
      <c r="AA87" s="174"/>
      <c r="AB87" s="115"/>
      <c r="AC87" s="115"/>
      <c r="AD87" s="174"/>
      <c r="AE87" s="174"/>
      <c r="AF87" s="174"/>
      <c r="AG87" s="174"/>
      <c r="AH87" s="147"/>
      <c r="AI87" s="174"/>
      <c r="AJ87" s="115"/>
      <c r="AK87" s="174"/>
      <c r="AL87" s="115"/>
      <c r="AM87" s="114"/>
      <c r="AN87" s="177"/>
      <c r="AO87" s="174"/>
      <c r="AP87" s="174"/>
      <c r="AQ87" s="174"/>
      <c r="AR87" s="169"/>
      <c r="AS87" s="10"/>
      <c r="AT87" s="16"/>
      <c r="AU87" s="16"/>
    </row>
    <row r="88" spans="1:47">
      <c r="A88" s="122"/>
      <c r="B88" s="129" t="s">
        <v>986</v>
      </c>
      <c r="C88" s="31" t="s">
        <v>4785</v>
      </c>
      <c r="D88" s="129" t="s">
        <v>310</v>
      </c>
      <c r="E88" s="129" t="s">
        <v>311</v>
      </c>
      <c r="F88" s="140">
        <v>44.339100000000002</v>
      </c>
      <c r="G88" s="140">
        <v>-81.574700000000007</v>
      </c>
      <c r="H88" s="31" t="s">
        <v>1153</v>
      </c>
      <c r="I88" s="31" t="s">
        <v>2783</v>
      </c>
      <c r="J88" s="226" t="s">
        <v>1503</v>
      </c>
      <c r="K88" s="31" t="s">
        <v>4494</v>
      </c>
      <c r="L88" s="226">
        <v>230</v>
      </c>
      <c r="M88" s="75">
        <v>2000</v>
      </c>
      <c r="N88" s="75">
        <v>2100</v>
      </c>
      <c r="O88" s="124"/>
      <c r="P88" s="90" t="s">
        <v>207</v>
      </c>
      <c r="Q88" s="46" t="s">
        <v>207</v>
      </c>
      <c r="R88" s="185">
        <v>779</v>
      </c>
      <c r="S88" s="288">
        <f>System!$H$6</f>
        <v>0.92831920903954801</v>
      </c>
      <c r="T88" s="240">
        <f t="shared" si="4"/>
        <v>723.16066384180795</v>
      </c>
      <c r="U88" s="243">
        <v>0.79565477341867863</v>
      </c>
      <c r="V88" s="185">
        <f t="shared" si="5"/>
        <v>5429.58</v>
      </c>
      <c r="W88" s="74"/>
      <c r="X88" s="10"/>
      <c r="Y88" s="176"/>
      <c r="Z88" s="174"/>
      <c r="AA88" s="174"/>
      <c r="AB88" s="115"/>
      <c r="AC88" s="115"/>
      <c r="AD88" s="174"/>
      <c r="AE88" s="174"/>
      <c r="AF88" s="174"/>
      <c r="AG88" s="174"/>
      <c r="AH88" s="147"/>
      <c r="AI88" s="174"/>
      <c r="AJ88" s="115"/>
      <c r="AK88" s="174"/>
      <c r="AL88" s="115"/>
      <c r="AM88" s="114"/>
      <c r="AN88" s="177"/>
      <c r="AO88" s="174"/>
      <c r="AP88" s="174"/>
      <c r="AQ88" s="174"/>
      <c r="AR88" s="169"/>
      <c r="AS88" s="10"/>
      <c r="AT88" s="16"/>
      <c r="AU88" s="16"/>
    </row>
    <row r="89" spans="1:47">
      <c r="A89" s="122"/>
      <c r="B89" s="129" t="s">
        <v>987</v>
      </c>
      <c r="C89" s="31" t="s">
        <v>4786</v>
      </c>
      <c r="D89" s="129" t="s">
        <v>310</v>
      </c>
      <c r="E89" s="129" t="s">
        <v>311</v>
      </c>
      <c r="F89" s="140">
        <v>44.339100000000002</v>
      </c>
      <c r="G89" s="140">
        <v>-81.574700000000007</v>
      </c>
      <c r="H89" s="31" t="s">
        <v>1153</v>
      </c>
      <c r="I89" s="31" t="s">
        <v>2783</v>
      </c>
      <c r="J89" s="226" t="s">
        <v>1503</v>
      </c>
      <c r="K89" s="31" t="s">
        <v>4494</v>
      </c>
      <c r="L89" s="226">
        <v>230</v>
      </c>
      <c r="M89" s="75">
        <v>2000</v>
      </c>
      <c r="N89" s="75">
        <v>2100</v>
      </c>
      <c r="O89" s="184"/>
      <c r="P89" s="90" t="s">
        <v>207</v>
      </c>
      <c r="Q89" s="46" t="s">
        <v>207</v>
      </c>
      <c r="R89" s="185">
        <v>779</v>
      </c>
      <c r="S89" s="288">
        <f>System!$H$6</f>
        <v>0.92831920903954801</v>
      </c>
      <c r="T89" s="240">
        <f t="shared" si="4"/>
        <v>723.16066384180795</v>
      </c>
      <c r="U89" s="243">
        <v>0.87620837509744964</v>
      </c>
      <c r="V89" s="185">
        <f t="shared" si="5"/>
        <v>5979.2809999999999</v>
      </c>
      <c r="W89" s="74"/>
      <c r="X89" s="10"/>
      <c r="Y89" s="176"/>
      <c r="Z89" s="174"/>
      <c r="AA89" s="174"/>
      <c r="AB89" s="115"/>
      <c r="AC89" s="115"/>
      <c r="AD89" s="174"/>
      <c r="AE89" s="174"/>
      <c r="AF89" s="174"/>
      <c r="AG89" s="174"/>
      <c r="AH89" s="147"/>
      <c r="AI89" s="174"/>
      <c r="AJ89" s="115"/>
      <c r="AK89" s="174"/>
      <c r="AL89" s="115"/>
      <c r="AM89" s="114"/>
      <c r="AN89" s="177"/>
      <c r="AO89" s="174"/>
      <c r="AP89" s="174"/>
      <c r="AQ89" s="174"/>
      <c r="AR89" s="169"/>
      <c r="AS89" s="10"/>
      <c r="AT89" s="16"/>
      <c r="AU89" s="16"/>
    </row>
    <row r="90" spans="1:47">
      <c r="A90" s="122"/>
      <c r="B90" s="129" t="s">
        <v>988</v>
      </c>
      <c r="C90" s="31" t="s">
        <v>4787</v>
      </c>
      <c r="D90" s="129" t="s">
        <v>310</v>
      </c>
      <c r="E90" s="129" t="s">
        <v>311</v>
      </c>
      <c r="F90" s="140">
        <v>44.339100000000002</v>
      </c>
      <c r="G90" s="140">
        <v>-81.574700000000007</v>
      </c>
      <c r="H90" s="31" t="s">
        <v>1153</v>
      </c>
      <c r="I90" s="31" t="s">
        <v>2783</v>
      </c>
      <c r="J90" s="226" t="s">
        <v>1503</v>
      </c>
      <c r="K90" s="134" t="s">
        <v>4494</v>
      </c>
      <c r="L90" s="226">
        <v>230</v>
      </c>
      <c r="M90" s="75">
        <v>2000</v>
      </c>
      <c r="N90" s="75">
        <v>2100</v>
      </c>
      <c r="O90" s="184"/>
      <c r="P90" s="90" t="s">
        <v>207</v>
      </c>
      <c r="Q90" s="46" t="s">
        <v>207</v>
      </c>
      <c r="R90" s="185">
        <v>784</v>
      </c>
      <c r="S90" s="288">
        <f>System!$H$6</f>
        <v>0.92831920903954801</v>
      </c>
      <c r="T90" s="240">
        <f t="shared" si="4"/>
        <v>727.80225988700568</v>
      </c>
      <c r="U90" s="243">
        <v>0.91427319215357372</v>
      </c>
      <c r="V90" s="185">
        <f t="shared" si="5"/>
        <v>6279.0820000000003</v>
      </c>
      <c r="W90" s="74"/>
      <c r="X90" s="10"/>
      <c r="Y90" s="176"/>
      <c r="Z90" s="174"/>
      <c r="AA90" s="174"/>
      <c r="AB90" s="115"/>
      <c r="AC90" s="115"/>
      <c r="AD90" s="174"/>
      <c r="AE90" s="174"/>
      <c r="AF90" s="174"/>
      <c r="AG90" s="174"/>
      <c r="AH90" s="147"/>
      <c r="AI90" s="174"/>
      <c r="AJ90" s="115"/>
      <c r="AK90" s="174"/>
      <c r="AL90" s="115"/>
      <c r="AM90" s="114"/>
      <c r="AN90" s="177"/>
      <c r="AO90" s="174"/>
      <c r="AP90" s="174"/>
      <c r="AQ90" s="174"/>
      <c r="AR90" s="169"/>
      <c r="AS90" s="10"/>
      <c r="AT90" s="16"/>
      <c r="AU90" s="16"/>
    </row>
    <row r="91" spans="1:47">
      <c r="A91" s="122"/>
      <c r="B91" s="129" t="s">
        <v>989</v>
      </c>
      <c r="C91" s="31" t="s">
        <v>4788</v>
      </c>
      <c r="D91" s="129" t="s">
        <v>310</v>
      </c>
      <c r="E91" s="129" t="s">
        <v>311</v>
      </c>
      <c r="F91" s="140">
        <v>44.339100000000002</v>
      </c>
      <c r="G91" s="140">
        <v>-81.574700000000007</v>
      </c>
      <c r="H91" s="31" t="s">
        <v>1153</v>
      </c>
      <c r="I91" s="31" t="s">
        <v>2783</v>
      </c>
      <c r="J91" s="226" t="s">
        <v>1503</v>
      </c>
      <c r="K91" s="31" t="s">
        <v>4494</v>
      </c>
      <c r="L91" s="226">
        <v>230</v>
      </c>
      <c r="M91" s="75">
        <v>2000</v>
      </c>
      <c r="N91" s="75">
        <v>2100</v>
      </c>
      <c r="O91" s="124"/>
      <c r="P91" s="90" t="s">
        <v>207</v>
      </c>
      <c r="Q91" s="46" t="s">
        <v>207</v>
      </c>
      <c r="R91" s="185">
        <v>784</v>
      </c>
      <c r="S91" s="288">
        <f>System!$H$6</f>
        <v>0.92831920903954801</v>
      </c>
      <c r="T91" s="240">
        <f t="shared" si="4"/>
        <v>727.80225988700568</v>
      </c>
      <c r="U91" s="243">
        <v>0.67668874056471906</v>
      </c>
      <c r="V91" s="185">
        <f t="shared" si="5"/>
        <v>4647.3900000000003</v>
      </c>
      <c r="W91" s="74"/>
      <c r="X91" s="10"/>
      <c r="Y91" s="176"/>
      <c r="Z91" s="174"/>
      <c r="AA91" s="174"/>
      <c r="AB91" s="115"/>
      <c r="AC91" s="115"/>
      <c r="AD91" s="174"/>
      <c r="AE91" s="174"/>
      <c r="AF91" s="174"/>
      <c r="AG91" s="174"/>
      <c r="AH91" s="147"/>
      <c r="AI91" s="174"/>
      <c r="AJ91" s="115"/>
      <c r="AK91" s="174"/>
      <c r="AL91" s="115"/>
      <c r="AM91" s="114"/>
      <c r="AN91" s="177"/>
      <c r="AO91" s="174"/>
      <c r="AP91" s="174"/>
      <c r="AQ91" s="174"/>
      <c r="AR91" s="169"/>
      <c r="AS91" s="10"/>
      <c r="AT91" s="16"/>
      <c r="AU91" s="16"/>
    </row>
    <row r="92" spans="1:47">
      <c r="A92" s="122"/>
      <c r="B92" s="129" t="s">
        <v>990</v>
      </c>
      <c r="C92" s="31" t="s">
        <v>4789</v>
      </c>
      <c r="D92" s="129" t="s">
        <v>310</v>
      </c>
      <c r="E92" s="129" t="s">
        <v>311</v>
      </c>
      <c r="F92" s="139">
        <v>44.319000000000003</v>
      </c>
      <c r="G92" s="139">
        <v>-81.602699999999999</v>
      </c>
      <c r="H92" s="31" t="s">
        <v>1153</v>
      </c>
      <c r="I92" s="31" t="s">
        <v>2783</v>
      </c>
      <c r="J92" s="226" t="s">
        <v>4382</v>
      </c>
      <c r="K92" s="134" t="s">
        <v>4383</v>
      </c>
      <c r="L92" s="226">
        <v>230</v>
      </c>
      <c r="M92" s="75">
        <v>2000</v>
      </c>
      <c r="N92" s="75">
        <v>2100</v>
      </c>
      <c r="O92" s="124"/>
      <c r="P92" s="90" t="s">
        <v>207</v>
      </c>
      <c r="Q92" s="46" t="s">
        <v>207</v>
      </c>
      <c r="R92" s="185">
        <v>817</v>
      </c>
      <c r="S92" s="288">
        <f>System!$H$6</f>
        <v>0.92831920903954801</v>
      </c>
      <c r="T92" s="240">
        <f t="shared" si="4"/>
        <v>758.43679378531067</v>
      </c>
      <c r="U92" s="243">
        <v>0.99107087965214091</v>
      </c>
      <c r="V92" s="185">
        <f t="shared" si="5"/>
        <v>7093.0150000000003</v>
      </c>
      <c r="W92" s="74"/>
      <c r="X92" s="10"/>
      <c r="Y92" s="176"/>
      <c r="Z92" s="174"/>
      <c r="AA92" s="174"/>
      <c r="AB92" s="115"/>
      <c r="AC92" s="115"/>
      <c r="AD92" s="174"/>
      <c r="AE92" s="174"/>
      <c r="AF92" s="174"/>
      <c r="AG92" s="174"/>
      <c r="AH92" s="147"/>
      <c r="AI92" s="174"/>
      <c r="AJ92" s="115"/>
      <c r="AK92" s="174"/>
      <c r="AL92" s="115"/>
      <c r="AM92" s="114"/>
      <c r="AN92" s="177"/>
      <c r="AO92" s="174"/>
      <c r="AP92" s="174"/>
      <c r="AQ92" s="174"/>
      <c r="AR92" s="169"/>
      <c r="AS92" s="10"/>
      <c r="AT92" s="16"/>
      <c r="AU92" s="16"/>
    </row>
    <row r="93" spans="1:47">
      <c r="A93" s="122"/>
      <c r="B93" s="129" t="s">
        <v>991</v>
      </c>
      <c r="C93" s="31" t="s">
        <v>4790</v>
      </c>
      <c r="D93" s="129" t="s">
        <v>310</v>
      </c>
      <c r="E93" s="129" t="s">
        <v>311</v>
      </c>
      <c r="F93" s="140">
        <v>44.319000000000003</v>
      </c>
      <c r="G93" s="140">
        <v>-81.602699999999999</v>
      </c>
      <c r="H93" s="31" t="s">
        <v>1153</v>
      </c>
      <c r="I93" s="31" t="s">
        <v>2783</v>
      </c>
      <c r="J93" s="227" t="s">
        <v>4382</v>
      </c>
      <c r="K93" s="134" t="s">
        <v>4383</v>
      </c>
      <c r="L93" s="226">
        <v>230</v>
      </c>
      <c r="M93" s="75">
        <v>2000</v>
      </c>
      <c r="N93" s="75">
        <v>2100</v>
      </c>
      <c r="O93" s="184"/>
      <c r="P93" s="90" t="s">
        <v>207</v>
      </c>
      <c r="Q93" s="46" t="s">
        <v>207</v>
      </c>
      <c r="R93" s="185">
        <v>817</v>
      </c>
      <c r="S93" s="288">
        <f>System!$H$6</f>
        <v>0.92831920903954801</v>
      </c>
      <c r="T93" s="240">
        <f t="shared" si="4"/>
        <v>758.43679378531067</v>
      </c>
      <c r="U93" s="243">
        <v>0.98446133252851786</v>
      </c>
      <c r="V93" s="185">
        <f t="shared" si="5"/>
        <v>7045.7110000000002</v>
      </c>
      <c r="W93" s="74"/>
      <c r="X93" s="10"/>
      <c r="Y93" s="176"/>
      <c r="Z93" s="174"/>
      <c r="AA93" s="174"/>
      <c r="AB93" s="115"/>
      <c r="AC93" s="115"/>
      <c r="AD93" s="174"/>
      <c r="AE93" s="174"/>
      <c r="AF93" s="174"/>
      <c r="AG93" s="174"/>
      <c r="AH93" s="147"/>
      <c r="AI93" s="174"/>
      <c r="AJ93" s="115"/>
      <c r="AK93" s="174"/>
      <c r="AL93" s="115"/>
      <c r="AM93" s="114"/>
      <c r="AN93" s="177"/>
      <c r="AO93" s="174"/>
      <c r="AP93" s="174"/>
      <c r="AQ93" s="174"/>
      <c r="AR93" s="169"/>
      <c r="AS93" s="10"/>
      <c r="AT93" s="16"/>
      <c r="AU93" s="16"/>
    </row>
    <row r="94" spans="1:47">
      <c r="A94" s="122"/>
      <c r="B94" s="129" t="s">
        <v>992</v>
      </c>
      <c r="C94" s="31" t="s">
        <v>4791</v>
      </c>
      <c r="D94" s="129" t="s">
        <v>310</v>
      </c>
      <c r="E94" s="129" t="s">
        <v>311</v>
      </c>
      <c r="F94" s="140">
        <v>44.319000000000003</v>
      </c>
      <c r="G94" s="140">
        <v>-81.602699999999999</v>
      </c>
      <c r="H94" s="31" t="s">
        <v>1153</v>
      </c>
      <c r="I94" s="31" t="s">
        <v>2783</v>
      </c>
      <c r="J94" s="226" t="s">
        <v>4382</v>
      </c>
      <c r="K94" s="134" t="s">
        <v>4383</v>
      </c>
      <c r="L94" s="226">
        <v>230</v>
      </c>
      <c r="M94" s="75">
        <v>2000</v>
      </c>
      <c r="N94" s="75">
        <v>2100</v>
      </c>
      <c r="O94" s="184"/>
      <c r="P94" s="90" t="s">
        <v>207</v>
      </c>
      <c r="Q94" s="46" t="s">
        <v>207</v>
      </c>
      <c r="R94" s="185">
        <v>817</v>
      </c>
      <c r="S94" s="288">
        <f>System!$H$6</f>
        <v>0.92831920903954801</v>
      </c>
      <c r="T94" s="240">
        <f t="shared" si="4"/>
        <v>758.43679378531067</v>
      </c>
      <c r="U94" s="243">
        <v>0.99670416883240276</v>
      </c>
      <c r="V94" s="185">
        <f t="shared" si="5"/>
        <v>7133.3320000000003</v>
      </c>
      <c r="W94" s="74"/>
      <c r="X94" s="10"/>
      <c r="Y94" s="176"/>
      <c r="Z94" s="174"/>
      <c r="AA94" s="174"/>
      <c r="AB94" s="115"/>
      <c r="AC94" s="115"/>
      <c r="AD94" s="174"/>
      <c r="AE94" s="174"/>
      <c r="AF94" s="174"/>
      <c r="AG94" s="174"/>
      <c r="AH94" s="147"/>
      <c r="AI94" s="174"/>
      <c r="AJ94" s="115"/>
      <c r="AK94" s="174"/>
      <c r="AL94" s="115"/>
      <c r="AM94" s="114"/>
      <c r="AN94" s="177"/>
      <c r="AO94" s="174"/>
      <c r="AP94" s="174"/>
      <c r="AQ94" s="174"/>
      <c r="AR94" s="169"/>
      <c r="AS94" s="10"/>
      <c r="AT94" s="16"/>
      <c r="AU94" s="16"/>
    </row>
    <row r="95" spans="1:47">
      <c r="A95" s="122"/>
      <c r="B95" s="129" t="s">
        <v>993</v>
      </c>
      <c r="C95" s="31" t="s">
        <v>4792</v>
      </c>
      <c r="D95" s="129" t="s">
        <v>310</v>
      </c>
      <c r="E95" s="129" t="s">
        <v>311</v>
      </c>
      <c r="F95" s="139">
        <v>44.319000000000003</v>
      </c>
      <c r="G95" s="139">
        <v>-81.602699999999999</v>
      </c>
      <c r="H95" s="31" t="s">
        <v>1153</v>
      </c>
      <c r="I95" s="31" t="s">
        <v>2783</v>
      </c>
      <c r="J95" s="227" t="s">
        <v>4382</v>
      </c>
      <c r="K95" s="134" t="s">
        <v>4383</v>
      </c>
      <c r="L95" s="226">
        <v>230</v>
      </c>
      <c r="M95" s="75">
        <v>2000</v>
      </c>
      <c r="N95" s="75">
        <v>2100</v>
      </c>
      <c r="O95" s="124"/>
      <c r="P95" s="90" t="s">
        <v>207</v>
      </c>
      <c r="Q95" s="46" t="s">
        <v>207</v>
      </c>
      <c r="R95" s="185">
        <v>817</v>
      </c>
      <c r="S95" s="288">
        <f>System!$H$6</f>
        <v>0.92831920903954801</v>
      </c>
      <c r="T95" s="240">
        <f t="shared" si="4"/>
        <v>758.43679378531067</v>
      </c>
      <c r="U95" s="243">
        <v>0.66968542333853109</v>
      </c>
      <c r="V95" s="185">
        <f t="shared" si="5"/>
        <v>4792.8850000000002</v>
      </c>
      <c r="W95" s="74"/>
      <c r="X95" s="10"/>
      <c r="Y95" s="176"/>
      <c r="Z95" s="174"/>
      <c r="AA95" s="174"/>
      <c r="AB95" s="115"/>
      <c r="AC95" s="115"/>
      <c r="AD95" s="174"/>
      <c r="AE95" s="174"/>
      <c r="AF95" s="174"/>
      <c r="AG95" s="174"/>
      <c r="AH95" s="147"/>
      <c r="AI95" s="174"/>
      <c r="AJ95" s="115"/>
      <c r="AK95" s="174"/>
      <c r="AL95" s="115"/>
      <c r="AM95" s="114"/>
      <c r="AN95" s="177"/>
      <c r="AO95" s="174"/>
      <c r="AP95" s="174"/>
      <c r="AQ95" s="174"/>
      <c r="AR95" s="169"/>
      <c r="AS95" s="10"/>
      <c r="AT95" s="16"/>
      <c r="AU95" s="16"/>
    </row>
    <row r="96" spans="1:47">
      <c r="A96" s="122"/>
      <c r="B96" s="129" t="s">
        <v>220</v>
      </c>
      <c r="C96" s="31" t="s">
        <v>5101</v>
      </c>
      <c r="D96" s="129" t="s">
        <v>4940</v>
      </c>
      <c r="E96" s="129" t="s">
        <v>221</v>
      </c>
      <c r="F96" s="146">
        <v>43.847113</v>
      </c>
      <c r="G96" s="146">
        <v>-79.332713999999996</v>
      </c>
      <c r="H96" s="31" t="s">
        <v>1153</v>
      </c>
      <c r="I96" s="31" t="s">
        <v>2783</v>
      </c>
      <c r="J96" s="226" t="s">
        <v>3444</v>
      </c>
      <c r="K96" s="134" t="s">
        <v>4140</v>
      </c>
      <c r="L96" s="226">
        <v>230</v>
      </c>
      <c r="M96" s="90">
        <v>2014</v>
      </c>
      <c r="N96" s="90">
        <v>2034</v>
      </c>
      <c r="O96" s="127"/>
      <c r="P96" s="90" t="s">
        <v>194</v>
      </c>
      <c r="Q96" s="46" t="s">
        <v>4925</v>
      </c>
      <c r="R96" s="53">
        <v>3.25</v>
      </c>
      <c r="S96" s="288">
        <f>System!$H$7</f>
        <v>0.85116604477611935</v>
      </c>
      <c r="T96" s="240">
        <f t="shared" si="4"/>
        <v>2.766289645522388</v>
      </c>
      <c r="U96" s="243">
        <f>System!$I$8</f>
        <v>0.13</v>
      </c>
      <c r="V96" s="185">
        <f t="shared" si="5"/>
        <v>3.7010999999999998</v>
      </c>
      <c r="W96" s="74"/>
      <c r="Y96" s="176"/>
      <c r="Z96" s="174"/>
      <c r="AA96" s="174"/>
      <c r="AB96" s="115"/>
      <c r="AC96" s="115"/>
      <c r="AD96" s="174"/>
      <c r="AE96" s="174"/>
      <c r="AF96" s="174"/>
      <c r="AG96" s="174"/>
      <c r="AH96" s="147"/>
      <c r="AI96" s="174"/>
      <c r="AJ96" s="115"/>
      <c r="AK96" s="174"/>
      <c r="AL96" s="115"/>
      <c r="AM96" s="114"/>
      <c r="AN96" s="177"/>
      <c r="AO96" s="174"/>
      <c r="AP96" s="174"/>
      <c r="AQ96" s="174"/>
      <c r="AR96" s="169"/>
      <c r="AT96" s="16"/>
      <c r="AU96" s="16"/>
    </row>
    <row r="97" spans="1:47">
      <c r="A97" s="122"/>
      <c r="B97" s="130" t="s">
        <v>626</v>
      </c>
      <c r="C97" s="31" t="s">
        <v>5102</v>
      </c>
      <c r="D97" s="130" t="s">
        <v>625</v>
      </c>
      <c r="E97" s="129" t="s">
        <v>258</v>
      </c>
      <c r="F97" s="140">
        <v>45.619799999999998</v>
      </c>
      <c r="G97" s="140">
        <v>-79.411799999999999</v>
      </c>
      <c r="H97" s="31" t="s">
        <v>1152</v>
      </c>
      <c r="I97" s="31" t="s">
        <v>2783</v>
      </c>
      <c r="J97" s="226" t="s">
        <v>2282</v>
      </c>
      <c r="K97" s="134" t="s">
        <v>4163</v>
      </c>
      <c r="L97" s="226">
        <v>230</v>
      </c>
      <c r="M97" s="90">
        <v>2010</v>
      </c>
      <c r="N97" s="90">
        <v>2030</v>
      </c>
      <c r="O97" s="136"/>
      <c r="P97" s="83" t="s">
        <v>1067</v>
      </c>
      <c r="Q97" s="46" t="s">
        <v>1067</v>
      </c>
      <c r="R97" s="84">
        <v>1.1000000000000001</v>
      </c>
      <c r="S97" s="288">
        <f>System!$H$11</f>
        <v>0.68430831298439321</v>
      </c>
      <c r="T97" s="240">
        <f t="shared" si="4"/>
        <v>0.75273914428283262</v>
      </c>
      <c r="U97" s="243">
        <f>System!$I$11</f>
        <v>0.65</v>
      </c>
      <c r="V97" s="185">
        <f t="shared" si="5"/>
        <v>6.2634000000000007</v>
      </c>
      <c r="W97" s="74"/>
      <c r="Y97" s="148"/>
      <c r="Z97" s="171"/>
      <c r="AA97" s="148"/>
      <c r="AB97" s="148"/>
      <c r="AC97" s="222"/>
      <c r="AD97" s="148"/>
      <c r="AE97" s="148"/>
      <c r="AF97" s="148"/>
      <c r="AG97" s="148"/>
      <c r="AH97" s="148"/>
      <c r="AI97" s="222"/>
      <c r="AJ97" s="148"/>
      <c r="AK97" s="148"/>
      <c r="AL97" s="222"/>
      <c r="AM97" s="86"/>
      <c r="AN97" s="148"/>
      <c r="AO97" s="148"/>
      <c r="AP97" s="171"/>
      <c r="AQ97" s="148"/>
      <c r="AR97" s="148"/>
      <c r="AT97" s="16"/>
      <c r="AU97" s="151"/>
    </row>
    <row r="98" spans="1:47">
      <c r="A98" s="122"/>
      <c r="B98" s="130" t="s">
        <v>360</v>
      </c>
      <c r="C98" s="31" t="s">
        <v>5103</v>
      </c>
      <c r="D98" s="130" t="s">
        <v>766</v>
      </c>
      <c r="E98" s="129" t="s">
        <v>361</v>
      </c>
      <c r="F98" s="140">
        <v>44.977800000000002</v>
      </c>
      <c r="G98" s="140">
        <v>-75.819800000000001</v>
      </c>
      <c r="H98" s="31" t="s">
        <v>1152</v>
      </c>
      <c r="I98" s="31" t="s">
        <v>2783</v>
      </c>
      <c r="J98" s="228" t="s">
        <v>2148</v>
      </c>
      <c r="K98" s="80" t="s">
        <v>4240</v>
      </c>
      <c r="L98" s="226">
        <v>230</v>
      </c>
      <c r="M98" s="90">
        <v>2013</v>
      </c>
      <c r="N98" s="90">
        <v>2033</v>
      </c>
      <c r="O98" s="125"/>
      <c r="P98" s="83" t="s">
        <v>204</v>
      </c>
      <c r="Q98" s="46" t="s">
        <v>204</v>
      </c>
      <c r="R98" s="84">
        <v>7</v>
      </c>
      <c r="S98" s="288">
        <f>System!$H$13</f>
        <v>0.18544776119402984</v>
      </c>
      <c r="T98" s="240">
        <f t="shared" si="4"/>
        <v>1.2981343283582087</v>
      </c>
      <c r="U98" s="243">
        <f>System!$I$13</f>
        <v>0.18</v>
      </c>
      <c r="V98" s="185">
        <f t="shared" si="5"/>
        <v>11.037600000000001</v>
      </c>
      <c r="W98" s="74"/>
      <c r="X98" s="10"/>
      <c r="Y98" s="176"/>
      <c r="Z98" s="174"/>
      <c r="AA98" s="174"/>
      <c r="AB98" s="115"/>
      <c r="AC98" s="115"/>
      <c r="AD98" s="174"/>
      <c r="AE98" s="174"/>
      <c r="AF98" s="174"/>
      <c r="AG98" s="174"/>
      <c r="AH98" s="147"/>
      <c r="AI98" s="174"/>
      <c r="AJ98" s="115"/>
      <c r="AK98" s="174"/>
      <c r="AL98" s="115"/>
      <c r="AM98" s="114"/>
      <c r="AN98" s="177"/>
      <c r="AO98" s="174"/>
      <c r="AP98" s="174"/>
      <c r="AQ98" s="174"/>
      <c r="AR98" s="169"/>
      <c r="AS98" s="10"/>
      <c r="AT98" s="16"/>
      <c r="AU98" s="16"/>
    </row>
    <row r="99" spans="1:47">
      <c r="A99" s="122"/>
      <c r="B99" s="129" t="s">
        <v>222</v>
      </c>
      <c r="C99" s="31" t="s">
        <v>5104</v>
      </c>
      <c r="D99" s="129" t="s">
        <v>4948</v>
      </c>
      <c r="E99" s="129" t="s">
        <v>223</v>
      </c>
      <c r="F99" s="146">
        <v>42.153182999999999</v>
      </c>
      <c r="G99" s="146">
        <v>-82.589398000000003</v>
      </c>
      <c r="H99" s="31" t="s">
        <v>1153</v>
      </c>
      <c r="I99" s="31" t="s">
        <v>2783</v>
      </c>
      <c r="J99" s="226" t="s">
        <v>1660</v>
      </c>
      <c r="K99" s="134" t="s">
        <v>4114</v>
      </c>
      <c r="L99" s="226">
        <v>230</v>
      </c>
      <c r="M99" s="75">
        <v>2000</v>
      </c>
      <c r="N99" s="75">
        <v>2100</v>
      </c>
      <c r="O99" s="124"/>
      <c r="P99" s="90" t="s">
        <v>194</v>
      </c>
      <c r="Q99" s="46" t="s">
        <v>4925</v>
      </c>
      <c r="R99" s="53">
        <v>12.932</v>
      </c>
      <c r="S99" s="288">
        <f>System!$H$7</f>
        <v>0.85116604477611935</v>
      </c>
      <c r="T99" s="240">
        <f t="shared" si="4"/>
        <v>11.007279291044776</v>
      </c>
      <c r="U99" s="243">
        <f>System!$I$8</f>
        <v>0.13</v>
      </c>
      <c r="V99" s="185">
        <f t="shared" si="5"/>
        <v>14.726961599999999</v>
      </c>
      <c r="W99" s="74"/>
      <c r="Y99" s="176"/>
      <c r="Z99" s="174"/>
      <c r="AA99" s="174"/>
      <c r="AB99" s="115"/>
      <c r="AC99" s="115"/>
      <c r="AD99" s="174"/>
      <c r="AE99" s="174"/>
      <c r="AF99" s="174"/>
      <c r="AG99" s="174"/>
      <c r="AH99" s="147"/>
      <c r="AI99" s="174"/>
      <c r="AJ99" s="115"/>
      <c r="AK99" s="174"/>
      <c r="AL99" s="115"/>
      <c r="AM99" s="114"/>
      <c r="AN99" s="177"/>
      <c r="AO99" s="174"/>
      <c r="AP99" s="174"/>
      <c r="AQ99" s="174"/>
      <c r="AR99" s="169"/>
      <c r="AT99" s="16"/>
      <c r="AU99" s="16"/>
    </row>
    <row r="100" spans="1:47">
      <c r="A100" s="122"/>
      <c r="B100" s="130" t="s">
        <v>627</v>
      </c>
      <c r="C100" s="31" t="s">
        <v>5105</v>
      </c>
      <c r="D100" s="130" t="s">
        <v>566</v>
      </c>
      <c r="E100" s="138" t="s">
        <v>272</v>
      </c>
      <c r="F100" s="142">
        <v>45.304699999999997</v>
      </c>
      <c r="G100" s="142">
        <v>-76.708699999999993</v>
      </c>
      <c r="H100" s="31" t="s">
        <v>1152</v>
      </c>
      <c r="I100" s="31" t="s">
        <v>2783</v>
      </c>
      <c r="J100" s="226" t="s">
        <v>4319</v>
      </c>
      <c r="K100" s="134" t="s">
        <v>4320</v>
      </c>
      <c r="L100" s="226">
        <v>115</v>
      </c>
      <c r="M100" s="287">
        <v>1917</v>
      </c>
      <c r="N100" s="75">
        <v>2100</v>
      </c>
      <c r="O100" s="125"/>
      <c r="P100" s="83" t="s">
        <v>1067</v>
      </c>
      <c r="Q100" s="46" t="s">
        <v>1067</v>
      </c>
      <c r="R100" s="84">
        <v>5</v>
      </c>
      <c r="S100" s="288">
        <f>System!$H$11</f>
        <v>0.68430831298439321</v>
      </c>
      <c r="T100" s="240">
        <f t="shared" si="4"/>
        <v>3.421541564921966</v>
      </c>
      <c r="U100" s="243">
        <f>System!$I$11</f>
        <v>0.65</v>
      </c>
      <c r="V100" s="185">
        <f t="shared" si="5"/>
        <v>28.47</v>
      </c>
      <c r="W100" s="74">
        <v>2</v>
      </c>
      <c r="Y100" s="222"/>
      <c r="Z100" s="188"/>
      <c r="AA100" s="222"/>
      <c r="AB100" s="222"/>
      <c r="AC100" s="225"/>
      <c r="AD100" s="222"/>
      <c r="AE100" s="222"/>
      <c r="AF100" s="222"/>
      <c r="AG100" s="222"/>
      <c r="AH100" s="222"/>
      <c r="AI100" s="225"/>
      <c r="AJ100" s="222"/>
      <c r="AK100" s="222"/>
      <c r="AL100" s="222"/>
      <c r="AM100" s="270"/>
      <c r="AN100" s="222"/>
      <c r="AO100" s="222"/>
      <c r="AP100" s="222"/>
      <c r="AQ100" s="222"/>
      <c r="AR100" s="222"/>
      <c r="AT100" s="16"/>
      <c r="AU100" s="16"/>
    </row>
    <row r="101" spans="1:47">
      <c r="A101" s="122"/>
      <c r="B101" s="130" t="s">
        <v>259</v>
      </c>
      <c r="C101" s="31" t="s">
        <v>5106</v>
      </c>
      <c r="D101" s="130" t="s">
        <v>628</v>
      </c>
      <c r="E101" s="129" t="s">
        <v>260</v>
      </c>
      <c r="F101" s="140">
        <v>48.793700000000001</v>
      </c>
      <c r="G101" s="140">
        <v>-92.153999999999996</v>
      </c>
      <c r="H101" s="31" t="s">
        <v>1152</v>
      </c>
      <c r="I101" s="31" t="s">
        <v>2783</v>
      </c>
      <c r="J101" s="226" t="s">
        <v>4460</v>
      </c>
      <c r="K101" s="134" t="s">
        <v>3889</v>
      </c>
      <c r="L101" s="226">
        <v>230</v>
      </c>
      <c r="M101" s="90">
        <v>2009</v>
      </c>
      <c r="N101" s="90">
        <v>2029</v>
      </c>
      <c r="O101" s="136"/>
      <c r="P101" s="154" t="s">
        <v>1067</v>
      </c>
      <c r="Q101" s="46" t="s">
        <v>1067</v>
      </c>
      <c r="R101" s="84">
        <v>8.8000000000000007</v>
      </c>
      <c r="S101" s="288">
        <f>System!$H$11</f>
        <v>0.68430831298439321</v>
      </c>
      <c r="T101" s="240">
        <f t="shared" si="4"/>
        <v>6.0219131542626609</v>
      </c>
      <c r="U101" s="243">
        <f>System!$I$11</f>
        <v>0.65</v>
      </c>
      <c r="V101" s="185">
        <f t="shared" si="5"/>
        <v>50.107200000000006</v>
      </c>
      <c r="W101" s="74"/>
      <c r="Y101" s="148"/>
      <c r="Z101" s="171"/>
      <c r="AA101" s="148"/>
      <c r="AB101" s="148"/>
      <c r="AC101" s="222"/>
      <c r="AD101" s="148"/>
      <c r="AE101" s="148"/>
      <c r="AF101" s="148"/>
      <c r="AG101" s="148"/>
      <c r="AH101" s="148"/>
      <c r="AI101" s="222"/>
      <c r="AJ101" s="148"/>
      <c r="AK101" s="148"/>
      <c r="AL101" s="222"/>
      <c r="AM101" s="86"/>
      <c r="AN101" s="148"/>
      <c r="AO101" s="148"/>
      <c r="AP101" s="148"/>
      <c r="AQ101" s="148"/>
      <c r="AR101" s="148"/>
      <c r="AT101" s="16" t="s">
        <v>1077</v>
      </c>
      <c r="AU101" s="16"/>
    </row>
    <row r="102" spans="1:47">
      <c r="A102" s="122"/>
      <c r="B102" s="130" t="s">
        <v>3601</v>
      </c>
      <c r="C102" s="31" t="s">
        <v>5107</v>
      </c>
      <c r="D102" s="47" t="s">
        <v>4930</v>
      </c>
      <c r="E102" s="47" t="s">
        <v>1028</v>
      </c>
      <c r="F102" s="140">
        <v>46.282200000000003</v>
      </c>
      <c r="G102" s="140">
        <v>-82.149299999999997</v>
      </c>
      <c r="H102" s="31" t="s">
        <v>1152</v>
      </c>
      <c r="I102" s="31" t="s">
        <v>2783</v>
      </c>
      <c r="J102" s="226" t="s">
        <v>2511</v>
      </c>
      <c r="K102" s="134" t="s">
        <v>4245</v>
      </c>
      <c r="L102" s="226">
        <v>115</v>
      </c>
      <c r="M102" s="75">
        <v>2000</v>
      </c>
      <c r="N102" s="75">
        <v>2100</v>
      </c>
      <c r="O102" s="136"/>
      <c r="P102" s="83" t="s">
        <v>1067</v>
      </c>
      <c r="Q102" s="46" t="s">
        <v>1067</v>
      </c>
      <c r="R102" s="84">
        <v>4.2</v>
      </c>
      <c r="S102" s="288">
        <f>System!$H$11</f>
        <v>0.68430831298439321</v>
      </c>
      <c r="T102" s="240">
        <f t="shared" si="4"/>
        <v>2.8740949145344517</v>
      </c>
      <c r="U102" s="243">
        <f>System!$I$11</f>
        <v>0.65</v>
      </c>
      <c r="V102" s="185">
        <f t="shared" si="5"/>
        <v>23.914800000000007</v>
      </c>
      <c r="W102" s="74"/>
      <c r="Y102" s="148"/>
      <c r="Z102" s="171"/>
      <c r="AA102" s="148"/>
      <c r="AB102" s="148"/>
      <c r="AC102" s="222"/>
      <c r="AD102" s="148"/>
      <c r="AE102" s="148"/>
      <c r="AF102" s="148"/>
      <c r="AG102" s="148"/>
      <c r="AH102" s="148"/>
      <c r="AI102" s="222"/>
      <c r="AJ102" s="148"/>
      <c r="AK102" s="148"/>
      <c r="AL102" s="222"/>
      <c r="AN102" s="148"/>
      <c r="AO102" s="148"/>
      <c r="AP102" s="171"/>
      <c r="AQ102" s="148"/>
      <c r="AR102" s="148"/>
      <c r="AT102" s="16"/>
      <c r="AU102" s="16"/>
    </row>
    <row r="103" spans="1:47">
      <c r="A103" s="122"/>
      <c r="B103" s="130" t="s">
        <v>3602</v>
      </c>
      <c r="C103" s="31" t="s">
        <v>5108</v>
      </c>
      <c r="D103" s="130" t="s">
        <v>566</v>
      </c>
      <c r="E103" s="138" t="s">
        <v>323</v>
      </c>
      <c r="F103" s="142">
        <v>49.153599999999997</v>
      </c>
      <c r="G103" s="142">
        <v>-88.345699999999994</v>
      </c>
      <c r="H103" s="31" t="s">
        <v>1152</v>
      </c>
      <c r="I103" s="31" t="s">
        <v>2783</v>
      </c>
      <c r="J103" s="226" t="s">
        <v>1649</v>
      </c>
      <c r="K103" s="31" t="s">
        <v>3867</v>
      </c>
      <c r="L103" s="226">
        <v>115</v>
      </c>
      <c r="M103" s="287">
        <v>1920</v>
      </c>
      <c r="N103" s="75">
        <v>2100</v>
      </c>
      <c r="O103" s="125"/>
      <c r="P103" s="152" t="s">
        <v>1067</v>
      </c>
      <c r="Q103" s="46" t="s">
        <v>1067</v>
      </c>
      <c r="R103" s="185">
        <v>108</v>
      </c>
      <c r="S103" s="288">
        <f>System!$H$11</f>
        <v>0.68430831298439321</v>
      </c>
      <c r="T103" s="240">
        <f t="shared" si="4"/>
        <v>73.905297802314465</v>
      </c>
      <c r="U103" s="243">
        <v>0.50517609504481653</v>
      </c>
      <c r="V103" s="185">
        <f t="shared" si="5"/>
        <v>477.93700000000001</v>
      </c>
      <c r="W103" s="74">
        <v>7</v>
      </c>
      <c r="Y103" s="148"/>
      <c r="Z103" s="171"/>
      <c r="AA103" s="148"/>
      <c r="AB103" s="148"/>
      <c r="AC103" s="222"/>
      <c r="AD103" s="148"/>
      <c r="AE103" s="148"/>
      <c r="AF103" s="148"/>
      <c r="AG103" s="148"/>
      <c r="AH103" s="148"/>
      <c r="AI103" s="222"/>
      <c r="AJ103" s="148"/>
      <c r="AK103" s="148"/>
      <c r="AL103" s="222"/>
      <c r="AN103" s="148"/>
      <c r="AO103" s="148"/>
      <c r="AP103" s="148"/>
      <c r="AQ103" s="148"/>
      <c r="AR103" s="148"/>
      <c r="AT103" s="16"/>
      <c r="AU103" s="317"/>
    </row>
    <row r="104" spans="1:47">
      <c r="A104" s="122"/>
      <c r="B104" s="130" t="s">
        <v>629</v>
      </c>
      <c r="C104" s="31" t="s">
        <v>5109</v>
      </c>
      <c r="D104" s="130" t="s">
        <v>630</v>
      </c>
      <c r="E104" s="129" t="s">
        <v>256</v>
      </c>
      <c r="F104" s="140">
        <v>49.296399999999998</v>
      </c>
      <c r="G104" s="140">
        <v>-82.537300000000002</v>
      </c>
      <c r="H104" s="31" t="s">
        <v>1152</v>
      </c>
      <c r="I104" s="31" t="s">
        <v>2783</v>
      </c>
      <c r="J104" s="226" t="s">
        <v>1900</v>
      </c>
      <c r="K104" s="134" t="s">
        <v>4090</v>
      </c>
      <c r="L104" s="226">
        <v>115</v>
      </c>
      <c r="M104" s="90">
        <v>2013</v>
      </c>
      <c r="N104" s="90">
        <v>2053</v>
      </c>
      <c r="O104" s="136"/>
      <c r="P104" s="83" t="s">
        <v>1067</v>
      </c>
      <c r="Q104" s="46" t="s">
        <v>1067</v>
      </c>
      <c r="R104" s="84">
        <v>5.5</v>
      </c>
      <c r="S104" s="288">
        <f>System!$H$11</f>
        <v>0.68430831298439321</v>
      </c>
      <c r="T104" s="240">
        <f t="shared" si="4"/>
        <v>3.7636957214141624</v>
      </c>
      <c r="U104" s="243">
        <f>System!$I$11</f>
        <v>0.65</v>
      </c>
      <c r="V104" s="185">
        <f t="shared" si="5"/>
        <v>31.317</v>
      </c>
      <c r="W104" s="74"/>
      <c r="Y104" s="148"/>
      <c r="Z104" s="171"/>
      <c r="AA104" s="148"/>
      <c r="AB104" s="148"/>
      <c r="AC104" s="222"/>
      <c r="AD104" s="148"/>
      <c r="AE104" s="148"/>
      <c r="AF104" s="148"/>
      <c r="AG104" s="148"/>
      <c r="AH104" s="148"/>
      <c r="AI104" s="222"/>
      <c r="AJ104" s="148"/>
      <c r="AK104" s="148"/>
      <c r="AL104" s="222"/>
      <c r="AN104" s="148"/>
      <c r="AO104" s="148"/>
      <c r="AP104" s="148"/>
      <c r="AQ104" s="148"/>
      <c r="AR104" s="148"/>
      <c r="AT104" s="16"/>
      <c r="AU104" s="16"/>
    </row>
    <row r="105" spans="1:47">
      <c r="A105" s="122"/>
      <c r="B105" s="130" t="s">
        <v>262</v>
      </c>
      <c r="C105" s="31" t="s">
        <v>5110</v>
      </c>
      <c r="D105" s="130" t="s">
        <v>631</v>
      </c>
      <c r="E105" s="129" t="s">
        <v>262</v>
      </c>
      <c r="F105" s="140">
        <v>44.335099999999997</v>
      </c>
      <c r="G105" s="140">
        <v>-77.772499999999994</v>
      </c>
      <c r="H105" s="31" t="s">
        <v>1153</v>
      </c>
      <c r="I105" s="31" t="s">
        <v>2783</v>
      </c>
      <c r="J105" s="228" t="s">
        <v>1673</v>
      </c>
      <c r="K105" s="80" t="s">
        <v>4069</v>
      </c>
      <c r="L105" s="226">
        <v>230</v>
      </c>
      <c r="M105" s="90">
        <v>2010</v>
      </c>
      <c r="N105" s="90">
        <v>2030</v>
      </c>
      <c r="O105" s="136"/>
      <c r="P105" s="83" t="s">
        <v>1067</v>
      </c>
      <c r="Q105" s="46" t="s">
        <v>1067</v>
      </c>
      <c r="R105" s="84">
        <v>2</v>
      </c>
      <c r="S105" s="288">
        <f>System!$H$11</f>
        <v>0.68430831298439321</v>
      </c>
      <c r="T105" s="240">
        <f t="shared" si="4"/>
        <v>1.3686166259687864</v>
      </c>
      <c r="U105" s="243">
        <f>System!$I$11</f>
        <v>0.65</v>
      </c>
      <c r="V105" s="185">
        <f t="shared" si="5"/>
        <v>11.388</v>
      </c>
      <c r="W105" s="74"/>
      <c r="Y105" s="176"/>
      <c r="Z105" s="174"/>
      <c r="AA105" s="174"/>
      <c r="AB105" s="115"/>
      <c r="AC105" s="115"/>
      <c r="AD105" s="174"/>
      <c r="AE105" s="174"/>
      <c r="AF105" s="174"/>
      <c r="AG105" s="174"/>
      <c r="AH105" s="147"/>
      <c r="AI105" s="174"/>
      <c r="AJ105" s="115"/>
      <c r="AK105" s="174"/>
      <c r="AL105" s="115"/>
      <c r="AM105" s="114"/>
      <c r="AN105" s="177"/>
      <c r="AO105" s="174"/>
      <c r="AP105" s="174"/>
      <c r="AQ105" s="174"/>
      <c r="AR105" s="169"/>
      <c r="AT105" s="16"/>
      <c r="AU105" s="16"/>
    </row>
    <row r="106" spans="1:47">
      <c r="A106" s="122"/>
      <c r="B106" s="130" t="s">
        <v>313</v>
      </c>
      <c r="C106" s="31" t="s">
        <v>5111</v>
      </c>
      <c r="D106" s="130" t="s">
        <v>312</v>
      </c>
      <c r="E106" s="129" t="s">
        <v>313</v>
      </c>
      <c r="F106" s="140">
        <v>44.784599999999998</v>
      </c>
      <c r="G106" s="140">
        <v>-75.377899999999997</v>
      </c>
      <c r="H106" s="31" t="s">
        <v>1152</v>
      </c>
      <c r="I106" s="31" t="s">
        <v>2783</v>
      </c>
      <c r="J106" s="226" t="s">
        <v>4367</v>
      </c>
      <c r="K106" s="31" t="s">
        <v>4386</v>
      </c>
      <c r="L106" s="226">
        <v>115</v>
      </c>
      <c r="M106" s="90">
        <v>2015</v>
      </c>
      <c r="N106" s="90">
        <v>2035</v>
      </c>
      <c r="O106" s="136"/>
      <c r="P106" s="90" t="s">
        <v>162</v>
      </c>
      <c r="Q106" s="46" t="s">
        <v>4926</v>
      </c>
      <c r="R106" s="185">
        <v>184</v>
      </c>
      <c r="S106" s="288">
        <f>System!$H$7</f>
        <v>0.85116604477611935</v>
      </c>
      <c r="T106" s="240">
        <f t="shared" si="4"/>
        <v>156.61455223880597</v>
      </c>
      <c r="U106" s="243">
        <v>5.073828667857852E-2</v>
      </c>
      <c r="V106" s="185">
        <f t="shared" si="5"/>
        <v>81.781999999999996</v>
      </c>
      <c r="W106" s="74"/>
      <c r="X106" s="10"/>
      <c r="Y106" s="222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86"/>
      <c r="AN106" s="148"/>
      <c r="AO106" s="148"/>
      <c r="AP106" s="148"/>
      <c r="AQ106" s="148"/>
      <c r="AR106" s="148"/>
      <c r="AS106" s="10"/>
      <c r="AT106" s="16"/>
      <c r="AU106" s="16"/>
    </row>
    <row r="107" spans="1:47">
      <c r="A107" s="122"/>
      <c r="B107" s="130" t="s">
        <v>632</v>
      </c>
      <c r="C107" s="31" t="s">
        <v>5112</v>
      </c>
      <c r="D107" s="130" t="s">
        <v>566</v>
      </c>
      <c r="E107" s="138" t="s">
        <v>284</v>
      </c>
      <c r="F107" s="142">
        <v>50.262500000000003</v>
      </c>
      <c r="G107" s="142">
        <v>-94.974400000000003</v>
      </c>
      <c r="H107" s="31" t="s">
        <v>1152</v>
      </c>
      <c r="I107" s="31" t="s">
        <v>2783</v>
      </c>
      <c r="J107" s="335" t="s">
        <v>2667</v>
      </c>
      <c r="K107" s="133" t="s">
        <v>3881</v>
      </c>
      <c r="L107" s="226">
        <v>115</v>
      </c>
      <c r="M107" s="287">
        <v>1958</v>
      </c>
      <c r="N107" s="75">
        <v>2100</v>
      </c>
      <c r="O107" s="136"/>
      <c r="P107" s="152" t="s">
        <v>1067</v>
      </c>
      <c r="Q107" s="46" t="s">
        <v>1067</v>
      </c>
      <c r="R107" s="185">
        <v>91</v>
      </c>
      <c r="S107" s="288">
        <f>System!$H$11</f>
        <v>0.68430831298439321</v>
      </c>
      <c r="T107" s="240">
        <f t="shared" si="4"/>
        <v>62.272056481579781</v>
      </c>
      <c r="U107" s="243">
        <v>0.40992147122284106</v>
      </c>
      <c r="V107" s="185">
        <f t="shared" si="5"/>
        <v>326.77300000000002</v>
      </c>
      <c r="W107" s="74">
        <v>3</v>
      </c>
      <c r="Y107" s="148"/>
      <c r="Z107" s="171"/>
      <c r="AA107" s="148"/>
      <c r="AB107" s="148"/>
      <c r="AC107" s="222"/>
      <c r="AD107" s="148"/>
      <c r="AE107" s="148"/>
      <c r="AF107" s="148"/>
      <c r="AG107" s="148"/>
      <c r="AH107" s="148"/>
      <c r="AI107" s="222"/>
      <c r="AJ107" s="148"/>
      <c r="AK107" s="148"/>
      <c r="AL107" s="222"/>
      <c r="AN107" s="148"/>
      <c r="AO107" s="148"/>
      <c r="AP107" s="148"/>
      <c r="AQ107" s="148"/>
      <c r="AR107" s="148"/>
      <c r="AT107" s="16"/>
      <c r="AU107" s="317"/>
    </row>
    <row r="108" spans="1:47">
      <c r="A108" s="122"/>
      <c r="B108" s="130" t="s">
        <v>633</v>
      </c>
      <c r="C108" s="31" t="s">
        <v>5113</v>
      </c>
      <c r="D108" s="47" t="s">
        <v>1030</v>
      </c>
      <c r="E108" s="47" t="s">
        <v>1029</v>
      </c>
      <c r="F108" s="140">
        <v>49.145800000000001</v>
      </c>
      <c r="G108" s="140">
        <v>-82.030799999999999</v>
      </c>
      <c r="H108" s="31" t="s">
        <v>1152</v>
      </c>
      <c r="I108" s="31" t="s">
        <v>2783</v>
      </c>
      <c r="J108" s="227" t="s">
        <v>2004</v>
      </c>
      <c r="K108" s="134" t="s">
        <v>4042</v>
      </c>
      <c r="L108" s="226">
        <v>115</v>
      </c>
      <c r="M108" s="75">
        <v>2000</v>
      </c>
      <c r="N108" s="75">
        <v>2100</v>
      </c>
      <c r="O108" s="136"/>
      <c r="P108" s="152" t="s">
        <v>1067</v>
      </c>
      <c r="Q108" s="46" t="s">
        <v>1067</v>
      </c>
      <c r="R108" s="185">
        <v>20</v>
      </c>
      <c r="S108" s="288">
        <f>System!$H$11</f>
        <v>0.68430831298439321</v>
      </c>
      <c r="T108" s="240">
        <f t="shared" si="4"/>
        <v>13.686166259687864</v>
      </c>
      <c r="U108" s="243">
        <v>0.48012557077625573</v>
      </c>
      <c r="V108" s="185">
        <f t="shared" si="5"/>
        <v>84.117999999999995</v>
      </c>
      <c r="W108" s="74"/>
      <c r="Y108" s="148"/>
      <c r="Z108" s="171"/>
      <c r="AA108" s="148"/>
      <c r="AB108" s="148"/>
      <c r="AC108" s="222"/>
      <c r="AD108" s="148"/>
      <c r="AE108" s="148"/>
      <c r="AF108" s="148"/>
      <c r="AG108" s="148"/>
      <c r="AH108" s="148"/>
      <c r="AI108" s="222"/>
      <c r="AJ108" s="148"/>
      <c r="AK108" s="148"/>
      <c r="AL108" s="222"/>
      <c r="AN108" s="148"/>
      <c r="AO108" s="148"/>
      <c r="AP108" s="148"/>
      <c r="AQ108" s="148"/>
      <c r="AR108" s="148"/>
      <c r="AT108" s="16"/>
      <c r="AU108" s="317"/>
    </row>
    <row r="109" spans="1:47" s="10" customFormat="1" ht="20.100000000000001" customHeight="1">
      <c r="A109" s="123"/>
      <c r="B109" s="130" t="s">
        <v>634</v>
      </c>
      <c r="C109" s="31" t="s">
        <v>5114</v>
      </c>
      <c r="D109" s="47" t="s">
        <v>625</v>
      </c>
      <c r="E109" s="47" t="s">
        <v>257</v>
      </c>
      <c r="F109" s="139">
        <v>45.3504</v>
      </c>
      <c r="G109" s="139">
        <v>-80.026700000000005</v>
      </c>
      <c r="H109" s="31" t="s">
        <v>1152</v>
      </c>
      <c r="I109" s="31" t="s">
        <v>2783</v>
      </c>
      <c r="J109" s="227" t="s">
        <v>2281</v>
      </c>
      <c r="K109" s="134" t="s">
        <v>3956</v>
      </c>
      <c r="L109" s="226">
        <v>230</v>
      </c>
      <c r="M109" s="90">
        <v>2010</v>
      </c>
      <c r="N109" s="90">
        <v>2030</v>
      </c>
      <c r="O109" s="125"/>
      <c r="P109" s="83" t="s">
        <v>1067</v>
      </c>
      <c r="Q109" s="46" t="s">
        <v>1067</v>
      </c>
      <c r="R109" s="84">
        <v>1.2</v>
      </c>
      <c r="S109" s="288">
        <f>System!$H$11</f>
        <v>0.68430831298439321</v>
      </c>
      <c r="T109" s="240">
        <f t="shared" si="4"/>
        <v>0.8211699755812718</v>
      </c>
      <c r="U109" s="243">
        <f>System!$I$11</f>
        <v>0.65</v>
      </c>
      <c r="V109" s="185">
        <f t="shared" si="5"/>
        <v>6.8327999999999989</v>
      </c>
      <c r="W109" s="74"/>
      <c r="X109" s="5"/>
      <c r="Y109" s="148"/>
      <c r="Z109" s="171"/>
      <c r="AA109" s="148"/>
      <c r="AB109" s="148"/>
      <c r="AC109" s="189"/>
      <c r="AD109" s="148"/>
      <c r="AE109" s="148"/>
      <c r="AF109" s="148"/>
      <c r="AG109" s="148"/>
      <c r="AH109" s="148"/>
      <c r="AI109" s="189"/>
      <c r="AJ109" s="148"/>
      <c r="AK109" s="148"/>
      <c r="AL109" s="222"/>
      <c r="AM109" s="86"/>
      <c r="AN109" s="222"/>
      <c r="AO109" s="148"/>
      <c r="AP109" s="148"/>
      <c r="AQ109" s="148"/>
      <c r="AR109" s="222"/>
      <c r="AS109" s="5"/>
      <c r="AT109" s="16"/>
      <c r="AU109" s="16"/>
    </row>
    <row r="110" spans="1:47">
      <c r="A110" s="122"/>
      <c r="B110" s="130" t="s">
        <v>903</v>
      </c>
      <c r="C110" s="31" t="s">
        <v>5115</v>
      </c>
      <c r="D110" s="130" t="s">
        <v>904</v>
      </c>
      <c r="E110" s="129" t="s">
        <v>501</v>
      </c>
      <c r="F110" s="140">
        <v>43.082799999999999</v>
      </c>
      <c r="G110" s="140">
        <v>-82.052800000000005</v>
      </c>
      <c r="H110" s="31" t="s">
        <v>1153</v>
      </c>
      <c r="I110" s="31" t="s">
        <v>2783</v>
      </c>
      <c r="J110" s="227" t="s">
        <v>2521</v>
      </c>
      <c r="K110" s="134" t="s">
        <v>4290</v>
      </c>
      <c r="L110" s="226">
        <v>115</v>
      </c>
      <c r="M110" s="90">
        <v>2015</v>
      </c>
      <c r="N110" s="90">
        <v>2035</v>
      </c>
      <c r="O110" s="125"/>
      <c r="P110" s="83" t="s">
        <v>1156</v>
      </c>
      <c r="Q110" s="46" t="s">
        <v>205</v>
      </c>
      <c r="R110" s="185">
        <v>100</v>
      </c>
      <c r="S110" s="288">
        <f>System!$H$12</f>
        <v>0.21142031080592702</v>
      </c>
      <c r="T110" s="240">
        <f t="shared" si="4"/>
        <v>21.142031080592702</v>
      </c>
      <c r="U110" s="243">
        <v>0.31963812785388129</v>
      </c>
      <c r="V110" s="185">
        <f t="shared" si="5"/>
        <v>280.00299999999999</v>
      </c>
      <c r="W110" s="74"/>
      <c r="X110" s="10"/>
      <c r="Y110" s="176"/>
      <c r="Z110" s="174"/>
      <c r="AA110" s="174"/>
      <c r="AB110" s="115"/>
      <c r="AC110" s="115"/>
      <c r="AD110" s="174"/>
      <c r="AE110" s="174"/>
      <c r="AF110" s="174"/>
      <c r="AG110" s="174"/>
      <c r="AH110" s="147"/>
      <c r="AI110" s="174"/>
      <c r="AJ110" s="115"/>
      <c r="AK110" s="174"/>
      <c r="AL110" s="115"/>
      <c r="AM110" s="114"/>
      <c r="AN110" s="177"/>
      <c r="AO110" s="174"/>
      <c r="AP110" s="174"/>
      <c r="AQ110" s="174"/>
      <c r="AR110" s="169"/>
      <c r="AS110" s="10"/>
      <c r="AT110" s="16"/>
      <c r="AU110" s="16"/>
    </row>
    <row r="111" spans="1:47">
      <c r="A111" s="122"/>
      <c r="B111" s="129" t="s">
        <v>224</v>
      </c>
      <c r="C111" s="31" t="s">
        <v>5116</v>
      </c>
      <c r="D111" s="129" t="s">
        <v>225</v>
      </c>
      <c r="E111" s="129" t="s">
        <v>226</v>
      </c>
      <c r="F111" s="146">
        <v>42.570386999999997</v>
      </c>
      <c r="G111" s="146">
        <v>-82.133071000000001</v>
      </c>
      <c r="H111" s="31" t="s">
        <v>1153</v>
      </c>
      <c r="I111" s="31" t="s">
        <v>2783</v>
      </c>
      <c r="J111" s="227" t="s">
        <v>2319</v>
      </c>
      <c r="K111" s="134" t="s">
        <v>4289</v>
      </c>
      <c r="L111" s="226">
        <v>115</v>
      </c>
      <c r="M111" s="75">
        <v>2000</v>
      </c>
      <c r="N111" s="75">
        <v>2100</v>
      </c>
      <c r="O111" s="124"/>
      <c r="P111" s="90" t="s">
        <v>194</v>
      </c>
      <c r="Q111" s="46" t="s">
        <v>4925</v>
      </c>
      <c r="R111" s="53">
        <v>5.1559999999999997</v>
      </c>
      <c r="S111" s="288">
        <f>System!$H$7</f>
        <v>0.85116604477611935</v>
      </c>
      <c r="T111" s="240">
        <f t="shared" si="4"/>
        <v>4.388612126865671</v>
      </c>
      <c r="U111" s="243">
        <f>System!$I$8</f>
        <v>0.13</v>
      </c>
      <c r="V111" s="185">
        <f t="shared" ref="V111:V125" si="6">R111*24*365*U111/1000</f>
        <v>5.8716527999999997</v>
      </c>
      <c r="W111" s="74"/>
      <c r="Y111" s="177"/>
      <c r="Z111" s="174"/>
      <c r="AA111" s="174"/>
      <c r="AB111" s="115"/>
      <c r="AC111" s="115"/>
      <c r="AD111" s="174"/>
      <c r="AE111" s="174"/>
      <c r="AF111" s="174"/>
      <c r="AG111" s="174"/>
      <c r="AH111" s="147"/>
      <c r="AI111" s="174"/>
      <c r="AJ111" s="115"/>
      <c r="AK111" s="174"/>
      <c r="AL111" s="115"/>
      <c r="AM111" s="114"/>
      <c r="AN111" s="177"/>
      <c r="AO111" s="174"/>
      <c r="AP111" s="174"/>
      <c r="AQ111" s="174"/>
      <c r="AR111" s="169"/>
      <c r="AT111" s="16"/>
      <c r="AU111" s="16"/>
    </row>
    <row r="112" spans="1:47">
      <c r="A112" s="122"/>
      <c r="B112" s="129" t="s">
        <v>3848</v>
      </c>
      <c r="C112" s="31" t="s">
        <v>5117</v>
      </c>
      <c r="D112" s="129" t="s">
        <v>4932</v>
      </c>
      <c r="E112" s="129" t="s">
        <v>223</v>
      </c>
      <c r="F112" s="146">
        <v>42.063363000000003</v>
      </c>
      <c r="G112" s="146">
        <v>-82.605258000000006</v>
      </c>
      <c r="H112" s="31" t="s">
        <v>1153</v>
      </c>
      <c r="I112" s="31" t="s">
        <v>2783</v>
      </c>
      <c r="J112" s="226" t="s">
        <v>1660</v>
      </c>
      <c r="K112" s="134" t="s">
        <v>4114</v>
      </c>
      <c r="L112" s="226">
        <v>230</v>
      </c>
      <c r="M112" s="75">
        <v>2000</v>
      </c>
      <c r="N112" s="75">
        <v>2100</v>
      </c>
      <c r="O112" s="124"/>
      <c r="P112" s="90" t="s">
        <v>194</v>
      </c>
      <c r="Q112" s="46" t="s">
        <v>4925</v>
      </c>
      <c r="R112" s="53">
        <v>9.6989999999999998</v>
      </c>
      <c r="S112" s="288">
        <f>System!$H$7</f>
        <v>0.85116604477611935</v>
      </c>
      <c r="T112" s="240">
        <f t="shared" si="4"/>
        <v>8.2554594682835809</v>
      </c>
      <c r="U112" s="243">
        <f>System!$I$8</f>
        <v>0.13</v>
      </c>
      <c r="V112" s="185">
        <f t="shared" si="6"/>
        <v>11.045221200000002</v>
      </c>
      <c r="W112" s="74"/>
      <c r="Y112" s="176"/>
      <c r="Z112" s="174"/>
      <c r="AA112" s="174"/>
      <c r="AB112" s="115"/>
      <c r="AC112" s="115"/>
      <c r="AD112" s="174"/>
      <c r="AE112" s="174"/>
      <c r="AF112" s="174"/>
      <c r="AG112" s="174"/>
      <c r="AH112" s="147"/>
      <c r="AI112" s="174"/>
      <c r="AJ112" s="115"/>
      <c r="AK112" s="174"/>
      <c r="AL112" s="115"/>
      <c r="AM112" s="82"/>
      <c r="AN112" s="177"/>
      <c r="AO112" s="174"/>
      <c r="AP112" s="174"/>
      <c r="AQ112" s="174"/>
      <c r="AR112" s="169"/>
      <c r="AT112" s="16"/>
      <c r="AU112" s="16"/>
    </row>
    <row r="113" spans="1:47">
      <c r="A113" s="122"/>
      <c r="B113" s="130" t="s">
        <v>489</v>
      </c>
      <c r="C113" s="31" t="s">
        <v>5118</v>
      </c>
      <c r="D113" s="130" t="s">
        <v>571</v>
      </c>
      <c r="E113" s="129" t="s">
        <v>489</v>
      </c>
      <c r="F113" s="140">
        <v>47.8431</v>
      </c>
      <c r="G113" s="140">
        <v>-83.427999999999997</v>
      </c>
      <c r="H113" s="31" t="s">
        <v>1152</v>
      </c>
      <c r="I113" s="31" t="s">
        <v>2783</v>
      </c>
      <c r="J113" s="226" t="s">
        <v>2653</v>
      </c>
      <c r="K113" s="134" t="s">
        <v>3984</v>
      </c>
      <c r="L113" s="226">
        <v>115</v>
      </c>
      <c r="M113" s="90">
        <v>2014</v>
      </c>
      <c r="N113" s="90">
        <v>2022</v>
      </c>
      <c r="O113" s="125"/>
      <c r="P113" s="83" t="s">
        <v>1155</v>
      </c>
      <c r="Q113" s="46" t="s">
        <v>1155</v>
      </c>
      <c r="R113" s="84">
        <v>7.2</v>
      </c>
      <c r="S113" s="288">
        <f>System!$H$10</f>
        <v>0.94512195121951226</v>
      </c>
      <c r="T113" s="240">
        <f t="shared" si="4"/>
        <v>6.8048780487804885</v>
      </c>
      <c r="U113" s="243">
        <f>System!$I$10</f>
        <v>0.2</v>
      </c>
      <c r="V113" s="185">
        <f t="shared" si="6"/>
        <v>12.614400000000002</v>
      </c>
      <c r="W113" s="74"/>
      <c r="X113" s="86"/>
      <c r="Y113" s="148"/>
      <c r="Z113" s="171"/>
      <c r="AA113" s="148"/>
      <c r="AB113" s="148"/>
      <c r="AC113" s="222"/>
      <c r="AD113" s="148"/>
      <c r="AE113" s="148"/>
      <c r="AF113" s="148"/>
      <c r="AG113" s="148"/>
      <c r="AH113" s="148"/>
      <c r="AI113" s="222"/>
      <c r="AJ113" s="148"/>
      <c r="AK113" s="148"/>
      <c r="AL113" s="222"/>
      <c r="AM113" s="86"/>
      <c r="AN113" s="148"/>
      <c r="AO113" s="148"/>
      <c r="AP113" s="171"/>
      <c r="AQ113" s="148"/>
      <c r="AR113" s="148"/>
      <c r="AS113" s="86"/>
      <c r="AT113" s="16"/>
      <c r="AU113" s="16"/>
    </row>
    <row r="114" spans="1:47">
      <c r="A114" s="122"/>
      <c r="B114" s="130" t="s">
        <v>1014</v>
      </c>
      <c r="C114" s="31" t="s">
        <v>5119</v>
      </c>
      <c r="D114" s="130" t="s">
        <v>566</v>
      </c>
      <c r="E114" s="138" t="s">
        <v>263</v>
      </c>
      <c r="F114" s="142">
        <v>45.475200000000001</v>
      </c>
      <c r="G114" s="142">
        <v>-76.238200000000006</v>
      </c>
      <c r="H114" s="31" t="s">
        <v>1152</v>
      </c>
      <c r="I114" s="31" t="s">
        <v>2783</v>
      </c>
      <c r="J114" s="226" t="s">
        <v>4397</v>
      </c>
      <c r="K114" s="31" t="s">
        <v>4430</v>
      </c>
      <c r="L114" s="226">
        <v>115</v>
      </c>
      <c r="M114" s="287">
        <v>1931</v>
      </c>
      <c r="N114" s="75">
        <v>2100</v>
      </c>
      <c r="O114" s="125"/>
      <c r="P114" s="152" t="s">
        <v>203</v>
      </c>
      <c r="Q114" s="46" t="s">
        <v>203</v>
      </c>
      <c r="R114" s="185">
        <v>200</v>
      </c>
      <c r="S114" s="288">
        <f>System!$H$11</f>
        <v>0.68430831298439321</v>
      </c>
      <c r="T114" s="240">
        <f t="shared" si="4"/>
        <v>136.86166259687863</v>
      </c>
      <c r="U114" s="243">
        <v>0.61932762557077625</v>
      </c>
      <c r="V114" s="185">
        <f t="shared" si="6"/>
        <v>1085.0619999999999</v>
      </c>
      <c r="W114" s="74">
        <v>8</v>
      </c>
      <c r="Y114" s="148"/>
      <c r="Z114" s="171"/>
      <c r="AA114" s="148"/>
      <c r="AB114" s="148"/>
      <c r="AC114" s="222"/>
      <c r="AD114" s="148"/>
      <c r="AE114" s="148"/>
      <c r="AF114" s="148"/>
      <c r="AG114" s="148"/>
      <c r="AH114" s="148"/>
      <c r="AI114" s="222"/>
      <c r="AJ114" s="148"/>
      <c r="AK114" s="148"/>
      <c r="AL114" s="222"/>
      <c r="AM114" s="86"/>
      <c r="AN114" s="148"/>
      <c r="AO114" s="148"/>
      <c r="AP114" s="148"/>
      <c r="AQ114" s="148"/>
      <c r="AR114" s="148"/>
      <c r="AT114" s="16"/>
      <c r="AU114" s="16"/>
    </row>
    <row r="115" spans="1:47">
      <c r="A115" s="122"/>
      <c r="B115" s="130" t="s">
        <v>635</v>
      </c>
      <c r="C115" s="31" t="s">
        <v>5120</v>
      </c>
      <c r="D115" s="130" t="s">
        <v>636</v>
      </c>
      <c r="E115" s="129" t="s">
        <v>263</v>
      </c>
      <c r="F115" s="140">
        <v>45.4191</v>
      </c>
      <c r="G115" s="140">
        <v>-75.713899999999995</v>
      </c>
      <c r="H115" s="31" t="s">
        <v>1152</v>
      </c>
      <c r="I115" s="31" t="s">
        <v>2783</v>
      </c>
      <c r="J115" s="226" t="s">
        <v>1432</v>
      </c>
      <c r="K115" s="134" t="s">
        <v>4097</v>
      </c>
      <c r="L115" s="226">
        <v>115</v>
      </c>
      <c r="M115" s="90">
        <v>2010</v>
      </c>
      <c r="N115" s="90">
        <v>2030</v>
      </c>
      <c r="O115" s="125"/>
      <c r="P115" s="154" t="s">
        <v>1067</v>
      </c>
      <c r="Q115" s="46" t="s">
        <v>1067</v>
      </c>
      <c r="R115" s="84">
        <v>8.4</v>
      </c>
      <c r="S115" s="288">
        <f>System!$H$11</f>
        <v>0.68430831298439321</v>
      </c>
      <c r="T115" s="240">
        <f t="shared" si="4"/>
        <v>5.7481898290689033</v>
      </c>
      <c r="U115" s="243">
        <f>System!$I$11</f>
        <v>0.65</v>
      </c>
      <c r="V115" s="185">
        <f t="shared" si="6"/>
        <v>47.829600000000013</v>
      </c>
      <c r="W115" s="74"/>
      <c r="Y115" s="148"/>
      <c r="Z115" s="171"/>
      <c r="AA115" s="148"/>
      <c r="AB115" s="148"/>
      <c r="AC115" s="222"/>
      <c r="AD115" s="148"/>
      <c r="AE115" s="148"/>
      <c r="AF115" s="148"/>
      <c r="AG115" s="148"/>
      <c r="AH115" s="148"/>
      <c r="AI115" s="222"/>
      <c r="AJ115" s="148"/>
      <c r="AK115" s="148"/>
      <c r="AL115" s="222"/>
      <c r="AN115" s="148"/>
      <c r="AO115" s="148"/>
      <c r="AP115" s="148"/>
      <c r="AQ115" s="148"/>
      <c r="AR115" s="148"/>
      <c r="AT115" s="16" t="s">
        <v>1075</v>
      </c>
      <c r="AU115" s="16"/>
    </row>
    <row r="116" spans="1:47">
      <c r="A116" s="122"/>
      <c r="B116" s="130" t="s">
        <v>637</v>
      </c>
      <c r="C116" s="31" t="s">
        <v>5121</v>
      </c>
      <c r="D116" s="47" t="s">
        <v>636</v>
      </c>
      <c r="E116" s="47" t="s">
        <v>263</v>
      </c>
      <c r="F116" s="140">
        <v>45.420400000000001</v>
      </c>
      <c r="G116" s="140">
        <v>-75.7149</v>
      </c>
      <c r="H116" s="31" t="s">
        <v>1152</v>
      </c>
      <c r="I116" s="31" t="s">
        <v>2783</v>
      </c>
      <c r="J116" s="226" t="s">
        <v>1432</v>
      </c>
      <c r="K116" s="134" t="s">
        <v>4097</v>
      </c>
      <c r="L116" s="226">
        <v>115</v>
      </c>
      <c r="M116" s="90">
        <v>2010</v>
      </c>
      <c r="N116" s="90">
        <v>2030</v>
      </c>
      <c r="O116" s="125"/>
      <c r="P116" s="154" t="s">
        <v>1067</v>
      </c>
      <c r="Q116" s="46" t="s">
        <v>1067</v>
      </c>
      <c r="R116" s="84">
        <v>9.3000000000000007</v>
      </c>
      <c r="S116" s="288">
        <f>System!$H$11</f>
        <v>0.68430831298439321</v>
      </c>
      <c r="T116" s="240">
        <f t="shared" si="4"/>
        <v>6.3640673107548569</v>
      </c>
      <c r="U116" s="243">
        <f>System!$I$11</f>
        <v>0.65</v>
      </c>
      <c r="V116" s="185">
        <f t="shared" si="6"/>
        <v>52.954200000000007</v>
      </c>
      <c r="W116" s="74"/>
      <c r="Y116" s="148"/>
      <c r="Z116" s="171"/>
      <c r="AA116" s="148"/>
      <c r="AB116" s="148"/>
      <c r="AC116" s="222"/>
      <c r="AD116" s="148"/>
      <c r="AE116" s="148"/>
      <c r="AF116" s="148"/>
      <c r="AG116" s="148"/>
      <c r="AH116" s="148"/>
      <c r="AI116" s="222"/>
      <c r="AJ116" s="148"/>
      <c r="AK116" s="148"/>
      <c r="AL116" s="222"/>
      <c r="AN116" s="148"/>
      <c r="AO116" s="148"/>
      <c r="AP116" s="148"/>
      <c r="AQ116" s="148"/>
      <c r="AR116" s="148"/>
      <c r="AT116" s="16" t="s">
        <v>1075</v>
      </c>
      <c r="AU116" s="16"/>
    </row>
    <row r="117" spans="1:47">
      <c r="A117" s="122"/>
      <c r="B117" s="130" t="s">
        <v>638</v>
      </c>
      <c r="C117" s="31" t="s">
        <v>5122</v>
      </c>
      <c r="D117" s="130" t="s">
        <v>566</v>
      </c>
      <c r="E117" s="138" t="s">
        <v>272</v>
      </c>
      <c r="F117" s="142">
        <v>45.583799999999997</v>
      </c>
      <c r="G117" s="142">
        <v>-76.6738</v>
      </c>
      <c r="H117" s="31" t="s">
        <v>1152</v>
      </c>
      <c r="I117" s="31" t="s">
        <v>2783</v>
      </c>
      <c r="J117" s="227" t="s">
        <v>2706</v>
      </c>
      <c r="K117" s="134" t="s">
        <v>4633</v>
      </c>
      <c r="L117" s="226">
        <v>230</v>
      </c>
      <c r="M117" s="287">
        <v>1950</v>
      </c>
      <c r="N117" s="75">
        <v>2100</v>
      </c>
      <c r="O117" s="136"/>
      <c r="P117" s="152" t="s">
        <v>203</v>
      </c>
      <c r="Q117" s="46" t="s">
        <v>203</v>
      </c>
      <c r="R117" s="185">
        <v>158</v>
      </c>
      <c r="S117" s="288">
        <f>System!$H$11</f>
        <v>0.68430831298439321</v>
      </c>
      <c r="T117" s="240">
        <f t="shared" si="4"/>
        <v>108.12071345153413</v>
      </c>
      <c r="U117" s="243">
        <v>0.49064793942546675</v>
      </c>
      <c r="V117" s="185">
        <f t="shared" si="6"/>
        <v>679.096</v>
      </c>
      <c r="W117" s="74">
        <v>8</v>
      </c>
      <c r="X117" s="86"/>
      <c r="Y117" s="148"/>
      <c r="Z117" s="171"/>
      <c r="AA117" s="148"/>
      <c r="AB117" s="148"/>
      <c r="AC117" s="222"/>
      <c r="AD117" s="148"/>
      <c r="AE117" s="148"/>
      <c r="AF117" s="148"/>
      <c r="AG117" s="148"/>
      <c r="AH117" s="148"/>
      <c r="AI117" s="222"/>
      <c r="AJ117" s="148"/>
      <c r="AK117" s="148"/>
      <c r="AL117" s="222"/>
      <c r="AM117" s="86"/>
      <c r="AN117" s="148"/>
      <c r="AO117" s="148"/>
      <c r="AP117" s="171"/>
      <c r="AQ117" s="148"/>
      <c r="AR117" s="148"/>
      <c r="AS117" s="86"/>
      <c r="AT117" s="16"/>
      <c r="AU117" s="16"/>
    </row>
    <row r="118" spans="1:47">
      <c r="A118" s="122"/>
      <c r="B118" s="130" t="s">
        <v>639</v>
      </c>
      <c r="C118" s="31" t="s">
        <v>5123</v>
      </c>
      <c r="D118" s="130" t="s">
        <v>250</v>
      </c>
      <c r="E118" s="132" t="s">
        <v>251</v>
      </c>
      <c r="F118" s="140">
        <v>46.312600000000003</v>
      </c>
      <c r="G118" s="140">
        <v>-83.0655</v>
      </c>
      <c r="H118" s="31" t="s">
        <v>1152</v>
      </c>
      <c r="I118" s="31" t="s">
        <v>2783</v>
      </c>
      <c r="J118" s="226" t="s">
        <v>1540</v>
      </c>
      <c r="K118" s="134" t="s">
        <v>3954</v>
      </c>
      <c r="L118" s="226">
        <v>115</v>
      </c>
      <c r="M118" s="90">
        <v>2014</v>
      </c>
      <c r="N118" s="90">
        <v>2034</v>
      </c>
      <c r="O118" s="125"/>
      <c r="P118" s="83" t="s">
        <v>1067</v>
      </c>
      <c r="Q118" s="46" t="s">
        <v>1067</v>
      </c>
      <c r="R118" s="84">
        <v>1.7</v>
      </c>
      <c r="S118" s="288">
        <f>System!$H$11</f>
        <v>0.68430831298439321</v>
      </c>
      <c r="T118" s="240">
        <f t="shared" si="4"/>
        <v>1.1633241320734684</v>
      </c>
      <c r="U118" s="243">
        <f>System!$I$11</f>
        <v>0.65</v>
      </c>
      <c r="V118" s="185">
        <f t="shared" si="6"/>
        <v>9.6797999999999984</v>
      </c>
      <c r="W118" s="74"/>
      <c r="Y118" s="148"/>
      <c r="Z118" s="171"/>
      <c r="AA118" s="148"/>
      <c r="AB118" s="148"/>
      <c r="AC118" s="222"/>
      <c r="AD118" s="148"/>
      <c r="AE118" s="148"/>
      <c r="AF118" s="148"/>
      <c r="AG118" s="148"/>
      <c r="AH118" s="148"/>
      <c r="AI118" s="222"/>
      <c r="AJ118" s="148"/>
      <c r="AK118" s="148"/>
      <c r="AL118" s="222"/>
      <c r="AM118" s="86"/>
      <c r="AN118" s="148"/>
      <c r="AO118" s="148"/>
      <c r="AP118" s="171"/>
      <c r="AQ118" s="148"/>
      <c r="AR118" s="148"/>
      <c r="AT118" s="16"/>
      <c r="AU118" s="16"/>
    </row>
    <row r="119" spans="1:47">
      <c r="A119" s="122"/>
      <c r="B119" s="130" t="s">
        <v>3481</v>
      </c>
      <c r="C119" s="31" t="s">
        <v>5124</v>
      </c>
      <c r="D119" s="130" t="s">
        <v>566</v>
      </c>
      <c r="E119" s="138" t="s">
        <v>1017</v>
      </c>
      <c r="F119" s="142">
        <v>47.84</v>
      </c>
      <c r="G119" s="142">
        <v>-80.448599999999999</v>
      </c>
      <c r="H119" s="31" t="s">
        <v>1152</v>
      </c>
      <c r="I119" s="31" t="s">
        <v>2783</v>
      </c>
      <c r="J119" s="226" t="s">
        <v>1460</v>
      </c>
      <c r="K119" s="31" t="s">
        <v>4099</v>
      </c>
      <c r="L119" s="226">
        <v>115</v>
      </c>
      <c r="M119" s="287">
        <v>1923</v>
      </c>
      <c r="N119" s="75">
        <v>2100</v>
      </c>
      <c r="O119" s="136"/>
      <c r="P119" s="83" t="s">
        <v>1067</v>
      </c>
      <c r="Q119" s="46" t="s">
        <v>1067</v>
      </c>
      <c r="R119" s="84">
        <v>3</v>
      </c>
      <c r="S119" s="288">
        <f>System!$H$11</f>
        <v>0.68430831298439321</v>
      </c>
      <c r="T119" s="240">
        <f t="shared" si="4"/>
        <v>2.0529249389531796</v>
      </c>
      <c r="U119" s="243">
        <f>System!$I$11</f>
        <v>0.65</v>
      </c>
      <c r="V119" s="185">
        <f t="shared" si="6"/>
        <v>17.082000000000001</v>
      </c>
      <c r="W119" s="74">
        <v>2</v>
      </c>
      <c r="Y119" s="148"/>
      <c r="Z119" s="171"/>
      <c r="AA119" s="148"/>
      <c r="AB119" s="148"/>
      <c r="AC119" s="222"/>
      <c r="AD119" s="148"/>
      <c r="AE119" s="148"/>
      <c r="AF119" s="148"/>
      <c r="AG119" s="148"/>
      <c r="AH119" s="148"/>
      <c r="AI119" s="222"/>
      <c r="AJ119" s="148"/>
      <c r="AK119" s="148"/>
      <c r="AL119" s="222"/>
      <c r="AM119" s="86"/>
      <c r="AN119" s="148"/>
      <c r="AO119" s="148"/>
      <c r="AP119" s="171"/>
      <c r="AQ119" s="148"/>
      <c r="AR119" s="148"/>
      <c r="AT119" s="16"/>
      <c r="AU119" s="16"/>
    </row>
    <row r="120" spans="1:47">
      <c r="A120" s="122"/>
      <c r="B120" s="130" t="s">
        <v>770</v>
      </c>
      <c r="C120" s="31" t="s">
        <v>5125</v>
      </c>
      <c r="D120" s="130" t="s">
        <v>362</v>
      </c>
      <c r="E120" s="129" t="s">
        <v>363</v>
      </c>
      <c r="F120" s="140">
        <v>45.156300000000002</v>
      </c>
      <c r="G120" s="140">
        <v>-75.224500000000006</v>
      </c>
      <c r="H120" s="31" t="s">
        <v>1152</v>
      </c>
      <c r="I120" s="31" t="s">
        <v>2783</v>
      </c>
      <c r="J120" s="226" t="s">
        <v>2174</v>
      </c>
      <c r="K120" s="31" t="s">
        <v>3988</v>
      </c>
      <c r="L120" s="226">
        <v>115</v>
      </c>
      <c r="M120" s="90">
        <v>2015</v>
      </c>
      <c r="N120" s="90">
        <v>2035</v>
      </c>
      <c r="O120" s="125"/>
      <c r="P120" s="83" t="s">
        <v>204</v>
      </c>
      <c r="Q120" s="46" t="s">
        <v>204</v>
      </c>
      <c r="R120" s="84">
        <v>10</v>
      </c>
      <c r="S120" s="288">
        <f>System!$H$13</f>
        <v>0.18544776119402984</v>
      </c>
      <c r="T120" s="240">
        <f t="shared" si="4"/>
        <v>1.8544776119402984</v>
      </c>
      <c r="U120" s="243">
        <f>System!$I$13</f>
        <v>0.18</v>
      </c>
      <c r="V120" s="185">
        <f t="shared" si="6"/>
        <v>15.768000000000001</v>
      </c>
      <c r="W120" s="74"/>
      <c r="X120" s="10"/>
      <c r="Y120" s="176"/>
      <c r="Z120" s="174"/>
      <c r="AA120" s="174"/>
      <c r="AB120" s="115"/>
      <c r="AC120" s="115"/>
      <c r="AD120" s="174"/>
      <c r="AE120" s="174"/>
      <c r="AF120" s="174"/>
      <c r="AG120" s="174"/>
      <c r="AH120" s="147"/>
      <c r="AI120" s="174"/>
      <c r="AJ120" s="115"/>
      <c r="AK120" s="174"/>
      <c r="AL120" s="115"/>
      <c r="AM120" s="114"/>
      <c r="AN120" s="177"/>
      <c r="AO120" s="174"/>
      <c r="AP120" s="174"/>
      <c r="AQ120" s="174"/>
      <c r="AR120" s="169"/>
      <c r="AS120" s="10"/>
      <c r="AT120" s="16"/>
      <c r="AU120" s="16"/>
    </row>
    <row r="121" spans="1:47">
      <c r="A121" s="122"/>
      <c r="B121" s="130" t="s">
        <v>503</v>
      </c>
      <c r="C121" s="31" t="s">
        <v>5126</v>
      </c>
      <c r="D121" s="47" t="s">
        <v>1061</v>
      </c>
      <c r="E121" s="47" t="s">
        <v>503</v>
      </c>
      <c r="F121" s="140">
        <v>42.587899999999998</v>
      </c>
      <c r="G121" s="140">
        <v>-80.572199999999995</v>
      </c>
      <c r="H121" s="31" t="s">
        <v>1153</v>
      </c>
      <c r="I121" s="31" t="s">
        <v>2783</v>
      </c>
      <c r="J121" s="226" t="s">
        <v>2699</v>
      </c>
      <c r="K121" s="134" t="s">
        <v>4270</v>
      </c>
      <c r="L121" s="226">
        <v>115</v>
      </c>
      <c r="M121" s="90">
        <v>2008</v>
      </c>
      <c r="N121" s="90">
        <v>2028</v>
      </c>
      <c r="O121" s="125"/>
      <c r="P121" s="83" t="s">
        <v>1156</v>
      </c>
      <c r="Q121" s="46" t="s">
        <v>205</v>
      </c>
      <c r="R121" s="84">
        <v>9.9</v>
      </c>
      <c r="S121" s="288">
        <f>System!$H$12</f>
        <v>0.21142031080592702</v>
      </c>
      <c r="T121" s="240">
        <f t="shared" si="4"/>
        <v>2.0930610769786777</v>
      </c>
      <c r="U121" s="243">
        <f>System!$I$12</f>
        <v>0.27</v>
      </c>
      <c r="V121" s="185">
        <f t="shared" si="6"/>
        <v>23.415480000000006</v>
      </c>
      <c r="W121" s="74"/>
      <c r="X121" s="10"/>
      <c r="Y121" s="176"/>
      <c r="Z121" s="174"/>
      <c r="AA121" s="174"/>
      <c r="AB121" s="115"/>
      <c r="AC121" s="115"/>
      <c r="AD121" s="174"/>
      <c r="AE121" s="174"/>
      <c r="AF121" s="174"/>
      <c r="AG121" s="174"/>
      <c r="AH121" s="147"/>
      <c r="AI121" s="174"/>
      <c r="AJ121" s="115"/>
      <c r="AK121" s="174"/>
      <c r="AL121" s="115"/>
      <c r="AM121" s="114"/>
      <c r="AN121" s="177"/>
      <c r="AO121" s="174"/>
      <c r="AP121" s="174"/>
      <c r="AQ121" s="174"/>
      <c r="AR121" s="169"/>
      <c r="AS121" s="10"/>
      <c r="AT121" s="16"/>
      <c r="AU121" s="16"/>
    </row>
    <row r="122" spans="1:47">
      <c r="A122" s="122"/>
      <c r="B122" s="130" t="s">
        <v>640</v>
      </c>
      <c r="C122" s="31" t="s">
        <v>5127</v>
      </c>
      <c r="D122" s="130" t="s">
        <v>612</v>
      </c>
      <c r="E122" s="129" t="s">
        <v>264</v>
      </c>
      <c r="F122" s="140">
        <v>46.514800000000001</v>
      </c>
      <c r="G122" s="140">
        <v>-84.347200000000001</v>
      </c>
      <c r="H122" s="31" t="s">
        <v>1152</v>
      </c>
      <c r="I122" s="31" t="s">
        <v>2783</v>
      </c>
      <c r="J122" s="226" t="s">
        <v>1338</v>
      </c>
      <c r="K122" s="134" t="s">
        <v>3993</v>
      </c>
      <c r="L122" s="226">
        <v>115</v>
      </c>
      <c r="M122" s="90">
        <v>2009</v>
      </c>
      <c r="N122" s="90">
        <v>2029</v>
      </c>
      <c r="O122" s="136"/>
      <c r="P122" s="152" t="s">
        <v>1067</v>
      </c>
      <c r="Q122" s="46" t="s">
        <v>1067</v>
      </c>
      <c r="R122" s="185">
        <v>53</v>
      </c>
      <c r="S122" s="288">
        <f>System!$H$11</f>
        <v>0.68430831298439321</v>
      </c>
      <c r="T122" s="240">
        <f t="shared" si="4"/>
        <v>36.26834058817284</v>
      </c>
      <c r="U122" s="243">
        <v>0.70354742827604033</v>
      </c>
      <c r="V122" s="185">
        <f t="shared" si="6"/>
        <v>326.64299999999997</v>
      </c>
      <c r="W122" s="74"/>
      <c r="Y122" s="148"/>
      <c r="Z122" s="171"/>
      <c r="AA122" s="148"/>
      <c r="AB122" s="148"/>
      <c r="AC122" s="222"/>
      <c r="AD122" s="148"/>
      <c r="AE122" s="148"/>
      <c r="AF122" s="148"/>
      <c r="AG122" s="148"/>
      <c r="AH122" s="148"/>
      <c r="AI122" s="222"/>
      <c r="AJ122" s="148"/>
      <c r="AK122" s="148"/>
      <c r="AL122" s="222"/>
      <c r="AM122" s="86"/>
      <c r="AN122" s="148"/>
      <c r="AO122" s="148"/>
      <c r="AP122" s="171"/>
      <c r="AQ122" s="148"/>
      <c r="AR122" s="148"/>
      <c r="AT122" s="16"/>
      <c r="AU122" s="317"/>
    </row>
    <row r="123" spans="1:47">
      <c r="A123" s="122"/>
      <c r="B123" s="130" t="s">
        <v>504</v>
      </c>
      <c r="C123" s="31" t="s">
        <v>5128</v>
      </c>
      <c r="D123" s="130" t="s">
        <v>905</v>
      </c>
      <c r="E123" s="129" t="s">
        <v>504</v>
      </c>
      <c r="F123" s="140">
        <v>42.219499999999996</v>
      </c>
      <c r="G123" s="140">
        <v>-82.561400000000006</v>
      </c>
      <c r="H123" s="31" t="s">
        <v>1153</v>
      </c>
      <c r="I123" s="31" t="s">
        <v>2783</v>
      </c>
      <c r="J123" s="226" t="s">
        <v>4498</v>
      </c>
      <c r="K123" s="134" t="s">
        <v>4497</v>
      </c>
      <c r="L123" s="226">
        <v>230</v>
      </c>
      <c r="M123" s="90">
        <v>2011</v>
      </c>
      <c r="N123" s="90">
        <v>2031</v>
      </c>
      <c r="O123" s="136"/>
      <c r="P123" s="83" t="s">
        <v>1156</v>
      </c>
      <c r="Q123" s="46" t="s">
        <v>205</v>
      </c>
      <c r="R123" s="185">
        <v>166</v>
      </c>
      <c r="S123" s="288">
        <f>System!$H$12</f>
        <v>0.21142031080592702</v>
      </c>
      <c r="T123" s="240">
        <f t="shared" si="4"/>
        <v>35.095771593783887</v>
      </c>
      <c r="U123" s="243">
        <v>0.29439195136711227</v>
      </c>
      <c r="V123" s="185">
        <f t="shared" si="6"/>
        <v>428.09300000000002</v>
      </c>
      <c r="W123" s="74"/>
      <c r="X123" s="150"/>
      <c r="Y123" s="176"/>
      <c r="Z123" s="174"/>
      <c r="AA123" s="174"/>
      <c r="AB123" s="115"/>
      <c r="AC123" s="115"/>
      <c r="AD123" s="174"/>
      <c r="AE123" s="174"/>
      <c r="AF123" s="174"/>
      <c r="AG123" s="174"/>
      <c r="AH123" s="147"/>
      <c r="AI123" s="174"/>
      <c r="AJ123" s="115"/>
      <c r="AK123" s="174"/>
      <c r="AL123" s="115"/>
      <c r="AM123" s="114"/>
      <c r="AN123" s="177"/>
      <c r="AO123" s="174"/>
      <c r="AP123" s="174"/>
      <c r="AQ123" s="174"/>
      <c r="AR123" s="169"/>
      <c r="AS123" s="150"/>
      <c r="AT123" s="16"/>
      <c r="AU123" s="16"/>
    </row>
    <row r="124" spans="1:47">
      <c r="A124" s="122"/>
      <c r="B124" s="130" t="s">
        <v>906</v>
      </c>
      <c r="C124" s="31" t="s">
        <v>5129</v>
      </c>
      <c r="D124" s="130" t="s">
        <v>4952</v>
      </c>
      <c r="E124" s="129" t="s">
        <v>505</v>
      </c>
      <c r="F124" s="140">
        <v>43.7943</v>
      </c>
      <c r="G124" s="140">
        <v>-80.588800000000006</v>
      </c>
      <c r="H124" s="31" t="s">
        <v>1153</v>
      </c>
      <c r="I124" s="31" t="s">
        <v>2783</v>
      </c>
      <c r="J124" s="226" t="s">
        <v>1822</v>
      </c>
      <c r="K124" s="134" t="s">
        <v>4043</v>
      </c>
      <c r="L124" s="226">
        <v>230</v>
      </c>
      <c r="M124" s="90">
        <v>2012</v>
      </c>
      <c r="N124" s="90">
        <v>2032</v>
      </c>
      <c r="O124" s="125"/>
      <c r="P124" s="83" t="s">
        <v>1156</v>
      </c>
      <c r="Q124" s="46" t="s">
        <v>205</v>
      </c>
      <c r="R124" s="84">
        <v>22.9</v>
      </c>
      <c r="S124" s="288">
        <f>System!$H$12</f>
        <v>0.21142031080592702</v>
      </c>
      <c r="T124" s="240">
        <f t="shared" si="4"/>
        <v>4.8415251174557286</v>
      </c>
      <c r="U124" s="243">
        <f>System!$I$12</f>
        <v>0.27</v>
      </c>
      <c r="V124" s="185">
        <f t="shared" si="6"/>
        <v>54.163079999999994</v>
      </c>
      <c r="W124" s="74"/>
      <c r="X124" s="10"/>
      <c r="Y124" s="176"/>
      <c r="Z124" s="174"/>
      <c r="AA124" s="174"/>
      <c r="AB124" s="115"/>
      <c r="AC124" s="115"/>
      <c r="AD124" s="174"/>
      <c r="AE124" s="174"/>
      <c r="AF124" s="174"/>
      <c r="AG124" s="174"/>
      <c r="AH124" s="147"/>
      <c r="AI124" s="174"/>
      <c r="AJ124" s="115"/>
      <c r="AK124" s="174"/>
      <c r="AL124" s="115"/>
      <c r="AM124" s="114"/>
      <c r="AN124" s="177"/>
      <c r="AO124" s="174"/>
      <c r="AP124" s="174"/>
      <c r="AQ124" s="174"/>
      <c r="AR124" s="169"/>
      <c r="AS124" s="10"/>
      <c r="AT124" s="16"/>
      <c r="AU124" s="16"/>
    </row>
    <row r="125" spans="1:47">
      <c r="A125" s="122"/>
      <c r="B125" s="130" t="s">
        <v>641</v>
      </c>
      <c r="C125" s="31" t="s">
        <v>5130</v>
      </c>
      <c r="D125" s="130" t="s">
        <v>566</v>
      </c>
      <c r="E125" s="138" t="s">
        <v>292</v>
      </c>
      <c r="F125" s="141">
        <v>46.474600000000002</v>
      </c>
      <c r="G125" s="141">
        <v>-80.818299999999994</v>
      </c>
      <c r="H125" s="31" t="s">
        <v>1152</v>
      </c>
      <c r="I125" s="31" t="s">
        <v>2783</v>
      </c>
      <c r="J125" s="226" t="s">
        <v>2134</v>
      </c>
      <c r="K125" s="134" t="s">
        <v>3997</v>
      </c>
      <c r="L125" s="226">
        <v>115</v>
      </c>
      <c r="M125" s="287">
        <v>1905</v>
      </c>
      <c r="N125" s="75">
        <v>2100</v>
      </c>
      <c r="O125" s="125"/>
      <c r="P125" s="83" t="s">
        <v>1067</v>
      </c>
      <c r="Q125" s="46" t="s">
        <v>1067</v>
      </c>
      <c r="R125" s="84">
        <v>4</v>
      </c>
      <c r="S125" s="288">
        <f>System!$H$11</f>
        <v>0.68430831298439321</v>
      </c>
      <c r="T125" s="240">
        <f t="shared" si="4"/>
        <v>2.7372332519375728</v>
      </c>
      <c r="U125" s="243">
        <f>System!$I$11</f>
        <v>0.65</v>
      </c>
      <c r="V125" s="185">
        <f t="shared" si="6"/>
        <v>22.776</v>
      </c>
      <c r="W125" s="74">
        <v>2</v>
      </c>
      <c r="Y125" s="148"/>
      <c r="Z125" s="171"/>
      <c r="AA125" s="148"/>
      <c r="AB125" s="148"/>
      <c r="AC125" s="222"/>
      <c r="AD125" s="148"/>
      <c r="AE125" s="148"/>
      <c r="AF125" s="148"/>
      <c r="AG125" s="148"/>
      <c r="AH125" s="148"/>
      <c r="AI125" s="222"/>
      <c r="AJ125" s="148"/>
      <c r="AK125" s="148"/>
      <c r="AL125" s="222"/>
      <c r="AM125" s="86"/>
      <c r="AN125" s="148"/>
      <c r="AO125" s="148"/>
      <c r="AP125" s="171"/>
      <c r="AQ125" s="148"/>
      <c r="AR125" s="148"/>
      <c r="AT125" s="16"/>
      <c r="AU125" s="16"/>
    </row>
    <row r="126" spans="1:47">
      <c r="A126" s="122"/>
      <c r="B126" s="257" t="s">
        <v>5041</v>
      </c>
      <c r="C126" s="31" t="s">
        <v>5040</v>
      </c>
      <c r="D126" s="257" t="s">
        <v>5026</v>
      </c>
      <c r="E126" s="257" t="s">
        <v>4999</v>
      </c>
      <c r="F126" s="146">
        <v>45.309469</v>
      </c>
      <c r="G126" s="146">
        <v>74.061194</v>
      </c>
      <c r="H126" s="31" t="s">
        <v>5027</v>
      </c>
      <c r="I126" s="31" t="s">
        <v>2783</v>
      </c>
      <c r="J126" s="227" t="s">
        <v>5001</v>
      </c>
      <c r="K126" s="134" t="s">
        <v>5552</v>
      </c>
      <c r="L126" s="226">
        <v>230</v>
      </c>
      <c r="M126" s="323">
        <v>2009</v>
      </c>
      <c r="N126" s="323">
        <v>2029</v>
      </c>
      <c r="O126" s="270"/>
      <c r="P126" s="323" t="s">
        <v>1068</v>
      </c>
      <c r="Q126" s="46" t="s">
        <v>1068</v>
      </c>
      <c r="R126" s="324">
        <v>145</v>
      </c>
      <c r="S126" s="325">
        <v>1</v>
      </c>
      <c r="T126" s="324">
        <f t="shared" si="4"/>
        <v>145</v>
      </c>
      <c r="U126" s="325">
        <f>V126*1000/(24*365*R126)</f>
        <v>0.47236655644780351</v>
      </c>
      <c r="V126" s="326">
        <v>600</v>
      </c>
      <c r="W126" s="165"/>
      <c r="X126" s="270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327"/>
      <c r="AN126" s="222"/>
      <c r="AO126" s="222"/>
      <c r="AP126" s="222"/>
      <c r="AQ126" s="222"/>
      <c r="AR126" s="222"/>
      <c r="AS126" s="270"/>
      <c r="AT126" s="16" t="s">
        <v>5028</v>
      </c>
      <c r="AU126" s="16" t="s">
        <v>5029</v>
      </c>
    </row>
    <row r="127" spans="1:47">
      <c r="A127" s="122"/>
      <c r="B127" s="130" t="s">
        <v>352</v>
      </c>
      <c r="C127" s="31" t="s">
        <v>5131</v>
      </c>
      <c r="D127" s="130" t="s">
        <v>771</v>
      </c>
      <c r="E127" s="129" t="s">
        <v>352</v>
      </c>
      <c r="F127" s="140">
        <v>45.102400000000003</v>
      </c>
      <c r="G127" s="140">
        <v>-74.689899999999994</v>
      </c>
      <c r="H127" s="31" t="s">
        <v>1152</v>
      </c>
      <c r="I127" s="31" t="s">
        <v>2783</v>
      </c>
      <c r="J127" s="226" t="s">
        <v>4657</v>
      </c>
      <c r="K127" s="31" t="s">
        <v>4249</v>
      </c>
      <c r="L127" s="226">
        <v>230</v>
      </c>
      <c r="M127" s="90">
        <v>2014</v>
      </c>
      <c r="N127" s="90">
        <v>2034</v>
      </c>
      <c r="O127" s="125"/>
      <c r="P127" s="83" t="s">
        <v>204</v>
      </c>
      <c r="Q127" s="46" t="s">
        <v>204</v>
      </c>
      <c r="R127" s="84">
        <v>10</v>
      </c>
      <c r="S127" s="288">
        <f>System!$H$13</f>
        <v>0.18544776119402984</v>
      </c>
      <c r="T127" s="240">
        <f t="shared" si="4"/>
        <v>1.8544776119402984</v>
      </c>
      <c r="U127" s="243">
        <f>System!$I$13</f>
        <v>0.18</v>
      </c>
      <c r="V127" s="185">
        <f t="shared" ref="V127:V190" si="7">R127*24*365*U127/1000</f>
        <v>15.768000000000001</v>
      </c>
      <c r="W127" s="74"/>
      <c r="X127" s="10"/>
      <c r="Y127" s="176"/>
      <c r="Z127" s="174"/>
      <c r="AA127" s="174"/>
      <c r="AB127" s="115"/>
      <c r="AC127" s="115"/>
      <c r="AD127" s="174"/>
      <c r="AE127" s="174"/>
      <c r="AF127" s="174"/>
      <c r="AG127" s="174"/>
      <c r="AH127" s="147"/>
      <c r="AI127" s="174"/>
      <c r="AJ127" s="115"/>
      <c r="AK127" s="174"/>
      <c r="AL127" s="115"/>
      <c r="AM127" s="114"/>
      <c r="AN127" s="177"/>
      <c r="AO127" s="174"/>
      <c r="AP127" s="174"/>
      <c r="AQ127" s="174"/>
      <c r="AR127" s="169"/>
      <c r="AS127" s="10"/>
      <c r="AT127" s="16"/>
      <c r="AU127" s="16"/>
    </row>
    <row r="128" spans="1:47">
      <c r="A128" s="122"/>
      <c r="B128" s="129" t="s">
        <v>227</v>
      </c>
      <c r="C128" s="31" t="s">
        <v>5132</v>
      </c>
      <c r="D128" s="129" t="s">
        <v>228</v>
      </c>
      <c r="E128" s="129" t="s">
        <v>236</v>
      </c>
      <c r="F128" s="146">
        <v>42.983105999999999</v>
      </c>
      <c r="G128" s="146">
        <v>-81.238686999999999</v>
      </c>
      <c r="H128" s="31" t="s">
        <v>1153</v>
      </c>
      <c r="I128" s="31" t="s">
        <v>2783</v>
      </c>
      <c r="J128" s="226" t="s">
        <v>1788</v>
      </c>
      <c r="K128" s="134" t="s">
        <v>3966</v>
      </c>
      <c r="L128" s="226">
        <v>115</v>
      </c>
      <c r="M128" s="90">
        <v>2008</v>
      </c>
      <c r="N128" s="90">
        <v>2028</v>
      </c>
      <c r="O128" s="137"/>
      <c r="P128" s="90" t="s">
        <v>194</v>
      </c>
      <c r="Q128" s="46" t="s">
        <v>4925</v>
      </c>
      <c r="R128" s="53">
        <v>21</v>
      </c>
      <c r="S128" s="288">
        <f>System!$H$7</f>
        <v>0.85116604477611935</v>
      </c>
      <c r="T128" s="240">
        <f t="shared" si="4"/>
        <v>17.874486940298507</v>
      </c>
      <c r="U128" s="243">
        <f>System!$I$8</f>
        <v>0.13</v>
      </c>
      <c r="V128" s="185">
        <f t="shared" si="7"/>
        <v>23.9148</v>
      </c>
      <c r="W128" s="74"/>
      <c r="Y128" s="176"/>
      <c r="Z128" s="174"/>
      <c r="AA128" s="174"/>
      <c r="AB128" s="115"/>
      <c r="AC128" s="115"/>
      <c r="AD128" s="174"/>
      <c r="AE128" s="174"/>
      <c r="AF128" s="174"/>
      <c r="AG128" s="174"/>
      <c r="AH128" s="147"/>
      <c r="AI128" s="174"/>
      <c r="AJ128" s="115"/>
      <c r="AK128" s="174"/>
      <c r="AL128" s="115"/>
      <c r="AM128" s="114"/>
      <c r="AN128" s="177"/>
      <c r="AO128" s="174"/>
      <c r="AP128" s="174"/>
      <c r="AQ128" s="174"/>
      <c r="AR128" s="169"/>
      <c r="AT128" s="16"/>
      <c r="AU128" s="16"/>
    </row>
    <row r="129" spans="1:47">
      <c r="A129" s="122"/>
      <c r="B129" s="130" t="s">
        <v>642</v>
      </c>
      <c r="C129" s="31" t="s">
        <v>5133</v>
      </c>
      <c r="D129" s="47" t="s">
        <v>1031</v>
      </c>
      <c r="E129" s="47" t="s">
        <v>262</v>
      </c>
      <c r="F129" s="140">
        <v>44.335299999999997</v>
      </c>
      <c r="G129" s="140">
        <v>-77.772300000000001</v>
      </c>
      <c r="H129" s="31" t="s">
        <v>1153</v>
      </c>
      <c r="I129" s="31" t="s">
        <v>2783</v>
      </c>
      <c r="J129" s="227" t="s">
        <v>1673</v>
      </c>
      <c r="K129" s="134" t="s">
        <v>4069</v>
      </c>
      <c r="L129" s="226">
        <v>230</v>
      </c>
      <c r="M129" s="75">
        <v>2000</v>
      </c>
      <c r="N129" s="75">
        <v>2100</v>
      </c>
      <c r="O129" s="136"/>
      <c r="P129" s="83" t="s">
        <v>1067</v>
      </c>
      <c r="Q129" s="46" t="s">
        <v>1067</v>
      </c>
      <c r="R129" s="84">
        <v>2</v>
      </c>
      <c r="S129" s="288">
        <f>System!$H$11</f>
        <v>0.68430831298439321</v>
      </c>
      <c r="T129" s="240">
        <f t="shared" si="4"/>
        <v>1.3686166259687864</v>
      </c>
      <c r="U129" s="243">
        <f>System!$I$11</f>
        <v>0.65</v>
      </c>
      <c r="V129" s="185">
        <f t="shared" si="7"/>
        <v>11.388</v>
      </c>
      <c r="W129" s="74"/>
      <c r="Y129" s="176"/>
      <c r="Z129" s="174"/>
      <c r="AA129" s="174"/>
      <c r="AB129" s="115"/>
      <c r="AC129" s="115"/>
      <c r="AD129" s="174"/>
      <c r="AE129" s="174"/>
      <c r="AF129" s="174"/>
      <c r="AG129" s="174"/>
      <c r="AH129" s="147"/>
      <c r="AI129" s="174"/>
      <c r="AJ129" s="115"/>
      <c r="AK129" s="174"/>
      <c r="AL129" s="115"/>
      <c r="AM129" s="114"/>
      <c r="AN129" s="177"/>
      <c r="AO129" s="174"/>
      <c r="AP129" s="174"/>
      <c r="AQ129" s="174"/>
      <c r="AR129" s="169"/>
      <c r="AT129" s="16"/>
      <c r="AU129" s="16"/>
    </row>
    <row r="130" spans="1:47">
      <c r="A130" s="122"/>
      <c r="B130" s="130" t="s">
        <v>907</v>
      </c>
      <c r="C130" s="31" t="s">
        <v>5134</v>
      </c>
      <c r="D130" s="130" t="s">
        <v>776</v>
      </c>
      <c r="E130" s="129" t="s">
        <v>311</v>
      </c>
      <c r="F130" s="140">
        <v>44.247799999999998</v>
      </c>
      <c r="G130" s="140">
        <v>-81.571399999999997</v>
      </c>
      <c r="H130" s="31" t="s">
        <v>1153</v>
      </c>
      <c r="I130" s="31" t="s">
        <v>2783</v>
      </c>
      <c r="J130" s="226" t="s">
        <v>1503</v>
      </c>
      <c r="K130" s="31" t="s">
        <v>4494</v>
      </c>
      <c r="L130" s="226">
        <v>230</v>
      </c>
      <c r="M130" s="90">
        <v>2008</v>
      </c>
      <c r="N130" s="90">
        <v>2028</v>
      </c>
      <c r="O130" s="125"/>
      <c r="P130" s="83" t="s">
        <v>1156</v>
      </c>
      <c r="Q130" s="46" t="s">
        <v>205</v>
      </c>
      <c r="R130" s="84">
        <v>8.3000000000000007</v>
      </c>
      <c r="S130" s="288">
        <f>System!$H$12</f>
        <v>0.21142031080592702</v>
      </c>
      <c r="T130" s="240">
        <f t="shared" si="4"/>
        <v>1.7547885796891944</v>
      </c>
      <c r="U130" s="243">
        <f>System!$I$12</f>
        <v>0.27</v>
      </c>
      <c r="V130" s="185">
        <f t="shared" si="7"/>
        <v>19.631160000000001</v>
      </c>
      <c r="W130" s="74"/>
      <c r="X130" s="10"/>
      <c r="Y130" s="176"/>
      <c r="Z130" s="174"/>
      <c r="AA130" s="174"/>
      <c r="AB130" s="115"/>
      <c r="AC130" s="115"/>
      <c r="AD130" s="174"/>
      <c r="AE130" s="174"/>
      <c r="AF130" s="174"/>
      <c r="AG130" s="174"/>
      <c r="AH130" s="147"/>
      <c r="AI130" s="174"/>
      <c r="AJ130" s="115"/>
      <c r="AK130" s="174"/>
      <c r="AL130" s="115"/>
      <c r="AM130" s="114"/>
      <c r="AN130" s="177"/>
      <c r="AO130" s="174"/>
      <c r="AP130" s="174"/>
      <c r="AQ130" s="174"/>
      <c r="AR130" s="169"/>
      <c r="AS130" s="10"/>
      <c r="AT130" s="16"/>
      <c r="AU130" s="16"/>
    </row>
    <row r="131" spans="1:47">
      <c r="A131" s="122"/>
      <c r="B131" s="130" t="s">
        <v>643</v>
      </c>
      <c r="C131" s="31" t="s">
        <v>5135</v>
      </c>
      <c r="D131" s="130" t="s">
        <v>566</v>
      </c>
      <c r="E131" s="138" t="s">
        <v>307</v>
      </c>
      <c r="F131" s="142">
        <v>46.450099999999999</v>
      </c>
      <c r="G131" s="142">
        <v>-79.862899999999996</v>
      </c>
      <c r="H131" s="31" t="s">
        <v>1152</v>
      </c>
      <c r="I131" s="31" t="s">
        <v>2783</v>
      </c>
      <c r="J131" s="226" t="s">
        <v>1943</v>
      </c>
      <c r="K131" s="134" t="s">
        <v>4006</v>
      </c>
      <c r="L131" s="226">
        <v>230</v>
      </c>
      <c r="M131" s="287">
        <v>1921</v>
      </c>
      <c r="N131" s="75">
        <v>2100</v>
      </c>
      <c r="O131" s="125"/>
      <c r="P131" s="83" t="s">
        <v>1067</v>
      </c>
      <c r="Q131" s="46" t="s">
        <v>1067</v>
      </c>
      <c r="R131" s="84">
        <v>8</v>
      </c>
      <c r="S131" s="288">
        <f>System!$H$11</f>
        <v>0.68430831298439321</v>
      </c>
      <c r="T131" s="240">
        <f t="shared" si="4"/>
        <v>5.4744665038751457</v>
      </c>
      <c r="U131" s="243">
        <f>System!$I$11</f>
        <v>0.65</v>
      </c>
      <c r="V131" s="185">
        <f t="shared" si="7"/>
        <v>45.552</v>
      </c>
      <c r="W131" s="74">
        <v>4</v>
      </c>
      <c r="Y131" s="148"/>
      <c r="Z131" s="171"/>
      <c r="AA131" s="148"/>
      <c r="AB131" s="148"/>
      <c r="AC131" s="222"/>
      <c r="AD131" s="148"/>
      <c r="AE131" s="148"/>
      <c r="AF131" s="148"/>
      <c r="AG131" s="148"/>
      <c r="AH131" s="148"/>
      <c r="AI131" s="222"/>
      <c r="AJ131" s="148"/>
      <c r="AK131" s="148"/>
      <c r="AL131" s="222"/>
      <c r="AN131" s="148"/>
      <c r="AO131" s="148"/>
      <c r="AP131" s="171"/>
      <c r="AQ131" s="148"/>
      <c r="AR131" s="148"/>
      <c r="AT131" s="16"/>
      <c r="AU131" s="16"/>
    </row>
    <row r="132" spans="1:47">
      <c r="A132" s="122"/>
      <c r="B132" s="130" t="s">
        <v>908</v>
      </c>
      <c r="C132" s="31" t="s">
        <v>5136</v>
      </c>
      <c r="D132" s="47" t="s">
        <v>1061</v>
      </c>
      <c r="E132" s="47" t="s">
        <v>503</v>
      </c>
      <c r="F132" s="140">
        <v>42.600900000000003</v>
      </c>
      <c r="G132" s="140">
        <v>-80.604799999999997</v>
      </c>
      <c r="H132" s="31" t="s">
        <v>1153</v>
      </c>
      <c r="I132" s="31" t="s">
        <v>2783</v>
      </c>
      <c r="J132" s="226" t="s">
        <v>2699</v>
      </c>
      <c r="K132" s="134" t="s">
        <v>4270</v>
      </c>
      <c r="L132" s="226">
        <v>115</v>
      </c>
      <c r="M132" s="90">
        <v>2008</v>
      </c>
      <c r="N132" s="90">
        <v>2028</v>
      </c>
      <c r="O132" s="125"/>
      <c r="P132" s="83" t="s">
        <v>1156</v>
      </c>
      <c r="Q132" s="46" t="s">
        <v>205</v>
      </c>
      <c r="R132" s="84">
        <v>9.9</v>
      </c>
      <c r="S132" s="288">
        <f>System!$H$12</f>
        <v>0.21142031080592702</v>
      </c>
      <c r="T132" s="240">
        <f t="shared" ref="T132:T195" si="8">R132*S132</f>
        <v>2.0930610769786777</v>
      </c>
      <c r="U132" s="243">
        <f>System!$I$12</f>
        <v>0.27</v>
      </c>
      <c r="V132" s="185">
        <f t="shared" si="7"/>
        <v>23.415480000000006</v>
      </c>
      <c r="W132" s="74"/>
      <c r="X132" s="10"/>
      <c r="Y132" s="176"/>
      <c r="Z132" s="174"/>
      <c r="AA132" s="174"/>
      <c r="AB132" s="115"/>
      <c r="AC132" s="115"/>
      <c r="AD132" s="174"/>
      <c r="AE132" s="174"/>
      <c r="AF132" s="174"/>
      <c r="AG132" s="174"/>
      <c r="AH132" s="147"/>
      <c r="AI132" s="174"/>
      <c r="AJ132" s="115"/>
      <c r="AK132" s="174"/>
      <c r="AL132" s="115"/>
      <c r="AM132" s="114"/>
      <c r="AN132" s="177"/>
      <c r="AO132" s="174"/>
      <c r="AP132" s="174"/>
      <c r="AQ132" s="174"/>
      <c r="AR132" s="169"/>
      <c r="AS132" s="10"/>
      <c r="AT132" s="16"/>
      <c r="AU132" s="16"/>
    </row>
    <row r="133" spans="1:47">
      <c r="A133" s="122"/>
      <c r="B133" s="130" t="s">
        <v>1159</v>
      </c>
      <c r="C133" s="31" t="s">
        <v>4780</v>
      </c>
      <c r="D133" s="130" t="s">
        <v>566</v>
      </c>
      <c r="E133" s="138" t="s">
        <v>1023</v>
      </c>
      <c r="F133" s="142">
        <v>43.869700000000002</v>
      </c>
      <c r="G133" s="142">
        <v>-78.7239</v>
      </c>
      <c r="H133" s="31" t="s">
        <v>1153</v>
      </c>
      <c r="I133" s="31" t="s">
        <v>2783</v>
      </c>
      <c r="J133" s="226" t="s">
        <v>4380</v>
      </c>
      <c r="K133" s="31" t="s">
        <v>4381</v>
      </c>
      <c r="L133" s="226">
        <v>500</v>
      </c>
      <c r="M133" s="287">
        <v>1990</v>
      </c>
      <c r="N133" s="75">
        <v>2100</v>
      </c>
      <c r="O133" s="136"/>
      <c r="P133" s="83" t="s">
        <v>207</v>
      </c>
      <c r="Q133" s="46" t="s">
        <v>207</v>
      </c>
      <c r="R133" s="185">
        <v>881</v>
      </c>
      <c r="S133" s="288">
        <f>System!$H$6</f>
        <v>0.92831920903954801</v>
      </c>
      <c r="T133" s="240">
        <f t="shared" si="8"/>
        <v>817.84922316384177</v>
      </c>
      <c r="U133" s="243">
        <v>0.9716401297819518</v>
      </c>
      <c r="V133" s="185">
        <f t="shared" si="7"/>
        <v>7498.6909999999998</v>
      </c>
      <c r="W133" s="74">
        <v>4</v>
      </c>
      <c r="X133" s="10"/>
      <c r="Y133" s="176"/>
      <c r="Z133" s="174"/>
      <c r="AA133" s="174"/>
      <c r="AB133" s="115"/>
      <c r="AC133" s="115"/>
      <c r="AD133" s="174"/>
      <c r="AE133" s="174"/>
      <c r="AF133" s="174"/>
      <c r="AG133" s="174"/>
      <c r="AH133" s="147"/>
      <c r="AI133" s="174"/>
      <c r="AJ133" s="115"/>
      <c r="AK133" s="174"/>
      <c r="AL133" s="115"/>
      <c r="AM133" s="114"/>
      <c r="AN133" s="177"/>
      <c r="AO133" s="174"/>
      <c r="AP133" s="174"/>
      <c r="AQ133" s="174"/>
      <c r="AR133" s="169"/>
      <c r="AS133" s="10"/>
      <c r="AT133" s="16"/>
      <c r="AU133" s="16"/>
    </row>
    <row r="134" spans="1:47">
      <c r="A134" s="122"/>
      <c r="B134" s="130" t="s">
        <v>1160</v>
      </c>
      <c r="C134" s="31" t="s">
        <v>4781</v>
      </c>
      <c r="D134" s="130" t="s">
        <v>566</v>
      </c>
      <c r="E134" s="138" t="s">
        <v>1023</v>
      </c>
      <c r="F134" s="142">
        <v>43.869700000000002</v>
      </c>
      <c r="G134" s="142">
        <v>-78.7239</v>
      </c>
      <c r="H134" s="31" t="s">
        <v>1153</v>
      </c>
      <c r="I134" s="31" t="s">
        <v>2783</v>
      </c>
      <c r="J134" s="226" t="s">
        <v>4380</v>
      </c>
      <c r="K134" s="31" t="s">
        <v>4381</v>
      </c>
      <c r="L134" s="226">
        <v>500</v>
      </c>
      <c r="M134" s="287">
        <v>2026</v>
      </c>
      <c r="N134" s="75">
        <v>2100</v>
      </c>
      <c r="O134" s="136"/>
      <c r="P134" s="83" t="s">
        <v>207</v>
      </c>
      <c r="Q134" s="46" t="s">
        <v>207</v>
      </c>
      <c r="R134" s="185">
        <v>881</v>
      </c>
      <c r="S134" s="288">
        <f>System!$H$6</f>
        <v>0.92831920903954801</v>
      </c>
      <c r="T134" s="240">
        <f t="shared" si="8"/>
        <v>817.84922316384177</v>
      </c>
      <c r="U134" s="243">
        <v>0.75153286790125373</v>
      </c>
      <c r="V134" s="185">
        <f t="shared" si="7"/>
        <v>5800</v>
      </c>
      <c r="W134" s="74">
        <v>4</v>
      </c>
      <c r="X134" s="10"/>
      <c r="Y134" s="176"/>
      <c r="Z134" s="174"/>
      <c r="AA134" s="174"/>
      <c r="AB134" s="115"/>
      <c r="AC134" s="115"/>
      <c r="AD134" s="174"/>
      <c r="AE134" s="174"/>
      <c r="AF134" s="174"/>
      <c r="AG134" s="174"/>
      <c r="AH134" s="147"/>
      <c r="AI134" s="174"/>
      <c r="AJ134" s="115"/>
      <c r="AK134" s="174"/>
      <c r="AL134" s="115"/>
      <c r="AM134" s="114"/>
      <c r="AN134" s="177"/>
      <c r="AO134" s="174"/>
      <c r="AP134" s="174"/>
      <c r="AQ134" s="174"/>
      <c r="AR134" s="169"/>
      <c r="AS134" s="10"/>
      <c r="AT134" s="16"/>
      <c r="AU134" s="71" t="s">
        <v>4875</v>
      </c>
    </row>
    <row r="135" spans="1:47">
      <c r="A135" s="122"/>
      <c r="B135" s="130" t="s">
        <v>1161</v>
      </c>
      <c r="C135" s="31" t="s">
        <v>4782</v>
      </c>
      <c r="D135" s="130" t="s">
        <v>566</v>
      </c>
      <c r="E135" s="138" t="s">
        <v>1023</v>
      </c>
      <c r="F135" s="142">
        <v>43.869700000000002</v>
      </c>
      <c r="G135" s="142">
        <v>-78.7239</v>
      </c>
      <c r="H135" s="31" t="s">
        <v>1153</v>
      </c>
      <c r="I135" s="31" t="s">
        <v>2783</v>
      </c>
      <c r="J135" s="226" t="s">
        <v>4380</v>
      </c>
      <c r="K135" s="134" t="s">
        <v>4381</v>
      </c>
      <c r="L135" s="226">
        <v>500</v>
      </c>
      <c r="M135" s="287">
        <v>1990</v>
      </c>
      <c r="N135" s="75">
        <v>2100</v>
      </c>
      <c r="O135" s="136"/>
      <c r="P135" s="83" t="s">
        <v>207</v>
      </c>
      <c r="Q135" s="46" t="s">
        <v>207</v>
      </c>
      <c r="R135" s="185">
        <v>881</v>
      </c>
      <c r="S135" s="288">
        <f>System!$H$6</f>
        <v>0.92831920903954801</v>
      </c>
      <c r="T135" s="240">
        <f t="shared" si="8"/>
        <v>817.84922316384177</v>
      </c>
      <c r="U135" s="243">
        <v>0.75097751102680121</v>
      </c>
      <c r="V135" s="185">
        <f t="shared" si="7"/>
        <v>5795.7139999999999</v>
      </c>
      <c r="W135" s="74">
        <v>4</v>
      </c>
      <c r="X135" s="10"/>
      <c r="Y135" s="176"/>
      <c r="Z135" s="174"/>
      <c r="AA135" s="174"/>
      <c r="AB135" s="115"/>
      <c r="AC135" s="115"/>
      <c r="AD135" s="174"/>
      <c r="AE135" s="174"/>
      <c r="AF135" s="174"/>
      <c r="AG135" s="174"/>
      <c r="AH135" s="147"/>
      <c r="AI135" s="174"/>
      <c r="AJ135" s="115"/>
      <c r="AK135" s="174"/>
      <c r="AL135" s="115"/>
      <c r="AM135" s="114"/>
      <c r="AN135" s="177"/>
      <c r="AO135" s="174"/>
      <c r="AP135" s="174"/>
      <c r="AQ135" s="174"/>
      <c r="AR135" s="169"/>
      <c r="AS135" s="10"/>
      <c r="AT135" s="16"/>
      <c r="AU135" s="16"/>
    </row>
    <row r="136" spans="1:47">
      <c r="A136" s="122"/>
      <c r="B136" s="130" t="s">
        <v>1162</v>
      </c>
      <c r="C136" s="31" t="s">
        <v>4783</v>
      </c>
      <c r="D136" s="130" t="s">
        <v>566</v>
      </c>
      <c r="E136" s="138" t="s">
        <v>1023</v>
      </c>
      <c r="F136" s="142">
        <v>43.869700000000002</v>
      </c>
      <c r="G136" s="142">
        <v>-78.7239</v>
      </c>
      <c r="H136" s="31" t="s">
        <v>1153</v>
      </c>
      <c r="I136" s="31" t="s">
        <v>2783</v>
      </c>
      <c r="J136" s="226" t="s">
        <v>4380</v>
      </c>
      <c r="K136" s="134" t="s">
        <v>4381</v>
      </c>
      <c r="L136" s="226">
        <v>500</v>
      </c>
      <c r="M136" s="287">
        <v>1990</v>
      </c>
      <c r="N136" s="75">
        <v>2100</v>
      </c>
      <c r="O136" s="136"/>
      <c r="P136" s="83" t="s">
        <v>207</v>
      </c>
      <c r="Q136" s="46" t="s">
        <v>207</v>
      </c>
      <c r="R136" s="185">
        <v>881</v>
      </c>
      <c r="S136" s="288">
        <f>System!$H$6</f>
        <v>0.92831920903954801</v>
      </c>
      <c r="T136" s="240">
        <f t="shared" si="8"/>
        <v>817.84922316384177</v>
      </c>
      <c r="U136" s="243">
        <v>0.90520034829661189</v>
      </c>
      <c r="V136" s="185">
        <f t="shared" si="7"/>
        <v>6985.9380000000001</v>
      </c>
      <c r="W136" s="74">
        <v>4</v>
      </c>
      <c r="X136" s="10"/>
      <c r="Y136" s="176"/>
      <c r="Z136" s="174"/>
      <c r="AA136" s="174"/>
      <c r="AB136" s="115"/>
      <c r="AC136" s="115"/>
      <c r="AD136" s="174"/>
      <c r="AE136" s="174"/>
      <c r="AF136" s="174"/>
      <c r="AG136" s="174"/>
      <c r="AH136" s="147"/>
      <c r="AI136" s="174"/>
      <c r="AJ136" s="115"/>
      <c r="AK136" s="174"/>
      <c r="AL136" s="115"/>
      <c r="AM136" s="114"/>
      <c r="AN136" s="177"/>
      <c r="AO136" s="174"/>
      <c r="AP136" s="174"/>
      <c r="AQ136" s="174"/>
      <c r="AR136" s="169"/>
      <c r="AS136" s="10"/>
      <c r="AT136" s="16"/>
      <c r="AU136" s="16"/>
    </row>
    <row r="137" spans="1:47">
      <c r="A137" s="122"/>
      <c r="B137" s="130" t="s">
        <v>3585</v>
      </c>
      <c r="C137" s="31" t="s">
        <v>5137</v>
      </c>
      <c r="D137" s="130" t="s">
        <v>772</v>
      </c>
      <c r="E137" s="129" t="s">
        <v>364</v>
      </c>
      <c r="F137" s="140">
        <v>48.715200000000003</v>
      </c>
      <c r="G137" s="140">
        <v>-94.251800000000003</v>
      </c>
      <c r="H137" s="31" t="s">
        <v>1152</v>
      </c>
      <c r="I137" s="31" t="s">
        <v>2783</v>
      </c>
      <c r="J137" s="226" t="s">
        <v>2095</v>
      </c>
      <c r="K137" s="134" t="s">
        <v>3939</v>
      </c>
      <c r="L137" s="226">
        <v>115</v>
      </c>
      <c r="M137" s="90">
        <v>2015</v>
      </c>
      <c r="N137" s="90">
        <v>2035</v>
      </c>
      <c r="O137" s="125"/>
      <c r="P137" s="83" t="s">
        <v>204</v>
      </c>
      <c r="Q137" s="46" t="s">
        <v>204</v>
      </c>
      <c r="R137" s="84">
        <v>10</v>
      </c>
      <c r="S137" s="288">
        <f>System!$H$13</f>
        <v>0.18544776119402984</v>
      </c>
      <c r="T137" s="240">
        <f t="shared" si="8"/>
        <v>1.8544776119402984</v>
      </c>
      <c r="U137" s="243">
        <f>System!$I$13</f>
        <v>0.18</v>
      </c>
      <c r="V137" s="185">
        <f t="shared" si="7"/>
        <v>15.768000000000001</v>
      </c>
      <c r="W137" s="74"/>
      <c r="X137" s="150"/>
      <c r="Y137" s="176"/>
      <c r="Z137" s="174"/>
      <c r="AA137" s="174"/>
      <c r="AB137" s="115"/>
      <c r="AC137" s="115"/>
      <c r="AD137" s="174"/>
      <c r="AE137" s="174"/>
      <c r="AF137" s="174"/>
      <c r="AG137" s="174"/>
      <c r="AH137" s="147"/>
      <c r="AI137" s="174"/>
      <c r="AJ137" s="115"/>
      <c r="AK137" s="174"/>
      <c r="AL137" s="115"/>
      <c r="AM137" s="114"/>
      <c r="AN137" s="177"/>
      <c r="AO137" s="174"/>
      <c r="AP137" s="174"/>
      <c r="AQ137" s="174"/>
      <c r="AR137" s="169"/>
      <c r="AS137" s="150"/>
      <c r="AT137" s="16"/>
      <c r="AU137" s="16"/>
    </row>
    <row r="138" spans="1:47">
      <c r="A138" s="122"/>
      <c r="B138" s="130" t="s">
        <v>3586</v>
      </c>
      <c r="C138" s="31" t="s">
        <v>5138</v>
      </c>
      <c r="D138" s="130" t="s">
        <v>365</v>
      </c>
      <c r="E138" s="129" t="s">
        <v>366</v>
      </c>
      <c r="F138" s="140">
        <v>45.008499999999998</v>
      </c>
      <c r="G138" s="140">
        <v>-74.999600000000001</v>
      </c>
      <c r="H138" s="31" t="s">
        <v>1152</v>
      </c>
      <c r="I138" s="31" t="s">
        <v>2783</v>
      </c>
      <c r="J138" s="226" t="s">
        <v>4657</v>
      </c>
      <c r="K138" s="134" t="s">
        <v>4249</v>
      </c>
      <c r="L138" s="226">
        <v>230</v>
      </c>
      <c r="M138" s="90">
        <v>2015</v>
      </c>
      <c r="N138" s="90">
        <v>2035</v>
      </c>
      <c r="O138" s="125"/>
      <c r="P138" s="83" t="s">
        <v>204</v>
      </c>
      <c r="Q138" s="46" t="s">
        <v>204</v>
      </c>
      <c r="R138" s="84">
        <v>10</v>
      </c>
      <c r="S138" s="288">
        <f>System!$H$13</f>
        <v>0.18544776119402984</v>
      </c>
      <c r="T138" s="240">
        <f t="shared" si="8"/>
        <v>1.8544776119402984</v>
      </c>
      <c r="U138" s="243">
        <f>System!$I$13</f>
        <v>0.18</v>
      </c>
      <c r="V138" s="185">
        <f t="shared" si="7"/>
        <v>15.768000000000001</v>
      </c>
      <c r="W138" s="74"/>
      <c r="X138" s="10"/>
      <c r="Y138" s="176"/>
      <c r="Z138" s="174"/>
      <c r="AA138" s="174"/>
      <c r="AB138" s="115"/>
      <c r="AC138" s="115"/>
      <c r="AD138" s="174"/>
      <c r="AE138" s="174"/>
      <c r="AF138" s="174"/>
      <c r="AG138" s="174"/>
      <c r="AH138" s="147"/>
      <c r="AI138" s="174"/>
      <c r="AJ138" s="115"/>
      <c r="AK138" s="174"/>
      <c r="AL138" s="115"/>
      <c r="AM138" s="114"/>
      <c r="AN138" s="177"/>
      <c r="AO138" s="174"/>
      <c r="AP138" s="174"/>
      <c r="AQ138" s="174"/>
      <c r="AR138" s="169"/>
      <c r="AS138" s="10"/>
      <c r="AT138" s="16"/>
      <c r="AU138" s="16"/>
    </row>
    <row r="139" spans="1:47">
      <c r="A139" s="122"/>
      <c r="B139" s="130" t="s">
        <v>644</v>
      </c>
      <c r="C139" s="31" t="s">
        <v>4795</v>
      </c>
      <c r="D139" s="130" t="s">
        <v>566</v>
      </c>
      <c r="E139" s="138" t="s">
        <v>280</v>
      </c>
      <c r="F139" s="142">
        <v>43.118299999999998</v>
      </c>
      <c r="G139" s="142">
        <v>-79.264300000000006</v>
      </c>
      <c r="H139" s="31" t="s">
        <v>1153</v>
      </c>
      <c r="I139" s="31" t="s">
        <v>2783</v>
      </c>
      <c r="J139" s="227" t="s">
        <v>4393</v>
      </c>
      <c r="K139" s="134" t="s">
        <v>4394</v>
      </c>
      <c r="L139" s="226">
        <v>115</v>
      </c>
      <c r="M139" s="287">
        <v>1898</v>
      </c>
      <c r="N139" s="75">
        <v>2100</v>
      </c>
      <c r="O139" s="136"/>
      <c r="P139" s="152" t="s">
        <v>203</v>
      </c>
      <c r="Q139" s="46" t="s">
        <v>203</v>
      </c>
      <c r="R139" s="84">
        <v>144</v>
      </c>
      <c r="S139" s="288">
        <f>System!$H$11</f>
        <v>0.68430831298439321</v>
      </c>
      <c r="T139" s="240">
        <f t="shared" si="8"/>
        <v>98.540397069752629</v>
      </c>
      <c r="U139" s="243">
        <v>0.46542126458650429</v>
      </c>
      <c r="V139" s="185">
        <f t="shared" si="7"/>
        <v>587.101</v>
      </c>
      <c r="W139" s="74">
        <v>5</v>
      </c>
      <c r="Y139" s="176"/>
      <c r="Z139" s="174"/>
      <c r="AA139" s="174"/>
      <c r="AB139" s="115"/>
      <c r="AC139" s="115"/>
      <c r="AD139" s="174"/>
      <c r="AE139" s="174"/>
      <c r="AF139" s="174"/>
      <c r="AG139" s="174"/>
      <c r="AH139" s="147"/>
      <c r="AI139" s="174"/>
      <c r="AJ139" s="115"/>
      <c r="AK139" s="174"/>
      <c r="AL139" s="115"/>
      <c r="AM139" s="114"/>
      <c r="AN139" s="177"/>
      <c r="AO139" s="174"/>
      <c r="AP139" s="174"/>
      <c r="AQ139" s="174"/>
      <c r="AR139" s="169"/>
      <c r="AT139" s="16"/>
      <c r="AU139" s="317"/>
    </row>
    <row r="140" spans="1:47">
      <c r="A140" s="122"/>
      <c r="B140" s="130" t="s">
        <v>645</v>
      </c>
      <c r="C140" s="31" t="s">
        <v>4796</v>
      </c>
      <c r="D140" s="130" t="s">
        <v>566</v>
      </c>
      <c r="E140" s="138" t="s">
        <v>280</v>
      </c>
      <c r="F140" s="142">
        <v>43.118899999999996</v>
      </c>
      <c r="G140" s="142">
        <v>-79.261200000000002</v>
      </c>
      <c r="H140" s="31" t="s">
        <v>1153</v>
      </c>
      <c r="I140" s="31" t="s">
        <v>2783</v>
      </c>
      <c r="J140" s="226" t="s">
        <v>4393</v>
      </c>
      <c r="K140" s="134" t="s">
        <v>4394</v>
      </c>
      <c r="L140" s="226">
        <v>115</v>
      </c>
      <c r="M140" s="287">
        <v>1943</v>
      </c>
      <c r="N140" s="75">
        <v>2100</v>
      </c>
      <c r="O140" s="125"/>
      <c r="P140" s="152" t="s">
        <v>1067</v>
      </c>
      <c r="Q140" s="46" t="s">
        <v>1067</v>
      </c>
      <c r="R140" s="84">
        <v>23</v>
      </c>
      <c r="S140" s="288">
        <f>System!$H$11</f>
        <v>0.68430831298439321</v>
      </c>
      <c r="T140" s="240">
        <f t="shared" si="8"/>
        <v>15.739091198641043</v>
      </c>
      <c r="U140" s="243">
        <v>0.76470617431010524</v>
      </c>
      <c r="V140" s="185">
        <f t="shared" si="7"/>
        <v>154.07300000000001</v>
      </c>
      <c r="W140" s="74">
        <v>2</v>
      </c>
      <c r="Y140" s="176"/>
      <c r="Z140" s="174"/>
      <c r="AA140" s="174"/>
      <c r="AB140" s="115"/>
      <c r="AC140" s="115"/>
      <c r="AD140" s="174"/>
      <c r="AE140" s="174"/>
      <c r="AF140" s="174"/>
      <c r="AG140" s="174"/>
      <c r="AH140" s="147"/>
      <c r="AI140" s="174"/>
      <c r="AJ140" s="115"/>
      <c r="AK140" s="174"/>
      <c r="AL140" s="115"/>
      <c r="AM140" s="114"/>
      <c r="AN140" s="177"/>
      <c r="AO140" s="174"/>
      <c r="AP140" s="174"/>
      <c r="AQ140" s="174"/>
      <c r="AR140" s="169"/>
      <c r="AT140" s="16"/>
      <c r="AU140" s="317"/>
    </row>
    <row r="141" spans="1:47">
      <c r="A141" s="122"/>
      <c r="B141" s="130" t="s">
        <v>646</v>
      </c>
      <c r="C141" s="31" t="s">
        <v>5139</v>
      </c>
      <c r="D141" s="130" t="s">
        <v>566</v>
      </c>
      <c r="E141" s="138" t="s">
        <v>1015</v>
      </c>
      <c r="F141" s="141">
        <v>46.182699999999997</v>
      </c>
      <c r="G141" s="141">
        <v>-77.697000000000003</v>
      </c>
      <c r="H141" s="31" t="s">
        <v>1152</v>
      </c>
      <c r="I141" s="31" t="s">
        <v>2783</v>
      </c>
      <c r="J141" s="226" t="s">
        <v>1745</v>
      </c>
      <c r="K141" s="134" t="s">
        <v>4433</v>
      </c>
      <c r="L141" s="226">
        <v>230</v>
      </c>
      <c r="M141" s="287">
        <v>1950</v>
      </c>
      <c r="N141" s="75">
        <v>2100</v>
      </c>
      <c r="O141" s="136"/>
      <c r="P141" s="152" t="s">
        <v>203</v>
      </c>
      <c r="Q141" s="46" t="s">
        <v>203</v>
      </c>
      <c r="R141" s="185">
        <v>475</v>
      </c>
      <c r="S141" s="288">
        <f>System!$H$11</f>
        <v>0.68430831298439321</v>
      </c>
      <c r="T141" s="240">
        <f t="shared" si="8"/>
        <v>325.04644866758679</v>
      </c>
      <c r="U141" s="243">
        <v>0.51185580389329488</v>
      </c>
      <c r="V141" s="185">
        <f t="shared" si="7"/>
        <v>2129.8319999999999</v>
      </c>
      <c r="W141" s="74">
        <v>8</v>
      </c>
      <c r="Y141" s="148"/>
      <c r="Z141" s="171"/>
      <c r="AA141" s="148"/>
      <c r="AB141" s="148"/>
      <c r="AC141" s="222"/>
      <c r="AD141" s="148"/>
      <c r="AE141" s="148"/>
      <c r="AF141" s="148"/>
      <c r="AG141" s="148"/>
      <c r="AH141" s="148"/>
      <c r="AI141" s="222"/>
      <c r="AJ141" s="148"/>
      <c r="AK141" s="148"/>
      <c r="AL141" s="222"/>
      <c r="AM141" s="86"/>
      <c r="AN141" s="148"/>
      <c r="AO141" s="148"/>
      <c r="AP141" s="171"/>
      <c r="AQ141" s="148"/>
      <c r="AR141" s="148"/>
      <c r="AT141" s="16"/>
      <c r="AU141" s="16"/>
    </row>
    <row r="142" spans="1:47">
      <c r="A142" s="122"/>
      <c r="B142" s="130" t="s">
        <v>1165</v>
      </c>
      <c r="C142" s="31" t="s">
        <v>5140</v>
      </c>
      <c r="D142" s="47" t="s">
        <v>597</v>
      </c>
      <c r="E142" s="47" t="s">
        <v>406</v>
      </c>
      <c r="F142" s="140">
        <v>44.209800000000001</v>
      </c>
      <c r="G142" s="140">
        <v>-76.724699999999999</v>
      </c>
      <c r="H142" s="31" t="s">
        <v>1153</v>
      </c>
      <c r="I142" s="31" t="s">
        <v>2783</v>
      </c>
      <c r="J142" s="228" t="s">
        <v>4345</v>
      </c>
      <c r="K142" s="80" t="s">
        <v>3905</v>
      </c>
      <c r="L142" s="226">
        <v>230</v>
      </c>
      <c r="M142" s="75">
        <v>2000</v>
      </c>
      <c r="N142" s="75">
        <v>2100</v>
      </c>
      <c r="O142" s="125"/>
      <c r="P142" s="83" t="s">
        <v>1032</v>
      </c>
      <c r="Q142" s="46" t="s">
        <v>4925</v>
      </c>
      <c r="R142" s="185">
        <v>140</v>
      </c>
      <c r="S142" s="288">
        <f>System!$H$7</f>
        <v>0.85116604477611935</v>
      </c>
      <c r="T142" s="240">
        <f t="shared" si="8"/>
        <v>119.16324626865671</v>
      </c>
      <c r="U142" s="243">
        <v>1.2736464448793216E-3</v>
      </c>
      <c r="V142" s="185">
        <f t="shared" si="7"/>
        <v>1.5620000000000001</v>
      </c>
      <c r="W142" s="74"/>
      <c r="X142" s="86"/>
      <c r="Y142" s="177"/>
      <c r="Z142" s="174"/>
      <c r="AA142" s="174"/>
      <c r="AB142" s="115"/>
      <c r="AC142" s="115"/>
      <c r="AD142" s="174"/>
      <c r="AE142" s="174"/>
      <c r="AF142" s="174"/>
      <c r="AG142" s="174"/>
      <c r="AH142" s="147"/>
      <c r="AI142" s="174"/>
      <c r="AJ142" s="115"/>
      <c r="AK142" s="174"/>
      <c r="AL142" s="115"/>
      <c r="AM142" s="82"/>
      <c r="AN142" s="177"/>
      <c r="AO142" s="174"/>
      <c r="AP142" s="174"/>
      <c r="AQ142" s="174"/>
      <c r="AR142" s="169"/>
      <c r="AS142" s="86"/>
      <c r="AT142" s="16" t="s">
        <v>3469</v>
      </c>
      <c r="AU142" s="16"/>
    </row>
    <row r="143" spans="1:47">
      <c r="A143" s="122"/>
      <c r="B143" s="130" t="s">
        <v>3587</v>
      </c>
      <c r="C143" s="31" t="s">
        <v>5141</v>
      </c>
      <c r="D143" s="130" t="s">
        <v>4961</v>
      </c>
      <c r="E143" s="129" t="s">
        <v>551</v>
      </c>
      <c r="F143" s="140">
        <v>42.274299999999997</v>
      </c>
      <c r="G143" s="140">
        <v>-82.182400000000001</v>
      </c>
      <c r="H143" s="31" t="s">
        <v>1153</v>
      </c>
      <c r="I143" s="31" t="s">
        <v>2783</v>
      </c>
      <c r="J143" s="226" t="s">
        <v>4330</v>
      </c>
      <c r="K143" s="133" t="s">
        <v>3882</v>
      </c>
      <c r="L143" s="226">
        <v>230</v>
      </c>
      <c r="M143" s="90">
        <v>2011</v>
      </c>
      <c r="N143" s="90">
        <v>2031</v>
      </c>
      <c r="O143" s="137"/>
      <c r="P143" s="83" t="s">
        <v>1156</v>
      </c>
      <c r="Q143" s="46" t="s">
        <v>205</v>
      </c>
      <c r="R143" s="185">
        <v>78</v>
      </c>
      <c r="S143" s="288">
        <f>System!$H$12</f>
        <v>0.21142031080592702</v>
      </c>
      <c r="T143" s="240">
        <f t="shared" si="8"/>
        <v>16.490784242862308</v>
      </c>
      <c r="U143" s="243">
        <v>0.27434141201264489</v>
      </c>
      <c r="V143" s="185">
        <f t="shared" si="7"/>
        <v>187.452</v>
      </c>
      <c r="W143" s="74"/>
      <c r="X143" s="10"/>
      <c r="Y143" s="176"/>
      <c r="Z143" s="174"/>
      <c r="AA143" s="174"/>
      <c r="AB143" s="115"/>
      <c r="AC143" s="115"/>
      <c r="AD143" s="174"/>
      <c r="AE143" s="174"/>
      <c r="AF143" s="174"/>
      <c r="AG143" s="174"/>
      <c r="AH143" s="147"/>
      <c r="AI143" s="174"/>
      <c r="AJ143" s="115"/>
      <c r="AK143" s="174"/>
      <c r="AL143" s="115"/>
      <c r="AM143" s="114"/>
      <c r="AN143" s="177"/>
      <c r="AO143" s="174"/>
      <c r="AP143" s="174"/>
      <c r="AQ143" s="174"/>
      <c r="AR143" s="169"/>
      <c r="AS143" s="10"/>
      <c r="AT143" s="16"/>
      <c r="AU143" s="16" t="s">
        <v>3588</v>
      </c>
    </row>
    <row r="144" spans="1:47" s="48" customFormat="1">
      <c r="A144" s="125"/>
      <c r="B144" s="130" t="s">
        <v>3589</v>
      </c>
      <c r="C144" s="31" t="s">
        <v>5142</v>
      </c>
      <c r="D144" s="130" t="s">
        <v>367</v>
      </c>
      <c r="E144" s="129" t="s">
        <v>368</v>
      </c>
      <c r="F144" s="140">
        <v>44.438400000000001</v>
      </c>
      <c r="G144" s="140">
        <v>-79.068100000000001</v>
      </c>
      <c r="H144" s="31" t="s">
        <v>1153</v>
      </c>
      <c r="I144" s="31" t="s">
        <v>2783</v>
      </c>
      <c r="J144" s="226" t="s">
        <v>2289</v>
      </c>
      <c r="K144" s="134" t="s">
        <v>3947</v>
      </c>
      <c r="L144" s="226">
        <v>230</v>
      </c>
      <c r="M144" s="90">
        <v>2014</v>
      </c>
      <c r="N144" s="90">
        <v>2034</v>
      </c>
      <c r="O144" s="125"/>
      <c r="P144" s="83" t="s">
        <v>204</v>
      </c>
      <c r="Q144" s="46" t="s">
        <v>204</v>
      </c>
      <c r="R144" s="84">
        <v>10</v>
      </c>
      <c r="S144" s="288">
        <f>System!$H$13</f>
        <v>0.18544776119402984</v>
      </c>
      <c r="T144" s="240">
        <f t="shared" si="8"/>
        <v>1.8544776119402984</v>
      </c>
      <c r="U144" s="243">
        <f>System!$I$13</f>
        <v>0.18</v>
      </c>
      <c r="V144" s="185">
        <f t="shared" si="7"/>
        <v>15.768000000000001</v>
      </c>
      <c r="W144" s="74"/>
      <c r="X144" s="10"/>
      <c r="Y144" s="176"/>
      <c r="Z144" s="174"/>
      <c r="AA144" s="174"/>
      <c r="AB144" s="115"/>
      <c r="AC144" s="115"/>
      <c r="AD144" s="174"/>
      <c r="AE144" s="174"/>
      <c r="AF144" s="174"/>
      <c r="AG144" s="174"/>
      <c r="AH144" s="147"/>
      <c r="AI144" s="174"/>
      <c r="AJ144" s="115"/>
      <c r="AK144" s="174"/>
      <c r="AL144" s="115"/>
      <c r="AM144" s="114"/>
      <c r="AN144" s="177"/>
      <c r="AO144" s="174"/>
      <c r="AP144" s="174"/>
      <c r="AQ144" s="174"/>
      <c r="AR144" s="169"/>
      <c r="AS144" s="10"/>
      <c r="AT144" s="16"/>
      <c r="AU144" s="16"/>
    </row>
    <row r="145" spans="1:47">
      <c r="A145" s="122"/>
      <c r="B145" s="129" t="s">
        <v>266</v>
      </c>
      <c r="C145" s="31" t="s">
        <v>5143</v>
      </c>
      <c r="D145" s="129" t="s">
        <v>265</v>
      </c>
      <c r="E145" s="129" t="s">
        <v>266</v>
      </c>
      <c r="F145" s="146">
        <v>45.508769999999998</v>
      </c>
      <c r="G145" s="146">
        <v>-76.938775000000007</v>
      </c>
      <c r="H145" s="31" t="s">
        <v>1152</v>
      </c>
      <c r="I145" s="31" t="s">
        <v>2783</v>
      </c>
      <c r="J145" s="226" t="s">
        <v>2726</v>
      </c>
      <c r="K145" s="134" t="s">
        <v>3994</v>
      </c>
      <c r="L145" s="226">
        <v>115</v>
      </c>
      <c r="M145" s="90">
        <v>2010</v>
      </c>
      <c r="N145" s="90">
        <v>2050</v>
      </c>
      <c r="O145" s="137"/>
      <c r="P145" s="90" t="s">
        <v>1067</v>
      </c>
      <c r="Q145" s="46" t="s">
        <v>1067</v>
      </c>
      <c r="R145" s="185">
        <v>1.5</v>
      </c>
      <c r="S145" s="288">
        <f>System!$H$11</f>
        <v>0.68430831298439321</v>
      </c>
      <c r="T145" s="240">
        <f t="shared" si="8"/>
        <v>1.0264624694765898</v>
      </c>
      <c r="U145" s="243">
        <v>3.0441400304414001E-3</v>
      </c>
      <c r="V145" s="185">
        <f t="shared" si="7"/>
        <v>0.04</v>
      </c>
      <c r="W145" s="74"/>
      <c r="X145" s="86"/>
      <c r="Y145" s="148"/>
      <c r="Z145" s="171"/>
      <c r="AA145" s="148"/>
      <c r="AB145" s="148"/>
      <c r="AC145" s="222"/>
      <c r="AD145" s="148"/>
      <c r="AE145" s="148"/>
      <c r="AF145" s="148"/>
      <c r="AG145" s="148"/>
      <c r="AH145" s="148"/>
      <c r="AI145" s="222"/>
      <c r="AJ145" s="148"/>
      <c r="AK145" s="148"/>
      <c r="AL145" s="222"/>
      <c r="AM145" s="86"/>
      <c r="AN145" s="148"/>
      <c r="AO145" s="148"/>
      <c r="AP145" s="171"/>
      <c r="AQ145" s="148"/>
      <c r="AR145" s="148"/>
      <c r="AS145" s="86"/>
      <c r="AT145" s="16"/>
      <c r="AU145" s="16"/>
    </row>
    <row r="146" spans="1:47">
      <c r="A146" s="122"/>
      <c r="B146" s="153" t="s">
        <v>1167</v>
      </c>
      <c r="C146" s="31" t="s">
        <v>5144</v>
      </c>
      <c r="D146" s="153" t="s">
        <v>1168</v>
      </c>
      <c r="E146" s="153" t="s">
        <v>325</v>
      </c>
      <c r="F146" s="146">
        <v>42.922508999999998</v>
      </c>
      <c r="G146" s="146">
        <v>-82.437208999999996</v>
      </c>
      <c r="H146" s="46" t="s">
        <v>1153</v>
      </c>
      <c r="I146" s="31" t="s">
        <v>2783</v>
      </c>
      <c r="J146" s="226" t="s">
        <v>1546</v>
      </c>
      <c r="K146" s="134" t="s">
        <v>4638</v>
      </c>
      <c r="L146" s="226">
        <v>230</v>
      </c>
      <c r="M146" s="75">
        <v>2000</v>
      </c>
      <c r="N146" s="75">
        <v>2100</v>
      </c>
      <c r="O146" s="125"/>
      <c r="P146" s="152" t="s">
        <v>194</v>
      </c>
      <c r="Q146" s="46" t="s">
        <v>4925</v>
      </c>
      <c r="R146" s="185">
        <v>46</v>
      </c>
      <c r="S146" s="288">
        <f>System!$H$7</f>
        <v>0.85116604477611935</v>
      </c>
      <c r="T146" s="240">
        <f t="shared" si="8"/>
        <v>39.153638059701493</v>
      </c>
      <c r="U146" s="243">
        <v>0.2571892991860234</v>
      </c>
      <c r="V146" s="185">
        <f t="shared" si="7"/>
        <v>103.63699999999999</v>
      </c>
      <c r="W146" s="43"/>
      <c r="X146" s="48"/>
      <c r="Y146" s="291"/>
      <c r="Z146" s="292"/>
      <c r="AA146" s="291"/>
      <c r="AB146" s="291"/>
      <c r="AC146" s="164"/>
      <c r="AD146" s="291"/>
      <c r="AE146" s="291"/>
      <c r="AF146" s="291"/>
      <c r="AG146" s="291"/>
      <c r="AH146" s="291"/>
      <c r="AI146" s="164"/>
      <c r="AJ146" s="291"/>
      <c r="AK146" s="291"/>
      <c r="AL146" s="164"/>
      <c r="AM146" s="48"/>
      <c r="AN146" s="291"/>
      <c r="AO146" s="291"/>
      <c r="AP146" s="292"/>
      <c r="AQ146" s="291"/>
      <c r="AR146" s="291"/>
      <c r="AS146" s="48"/>
      <c r="AT146" s="71"/>
      <c r="AU146" s="71"/>
    </row>
    <row r="147" spans="1:47">
      <c r="A147" s="122"/>
      <c r="B147" s="130" t="s">
        <v>3470</v>
      </c>
      <c r="C147" s="31" t="s">
        <v>5145</v>
      </c>
      <c r="D147" s="130" t="s">
        <v>909</v>
      </c>
      <c r="E147" s="129" t="s">
        <v>506</v>
      </c>
      <c r="F147" s="140">
        <v>44.2134</v>
      </c>
      <c r="G147" s="140">
        <v>-80.267300000000006</v>
      </c>
      <c r="H147" s="31" t="s">
        <v>1153</v>
      </c>
      <c r="I147" s="31" t="s">
        <v>2783</v>
      </c>
      <c r="J147" s="226" t="s">
        <v>4375</v>
      </c>
      <c r="K147" s="134" t="s">
        <v>4232</v>
      </c>
      <c r="L147" s="226">
        <v>230</v>
      </c>
      <c r="M147" s="90">
        <v>2014</v>
      </c>
      <c r="N147" s="90">
        <v>2034</v>
      </c>
      <c r="O147" s="125"/>
      <c r="P147" s="83" t="s">
        <v>1156</v>
      </c>
      <c r="Q147" s="46" t="s">
        <v>205</v>
      </c>
      <c r="R147" s="185">
        <v>91.4</v>
      </c>
      <c r="S147" s="288">
        <f>System!$H$12</f>
        <v>0.21142031080592702</v>
      </c>
      <c r="T147" s="240">
        <f t="shared" si="8"/>
        <v>19.323816407661731</v>
      </c>
      <c r="U147" s="243">
        <v>0.33549279098348372</v>
      </c>
      <c r="V147" s="185">
        <f t="shared" si="7"/>
        <v>268.61700000000008</v>
      </c>
      <c r="W147" s="74"/>
      <c r="X147" s="10"/>
      <c r="Y147" s="176"/>
      <c r="Z147" s="174"/>
      <c r="AA147" s="174"/>
      <c r="AB147" s="115"/>
      <c r="AC147" s="115"/>
      <c r="AD147" s="174"/>
      <c r="AE147" s="174"/>
      <c r="AF147" s="174"/>
      <c r="AG147" s="174"/>
      <c r="AH147" s="147"/>
      <c r="AI147" s="174"/>
      <c r="AJ147" s="115"/>
      <c r="AK147" s="174"/>
      <c r="AL147" s="115"/>
      <c r="AM147" s="114"/>
      <c r="AN147" s="177"/>
      <c r="AO147" s="174"/>
      <c r="AP147" s="174"/>
      <c r="AQ147" s="174"/>
      <c r="AR147" s="169"/>
      <c r="AS147" s="10"/>
      <c r="AT147" s="16"/>
      <c r="AU147" s="16" t="s">
        <v>3743</v>
      </c>
    </row>
    <row r="148" spans="1:47">
      <c r="A148" s="122"/>
      <c r="B148" s="130" t="s">
        <v>648</v>
      </c>
      <c r="C148" s="31" t="s">
        <v>5146</v>
      </c>
      <c r="D148" s="130" t="s">
        <v>612</v>
      </c>
      <c r="E148" s="129" t="s">
        <v>267</v>
      </c>
      <c r="F148" s="140">
        <v>47.9069</v>
      </c>
      <c r="G148" s="140">
        <v>-84.715599999999995</v>
      </c>
      <c r="H148" s="31" t="s">
        <v>1152</v>
      </c>
      <c r="I148" s="31" t="s">
        <v>2783</v>
      </c>
      <c r="J148" s="226" t="s">
        <v>1346</v>
      </c>
      <c r="K148" s="134" t="s">
        <v>4010</v>
      </c>
      <c r="L148" s="226">
        <v>115</v>
      </c>
      <c r="M148" s="90">
        <v>2009</v>
      </c>
      <c r="N148" s="90">
        <v>2029</v>
      </c>
      <c r="O148" s="136"/>
      <c r="P148" s="83" t="s">
        <v>1067</v>
      </c>
      <c r="Q148" s="46" t="s">
        <v>203</v>
      </c>
      <c r="R148" s="185">
        <v>45</v>
      </c>
      <c r="S148" s="288">
        <f>System!$H$11</f>
        <v>0.68430831298439321</v>
      </c>
      <c r="T148" s="240">
        <f t="shared" si="8"/>
        <v>30.793874084297695</v>
      </c>
      <c r="U148" s="243">
        <v>0.3006678082191781</v>
      </c>
      <c r="V148" s="185">
        <f t="shared" si="7"/>
        <v>118.52325000000002</v>
      </c>
      <c r="W148" s="74"/>
      <c r="Y148" s="148"/>
      <c r="Z148" s="171"/>
      <c r="AA148" s="148"/>
      <c r="AB148" s="148"/>
      <c r="AC148" s="222"/>
      <c r="AD148" s="148"/>
      <c r="AE148" s="148"/>
      <c r="AF148" s="148"/>
      <c r="AG148" s="148"/>
      <c r="AH148" s="148"/>
      <c r="AI148" s="222"/>
      <c r="AJ148" s="148"/>
      <c r="AK148" s="148"/>
      <c r="AL148" s="222"/>
      <c r="AM148" s="86"/>
      <c r="AN148" s="148"/>
      <c r="AO148" s="148"/>
      <c r="AP148" s="171"/>
      <c r="AQ148" s="148"/>
      <c r="AR148" s="148"/>
      <c r="AT148" s="16"/>
      <c r="AU148" s="317"/>
    </row>
    <row r="149" spans="1:47">
      <c r="A149" s="122"/>
      <c r="B149" s="129" t="s">
        <v>1169</v>
      </c>
      <c r="C149" s="31" t="s">
        <v>5147</v>
      </c>
      <c r="D149" s="129" t="s">
        <v>237</v>
      </c>
      <c r="E149" s="129" t="s">
        <v>238</v>
      </c>
      <c r="F149" s="146">
        <v>44.660573999999997</v>
      </c>
      <c r="G149" s="146">
        <v>-75.578840999999997</v>
      </c>
      <c r="H149" s="31" t="s">
        <v>1153</v>
      </c>
      <c r="I149" s="31" t="s">
        <v>2783</v>
      </c>
      <c r="J149" s="226" t="s">
        <v>2127</v>
      </c>
      <c r="K149" s="134" t="s">
        <v>3962</v>
      </c>
      <c r="L149" s="226">
        <v>115</v>
      </c>
      <c r="M149" s="90">
        <v>2016</v>
      </c>
      <c r="N149" s="90">
        <v>2036</v>
      </c>
      <c r="O149" s="127"/>
      <c r="P149" s="90" t="s">
        <v>194</v>
      </c>
      <c r="Q149" s="46" t="s">
        <v>4925</v>
      </c>
      <c r="R149" s="185">
        <v>52</v>
      </c>
      <c r="S149" s="288">
        <f>System!$H$7</f>
        <v>0.85116604477611935</v>
      </c>
      <c r="T149" s="240">
        <f t="shared" si="8"/>
        <v>44.260634328358208</v>
      </c>
      <c r="U149" s="243">
        <v>1.7961889708465052E-2</v>
      </c>
      <c r="V149" s="185">
        <f t="shared" si="7"/>
        <v>8.1820000000000004</v>
      </c>
      <c r="W149" s="74"/>
      <c r="Y149" s="176"/>
      <c r="Z149" s="174"/>
      <c r="AA149" s="174"/>
      <c r="AB149" s="115"/>
      <c r="AC149" s="115"/>
      <c r="AD149" s="174"/>
      <c r="AE149" s="174"/>
      <c r="AF149" s="174"/>
      <c r="AG149" s="174"/>
      <c r="AH149" s="147"/>
      <c r="AI149" s="174"/>
      <c r="AJ149" s="115"/>
      <c r="AK149" s="174"/>
      <c r="AL149" s="115"/>
      <c r="AM149" s="82"/>
      <c r="AN149" s="177"/>
      <c r="AO149" s="174"/>
      <c r="AP149" s="174"/>
      <c r="AQ149" s="174"/>
      <c r="AR149" s="169"/>
      <c r="AT149" s="16"/>
      <c r="AU149" s="16"/>
    </row>
    <row r="150" spans="1:47">
      <c r="A150" s="122"/>
      <c r="B150" s="129" t="s">
        <v>3597</v>
      </c>
      <c r="C150" s="31" t="s">
        <v>5148</v>
      </c>
      <c r="D150" s="129" t="s">
        <v>4943</v>
      </c>
      <c r="E150" s="129" t="s">
        <v>1034</v>
      </c>
      <c r="F150" s="146">
        <v>43.943919000000001</v>
      </c>
      <c r="G150" s="146">
        <v>-78.896017999999998</v>
      </c>
      <c r="H150" s="31" t="s">
        <v>1153</v>
      </c>
      <c r="I150" s="31" t="s">
        <v>2783</v>
      </c>
      <c r="J150" s="226" t="s">
        <v>1523</v>
      </c>
      <c r="K150" s="133" t="s">
        <v>4304</v>
      </c>
      <c r="L150" s="226">
        <v>230</v>
      </c>
      <c r="M150" s="90">
        <v>2008</v>
      </c>
      <c r="N150" s="90">
        <v>2028</v>
      </c>
      <c r="O150" s="137"/>
      <c r="P150" s="90" t="s">
        <v>194</v>
      </c>
      <c r="Q150" s="46" t="s">
        <v>4925</v>
      </c>
      <c r="R150" s="53">
        <v>2.4</v>
      </c>
      <c r="S150" s="288">
        <f>System!$H$7</f>
        <v>0.85116604477611935</v>
      </c>
      <c r="T150" s="240">
        <f t="shared" si="8"/>
        <v>2.0427985074626864</v>
      </c>
      <c r="U150" s="243">
        <f>System!$I$8</f>
        <v>0.13</v>
      </c>
      <c r="V150" s="185">
        <f t="shared" si="7"/>
        <v>2.7331199999999995</v>
      </c>
      <c r="W150" s="74"/>
      <c r="Y150" s="176"/>
      <c r="Z150" s="174"/>
      <c r="AA150" s="174"/>
      <c r="AB150" s="115"/>
      <c r="AC150" s="115"/>
      <c r="AD150" s="174"/>
      <c r="AE150" s="174"/>
      <c r="AF150" s="174"/>
      <c r="AG150" s="174"/>
      <c r="AH150" s="147"/>
      <c r="AI150" s="174"/>
      <c r="AJ150" s="115"/>
      <c r="AK150" s="174"/>
      <c r="AL150" s="115"/>
      <c r="AM150" s="82"/>
      <c r="AN150" s="177"/>
      <c r="AO150" s="174"/>
      <c r="AP150" s="174"/>
      <c r="AQ150" s="174"/>
      <c r="AR150" s="169"/>
      <c r="AT150" s="16"/>
      <c r="AU150" s="16"/>
    </row>
    <row r="151" spans="1:47">
      <c r="A151" s="122"/>
      <c r="B151" s="129" t="s">
        <v>491</v>
      </c>
      <c r="C151" s="31" t="s">
        <v>5149</v>
      </c>
      <c r="D151" s="129" t="s">
        <v>1033</v>
      </c>
      <c r="E151" s="129" t="s">
        <v>3474</v>
      </c>
      <c r="F151" s="146">
        <v>43.875571000000001</v>
      </c>
      <c r="G151" s="146">
        <v>-78.752167</v>
      </c>
      <c r="H151" s="31" t="s">
        <v>1153</v>
      </c>
      <c r="I151" s="31" t="s">
        <v>2783</v>
      </c>
      <c r="J151" s="226" t="s">
        <v>1523</v>
      </c>
      <c r="K151" s="134" t="s">
        <v>4304</v>
      </c>
      <c r="L151" s="226">
        <v>230</v>
      </c>
      <c r="M151" s="90">
        <v>2015</v>
      </c>
      <c r="N151" s="90">
        <v>2035</v>
      </c>
      <c r="O151" s="137"/>
      <c r="P151" s="90" t="s">
        <v>492</v>
      </c>
      <c r="Q151" s="46" t="s">
        <v>1155</v>
      </c>
      <c r="R151" s="53">
        <v>17.5</v>
      </c>
      <c r="S151" s="288">
        <f>System!$H$10</f>
        <v>0.94512195121951226</v>
      </c>
      <c r="T151" s="240">
        <f t="shared" si="8"/>
        <v>16.539634146341463</v>
      </c>
      <c r="U151" s="243">
        <f>System!$I$10</f>
        <v>0.2</v>
      </c>
      <c r="V151" s="185">
        <f t="shared" si="7"/>
        <v>30.66</v>
      </c>
      <c r="W151" s="74"/>
      <c r="Y151" s="176"/>
      <c r="Z151" s="174"/>
      <c r="AA151" s="174"/>
      <c r="AB151" s="115"/>
      <c r="AC151" s="115"/>
      <c r="AD151" s="174"/>
      <c r="AE151" s="174"/>
      <c r="AF151" s="174"/>
      <c r="AG151" s="174"/>
      <c r="AH151" s="147"/>
      <c r="AI151" s="174"/>
      <c r="AJ151" s="115"/>
      <c r="AK151" s="174"/>
      <c r="AL151" s="115"/>
      <c r="AM151" s="82"/>
      <c r="AN151" s="177"/>
      <c r="AO151" s="174"/>
      <c r="AP151" s="174"/>
      <c r="AQ151" s="174"/>
      <c r="AR151" s="169"/>
      <c r="AT151" s="16"/>
      <c r="AU151" s="16"/>
    </row>
    <row r="152" spans="1:47">
      <c r="A152" s="122"/>
      <c r="B152" s="130" t="s">
        <v>649</v>
      </c>
      <c r="C152" s="31" t="s">
        <v>5150</v>
      </c>
      <c r="D152" s="47" t="s">
        <v>753</v>
      </c>
      <c r="E152" s="47" t="s">
        <v>649</v>
      </c>
      <c r="F152" s="140">
        <v>49.7911</v>
      </c>
      <c r="G152" s="140">
        <v>-93.196899999999999</v>
      </c>
      <c r="H152" s="31" t="s">
        <v>1152</v>
      </c>
      <c r="I152" s="31" t="s">
        <v>2783</v>
      </c>
      <c r="J152" s="226" t="s">
        <v>2073</v>
      </c>
      <c r="K152" s="134" t="s">
        <v>4037</v>
      </c>
      <c r="L152" s="226">
        <v>115</v>
      </c>
      <c r="M152" s="75">
        <v>2000</v>
      </c>
      <c r="N152" s="75">
        <v>2100</v>
      </c>
      <c r="O152" s="125"/>
      <c r="P152" s="83" t="s">
        <v>1067</v>
      </c>
      <c r="Q152" s="46" t="s">
        <v>1067</v>
      </c>
      <c r="R152" s="84">
        <v>1.8</v>
      </c>
      <c r="S152" s="288">
        <f>System!$H$11</f>
        <v>0.68430831298439321</v>
      </c>
      <c r="T152" s="240">
        <f t="shared" si="8"/>
        <v>1.2317549633719078</v>
      </c>
      <c r="U152" s="243">
        <f>System!$I$11</f>
        <v>0.65</v>
      </c>
      <c r="V152" s="185">
        <f t="shared" si="7"/>
        <v>10.2492</v>
      </c>
      <c r="W152" s="74"/>
      <c r="Y152" s="148"/>
      <c r="Z152" s="171"/>
      <c r="AA152" s="148"/>
      <c r="AB152" s="148"/>
      <c r="AC152" s="222"/>
      <c r="AD152" s="148"/>
      <c r="AE152" s="148"/>
      <c r="AF152" s="148"/>
      <c r="AG152" s="148"/>
      <c r="AH152" s="148"/>
      <c r="AI152" s="222"/>
      <c r="AJ152" s="148"/>
      <c r="AK152" s="148"/>
      <c r="AL152" s="222"/>
      <c r="AN152" s="148"/>
      <c r="AO152" s="148"/>
      <c r="AP152" s="148"/>
      <c r="AQ152" s="148"/>
      <c r="AR152" s="148"/>
      <c r="AT152" s="16"/>
      <c r="AU152" s="16"/>
    </row>
    <row r="153" spans="1:47">
      <c r="A153" s="122"/>
      <c r="B153" s="130" t="s">
        <v>286</v>
      </c>
      <c r="C153" s="31" t="s">
        <v>5151</v>
      </c>
      <c r="D153" s="130" t="s">
        <v>566</v>
      </c>
      <c r="E153" s="129" t="s">
        <v>286</v>
      </c>
      <c r="F153" s="140">
        <v>50.630699999999997</v>
      </c>
      <c r="G153" s="140">
        <v>-93.220600000000005</v>
      </c>
      <c r="H153" s="31" t="s">
        <v>1152</v>
      </c>
      <c r="I153" s="31" t="s">
        <v>2783</v>
      </c>
      <c r="J153" s="226" t="s">
        <v>1265</v>
      </c>
      <c r="K153" s="134" t="s">
        <v>4023</v>
      </c>
      <c r="L153" s="226">
        <v>115</v>
      </c>
      <c r="M153" s="90">
        <v>2009</v>
      </c>
      <c r="N153" s="90">
        <v>2059</v>
      </c>
      <c r="O153" s="125"/>
      <c r="P153" s="152" t="s">
        <v>1067</v>
      </c>
      <c r="Q153" s="46" t="s">
        <v>1067</v>
      </c>
      <c r="R153" s="185">
        <v>17</v>
      </c>
      <c r="S153" s="288">
        <f>System!$H$11</f>
        <v>0.68430831298439321</v>
      </c>
      <c r="T153" s="240">
        <f t="shared" si="8"/>
        <v>11.633241320734685</v>
      </c>
      <c r="U153" s="243">
        <v>0.83088235294117652</v>
      </c>
      <c r="V153" s="185">
        <f t="shared" si="7"/>
        <v>123.735</v>
      </c>
      <c r="W153" s="74">
        <v>4</v>
      </c>
      <c r="Y153" s="148"/>
      <c r="Z153" s="171"/>
      <c r="AA153" s="148"/>
      <c r="AB153" s="148"/>
      <c r="AC153" s="222"/>
      <c r="AD153" s="148"/>
      <c r="AE153" s="148"/>
      <c r="AF153" s="148"/>
      <c r="AG153" s="148"/>
      <c r="AH153" s="148"/>
      <c r="AI153" s="222"/>
      <c r="AJ153" s="148"/>
      <c r="AK153" s="148"/>
      <c r="AL153" s="222"/>
      <c r="AM153" s="86"/>
      <c r="AN153" s="148"/>
      <c r="AO153" s="148"/>
      <c r="AP153" s="148"/>
      <c r="AQ153" s="148"/>
      <c r="AR153" s="148"/>
      <c r="AT153" s="16"/>
      <c r="AU153" s="317"/>
    </row>
    <row r="154" spans="1:47">
      <c r="A154" s="122"/>
      <c r="B154" s="130" t="s">
        <v>773</v>
      </c>
      <c r="C154" s="31" t="s">
        <v>5152</v>
      </c>
      <c r="D154" s="130" t="s">
        <v>774</v>
      </c>
      <c r="E154" s="129" t="s">
        <v>353</v>
      </c>
      <c r="F154" s="140">
        <v>44.287500000000001</v>
      </c>
      <c r="G154" s="140">
        <v>-79.2834</v>
      </c>
      <c r="H154" s="31" t="s">
        <v>1153</v>
      </c>
      <c r="I154" s="31" t="s">
        <v>2783</v>
      </c>
      <c r="J154" s="226" t="s">
        <v>2289</v>
      </c>
      <c r="K154" s="134" t="s">
        <v>3947</v>
      </c>
      <c r="L154" s="226">
        <v>230</v>
      </c>
      <c r="M154" s="90">
        <v>2015</v>
      </c>
      <c r="N154" s="90">
        <v>2035</v>
      </c>
      <c r="O154" s="125"/>
      <c r="P154" s="83" t="s">
        <v>204</v>
      </c>
      <c r="Q154" s="46" t="s">
        <v>204</v>
      </c>
      <c r="R154" s="84">
        <v>10</v>
      </c>
      <c r="S154" s="288">
        <f>System!$H$13</f>
        <v>0.18544776119402984</v>
      </c>
      <c r="T154" s="240">
        <f t="shared" si="8"/>
        <v>1.8544776119402984</v>
      </c>
      <c r="U154" s="243">
        <f>System!$I$13</f>
        <v>0.18</v>
      </c>
      <c r="V154" s="185">
        <f t="shared" si="7"/>
        <v>15.768000000000001</v>
      </c>
      <c r="W154" s="74"/>
      <c r="X154" s="10"/>
      <c r="Y154" s="176"/>
      <c r="Z154" s="174"/>
      <c r="AA154" s="174"/>
      <c r="AB154" s="115"/>
      <c r="AC154" s="115"/>
      <c r="AD154" s="174"/>
      <c r="AE154" s="174"/>
      <c r="AF154" s="174"/>
      <c r="AG154" s="174"/>
      <c r="AH154" s="147"/>
      <c r="AI154" s="174"/>
      <c r="AJ154" s="115"/>
      <c r="AK154" s="174"/>
      <c r="AL154" s="115"/>
      <c r="AM154" s="114"/>
      <c r="AN154" s="177"/>
      <c r="AO154" s="174"/>
      <c r="AP154" s="174"/>
      <c r="AQ154" s="174"/>
      <c r="AR154" s="169"/>
      <c r="AS154" s="10"/>
      <c r="AT154" s="16"/>
      <c r="AU154" s="16"/>
    </row>
    <row r="155" spans="1:47">
      <c r="A155" s="122"/>
      <c r="B155" s="130" t="s">
        <v>910</v>
      </c>
      <c r="C155" s="31" t="s">
        <v>5153</v>
      </c>
      <c r="D155" s="130" t="s">
        <v>4953</v>
      </c>
      <c r="E155" s="129" t="s">
        <v>507</v>
      </c>
      <c r="F155" s="140">
        <v>44.197200000000002</v>
      </c>
      <c r="G155" s="140">
        <v>-80.700500000000005</v>
      </c>
      <c r="H155" s="31" t="s">
        <v>1153</v>
      </c>
      <c r="I155" s="31" t="s">
        <v>2783</v>
      </c>
      <c r="J155" s="226" t="s">
        <v>1559</v>
      </c>
      <c r="K155" s="31" t="s">
        <v>4067</v>
      </c>
      <c r="L155" s="226">
        <v>230</v>
      </c>
      <c r="M155" s="90">
        <v>2015</v>
      </c>
      <c r="N155" s="90">
        <v>2035</v>
      </c>
      <c r="O155" s="125"/>
      <c r="P155" s="83" t="s">
        <v>1156</v>
      </c>
      <c r="Q155" s="46" t="s">
        <v>205</v>
      </c>
      <c r="R155" s="84">
        <v>22.4</v>
      </c>
      <c r="S155" s="288">
        <f>System!$H$12</f>
        <v>0.21142031080592702</v>
      </c>
      <c r="T155" s="240">
        <f t="shared" si="8"/>
        <v>4.735814962052765</v>
      </c>
      <c r="U155" s="243">
        <f>System!$I$12</f>
        <v>0.27</v>
      </c>
      <c r="V155" s="185">
        <f t="shared" si="7"/>
        <v>52.980479999999993</v>
      </c>
      <c r="W155" s="74"/>
      <c r="X155" s="10"/>
      <c r="Y155" s="176"/>
      <c r="Z155" s="174"/>
      <c r="AA155" s="174"/>
      <c r="AB155" s="115"/>
      <c r="AC155" s="115"/>
      <c r="AD155" s="174"/>
      <c r="AE155" s="174"/>
      <c r="AF155" s="174"/>
      <c r="AG155" s="174"/>
      <c r="AH155" s="147"/>
      <c r="AI155" s="174"/>
      <c r="AJ155" s="115"/>
      <c r="AK155" s="174"/>
      <c r="AL155" s="115"/>
      <c r="AM155" s="114"/>
      <c r="AN155" s="177"/>
      <c r="AO155" s="174"/>
      <c r="AP155" s="174"/>
      <c r="AQ155" s="174"/>
      <c r="AR155" s="169"/>
      <c r="AS155" s="10"/>
      <c r="AT155" s="16"/>
      <c r="AU155" s="16"/>
    </row>
    <row r="156" spans="1:47">
      <c r="A156" s="122"/>
      <c r="B156" s="130" t="s">
        <v>911</v>
      </c>
      <c r="C156" s="31" t="s">
        <v>5549</v>
      </c>
      <c r="D156" s="130" t="s">
        <v>508</v>
      </c>
      <c r="E156" s="129" t="s">
        <v>509</v>
      </c>
      <c r="F156" s="140">
        <v>42.477600000000002</v>
      </c>
      <c r="G156" s="140">
        <v>-82.360299999999995</v>
      </c>
      <c r="H156" s="31" t="s">
        <v>1153</v>
      </c>
      <c r="I156" s="31" t="s">
        <v>2783</v>
      </c>
      <c r="J156" s="226" t="s">
        <v>4662</v>
      </c>
      <c r="K156" s="133" t="s">
        <v>3883</v>
      </c>
      <c r="L156" s="226">
        <v>230</v>
      </c>
      <c r="M156" s="90">
        <v>2013</v>
      </c>
      <c r="N156" s="90">
        <v>2033</v>
      </c>
      <c r="O156" s="125"/>
      <c r="P156" s="83" t="s">
        <v>1156</v>
      </c>
      <c r="Q156" s="46" t="s">
        <v>205</v>
      </c>
      <c r="R156" s="185">
        <v>99</v>
      </c>
      <c r="S156" s="288">
        <f>System!$H$12</f>
        <v>0.21142031080592702</v>
      </c>
      <c r="T156" s="240">
        <f t="shared" si="8"/>
        <v>20.930610769786774</v>
      </c>
      <c r="U156" s="243">
        <v>0.31962086619620866</v>
      </c>
      <c r="V156" s="185">
        <f t="shared" si="7"/>
        <v>277.18799999999999</v>
      </c>
      <c r="W156" s="74"/>
      <c r="X156" s="10"/>
      <c r="Y156" s="176"/>
      <c r="Z156" s="174"/>
      <c r="AA156" s="174"/>
      <c r="AB156" s="115"/>
      <c r="AC156" s="115"/>
      <c r="AD156" s="174"/>
      <c r="AE156" s="174"/>
      <c r="AF156" s="174"/>
      <c r="AG156" s="174"/>
      <c r="AH156" s="147"/>
      <c r="AI156" s="174"/>
      <c r="AJ156" s="115"/>
      <c r="AK156" s="174"/>
      <c r="AL156" s="115"/>
      <c r="AM156" s="114"/>
      <c r="AN156" s="177"/>
      <c r="AO156" s="174"/>
      <c r="AP156" s="174"/>
      <c r="AQ156" s="174"/>
      <c r="AR156" s="169"/>
      <c r="AS156" s="10"/>
      <c r="AT156" s="16"/>
      <c r="AU156" s="16"/>
    </row>
    <row r="157" spans="1:47">
      <c r="A157" s="122"/>
      <c r="B157" s="130" t="s">
        <v>572</v>
      </c>
      <c r="C157" s="31" t="s">
        <v>5155</v>
      </c>
      <c r="D157" s="47" t="s">
        <v>4937</v>
      </c>
      <c r="E157" s="47" t="s">
        <v>471</v>
      </c>
      <c r="F157" s="140">
        <v>43.121600000000001</v>
      </c>
      <c r="G157" s="140">
        <v>-79.173900000000003</v>
      </c>
      <c r="H157" s="31" t="s">
        <v>1153</v>
      </c>
      <c r="I157" s="31" t="s">
        <v>2783</v>
      </c>
      <c r="J157" s="226" t="s">
        <v>1743</v>
      </c>
      <c r="K157" s="134" t="s">
        <v>4266</v>
      </c>
      <c r="L157" s="226">
        <v>115</v>
      </c>
      <c r="M157" s="90">
        <v>2007</v>
      </c>
      <c r="N157" s="90">
        <v>2027</v>
      </c>
      <c r="O157" s="125"/>
      <c r="P157" s="83" t="s">
        <v>1154</v>
      </c>
      <c r="Q157" s="46" t="s">
        <v>1155</v>
      </c>
      <c r="R157" s="84">
        <v>1</v>
      </c>
      <c r="S157" s="288">
        <f>System!$H$10</f>
        <v>0.94512195121951226</v>
      </c>
      <c r="T157" s="240">
        <f t="shared" si="8"/>
        <v>0.94512195121951226</v>
      </c>
      <c r="U157" s="243">
        <f>System!$I$10</f>
        <v>0.2</v>
      </c>
      <c r="V157" s="185">
        <f t="shared" si="7"/>
        <v>1.752</v>
      </c>
      <c r="W157" s="74"/>
      <c r="X157" s="86"/>
      <c r="Y157" s="176"/>
      <c r="Z157" s="174"/>
      <c r="AA157" s="174"/>
      <c r="AB157" s="115"/>
      <c r="AC157" s="115"/>
      <c r="AD157" s="174"/>
      <c r="AE157" s="174"/>
      <c r="AF157" s="174"/>
      <c r="AG157" s="174"/>
      <c r="AH157" s="147"/>
      <c r="AI157" s="174"/>
      <c r="AJ157" s="115"/>
      <c r="AK157" s="174"/>
      <c r="AL157" s="115"/>
      <c r="AM157" s="82"/>
      <c r="AN157" s="177"/>
      <c r="AO157" s="174"/>
      <c r="AP157" s="174"/>
      <c r="AQ157" s="174"/>
      <c r="AR157" s="169"/>
      <c r="AS157" s="86"/>
      <c r="AT157" s="16"/>
      <c r="AU157" s="16"/>
    </row>
    <row r="158" spans="1:47">
      <c r="A158" s="122"/>
      <c r="B158" s="130" t="s">
        <v>3590</v>
      </c>
      <c r="C158" s="31" t="s">
        <v>4800</v>
      </c>
      <c r="D158" s="130" t="s">
        <v>607</v>
      </c>
      <c r="E158" s="129" t="s">
        <v>249</v>
      </c>
      <c r="F158" s="140">
        <v>42.325800000000001</v>
      </c>
      <c r="G158" s="140">
        <v>-83.000500000000002</v>
      </c>
      <c r="H158" s="31" t="s">
        <v>1152</v>
      </c>
      <c r="I158" s="31" t="s">
        <v>2783</v>
      </c>
      <c r="J158" s="226" t="s">
        <v>4332</v>
      </c>
      <c r="K158" s="134" t="s">
        <v>3884</v>
      </c>
      <c r="L158" s="226">
        <v>115</v>
      </c>
      <c r="M158" s="90">
        <v>2009</v>
      </c>
      <c r="N158" s="90">
        <v>2029</v>
      </c>
      <c r="O158" s="136"/>
      <c r="P158" s="90" t="s">
        <v>194</v>
      </c>
      <c r="Q158" s="46" t="s">
        <v>4925</v>
      </c>
      <c r="R158" s="185">
        <v>46</v>
      </c>
      <c r="S158" s="288">
        <f>System!$H$7</f>
        <v>0.85116604477611935</v>
      </c>
      <c r="T158" s="240">
        <f t="shared" si="8"/>
        <v>39.153638059701493</v>
      </c>
      <c r="U158" s="243">
        <v>1.232628548739329E-2</v>
      </c>
      <c r="V158" s="185">
        <f t="shared" si="7"/>
        <v>4.9669999999999996</v>
      </c>
      <c r="W158" s="74"/>
      <c r="Y158" s="176"/>
      <c r="Z158" s="174"/>
      <c r="AA158" s="174"/>
      <c r="AB158" s="115"/>
      <c r="AC158" s="115"/>
      <c r="AD158" s="174"/>
      <c r="AE158" s="174"/>
      <c r="AF158" s="174"/>
      <c r="AG158" s="174"/>
      <c r="AH158" s="147"/>
      <c r="AI158" s="174"/>
      <c r="AJ158" s="115"/>
      <c r="AK158" s="174"/>
      <c r="AL158" s="115"/>
      <c r="AM158" s="114"/>
      <c r="AN158" s="177"/>
      <c r="AO158" s="174"/>
      <c r="AP158" s="174"/>
      <c r="AQ158" s="174"/>
      <c r="AR158" s="169"/>
      <c r="AT158" s="16"/>
      <c r="AU158" s="16"/>
    </row>
    <row r="159" spans="1:47">
      <c r="A159" s="122"/>
      <c r="B159" s="130" t="s">
        <v>3591</v>
      </c>
      <c r="C159" s="31" t="s">
        <v>4801</v>
      </c>
      <c r="D159" s="130" t="s">
        <v>607</v>
      </c>
      <c r="E159" s="129" t="s">
        <v>249</v>
      </c>
      <c r="F159" s="140">
        <v>42.325800000000001</v>
      </c>
      <c r="G159" s="140">
        <v>-83.000500000000002</v>
      </c>
      <c r="H159" s="31" t="s">
        <v>1153</v>
      </c>
      <c r="I159" s="31" t="s">
        <v>2783</v>
      </c>
      <c r="J159" s="226" t="s">
        <v>4332</v>
      </c>
      <c r="K159" s="134" t="s">
        <v>3884</v>
      </c>
      <c r="L159" s="226">
        <v>115</v>
      </c>
      <c r="M159" s="90">
        <v>2009</v>
      </c>
      <c r="N159" s="90">
        <v>2029</v>
      </c>
      <c r="O159" s="136"/>
      <c r="P159" s="90" t="s">
        <v>194</v>
      </c>
      <c r="Q159" s="46" t="s">
        <v>4925</v>
      </c>
      <c r="R159" s="185">
        <v>46</v>
      </c>
      <c r="S159" s="288">
        <f>System!$H$7</f>
        <v>0.85116604477611935</v>
      </c>
      <c r="T159" s="240">
        <f t="shared" si="8"/>
        <v>39.153638059701493</v>
      </c>
      <c r="U159" s="243">
        <v>1.2021044272384356E-2</v>
      </c>
      <c r="V159" s="185">
        <f t="shared" si="7"/>
        <v>4.8440000000000003</v>
      </c>
      <c r="W159" s="74"/>
      <c r="Y159" s="176"/>
      <c r="Z159" s="174"/>
      <c r="AA159" s="174"/>
      <c r="AB159" s="115"/>
      <c r="AC159" s="115"/>
      <c r="AD159" s="174"/>
      <c r="AE159" s="174"/>
      <c r="AF159" s="174"/>
      <c r="AG159" s="174"/>
      <c r="AH159" s="147"/>
      <c r="AI159" s="174"/>
      <c r="AJ159" s="115"/>
      <c r="AK159" s="174"/>
      <c r="AL159" s="115"/>
      <c r="AM159" s="114"/>
      <c r="AN159" s="177"/>
      <c r="AO159" s="174"/>
      <c r="AP159" s="174"/>
      <c r="AQ159" s="174"/>
      <c r="AR159" s="169"/>
      <c r="AT159" s="16"/>
      <c r="AU159" s="16"/>
    </row>
    <row r="160" spans="1:47">
      <c r="A160" s="122"/>
      <c r="B160" s="130" t="s">
        <v>573</v>
      </c>
      <c r="C160" s="31" t="s">
        <v>5156</v>
      </c>
      <c r="D160" s="130" t="s">
        <v>574</v>
      </c>
      <c r="E160" s="129" t="s">
        <v>472</v>
      </c>
      <c r="F160" s="140">
        <v>43.574100000000001</v>
      </c>
      <c r="G160" s="140">
        <v>-80.232299999999995</v>
      </c>
      <c r="H160" s="31" t="s">
        <v>1153</v>
      </c>
      <c r="I160" s="31" t="s">
        <v>2783</v>
      </c>
      <c r="J160" s="226" t="s">
        <v>1819</v>
      </c>
      <c r="K160" s="133" t="s">
        <v>3973</v>
      </c>
      <c r="L160" s="226">
        <v>230</v>
      </c>
      <c r="M160" s="90">
        <v>2005</v>
      </c>
      <c r="N160" s="90">
        <v>2025</v>
      </c>
      <c r="O160" s="125"/>
      <c r="P160" s="83" t="s">
        <v>1154</v>
      </c>
      <c r="Q160" s="46" t="s">
        <v>1155</v>
      </c>
      <c r="R160" s="84">
        <v>1.7</v>
      </c>
      <c r="S160" s="288">
        <f>System!$H$10</f>
        <v>0.94512195121951226</v>
      </c>
      <c r="T160" s="240">
        <f t="shared" si="8"/>
        <v>1.6067073170731707</v>
      </c>
      <c r="U160" s="243">
        <f>System!$I$10</f>
        <v>0.2</v>
      </c>
      <c r="V160" s="185">
        <f t="shared" si="7"/>
        <v>2.9783999999999997</v>
      </c>
      <c r="W160" s="74"/>
      <c r="Y160" s="176"/>
      <c r="Z160" s="174"/>
      <c r="AA160" s="174"/>
      <c r="AB160" s="115"/>
      <c r="AC160" s="115"/>
      <c r="AD160" s="174"/>
      <c r="AE160" s="174"/>
      <c r="AF160" s="174"/>
      <c r="AG160" s="174"/>
      <c r="AH160" s="147"/>
      <c r="AI160" s="174"/>
      <c r="AJ160" s="115"/>
      <c r="AK160" s="174"/>
      <c r="AL160" s="115"/>
      <c r="AM160" s="114"/>
      <c r="AN160" s="177"/>
      <c r="AO160" s="174"/>
      <c r="AP160" s="174"/>
      <c r="AQ160" s="174"/>
      <c r="AR160" s="169"/>
      <c r="AT160" s="16"/>
      <c r="AU160" s="16"/>
    </row>
    <row r="161" spans="1:47">
      <c r="A161" s="122"/>
      <c r="B161" s="130" t="s">
        <v>3596</v>
      </c>
      <c r="C161" s="31" t="s">
        <v>5157</v>
      </c>
      <c r="D161" s="47" t="s">
        <v>636</v>
      </c>
      <c r="E161" s="47" t="s">
        <v>263</v>
      </c>
      <c r="F161" s="139">
        <v>45.4208</v>
      </c>
      <c r="G161" s="139">
        <v>-75.718500000000006</v>
      </c>
      <c r="H161" s="31" t="s">
        <v>1152</v>
      </c>
      <c r="I161" s="31" t="s">
        <v>2783</v>
      </c>
      <c r="J161" s="226" t="s">
        <v>1432</v>
      </c>
      <c r="K161" s="133" t="s">
        <v>4097</v>
      </c>
      <c r="L161" s="226">
        <v>115</v>
      </c>
      <c r="M161" s="75">
        <v>2000</v>
      </c>
      <c r="N161" s="75">
        <v>2100</v>
      </c>
      <c r="O161" s="125"/>
      <c r="P161" s="154" t="s">
        <v>1067</v>
      </c>
      <c r="Q161" s="46" t="s">
        <v>1067</v>
      </c>
      <c r="R161" s="84">
        <v>9.1999999999999993</v>
      </c>
      <c r="S161" s="288">
        <f>System!$H$11</f>
        <v>0.68430831298439321</v>
      </c>
      <c r="T161" s="240">
        <f t="shared" si="8"/>
        <v>6.2956364794564168</v>
      </c>
      <c r="U161" s="243">
        <f>System!$I$11</f>
        <v>0.65</v>
      </c>
      <c r="V161" s="185">
        <f t="shared" si="7"/>
        <v>52.384800000000006</v>
      </c>
      <c r="W161" s="74"/>
      <c r="Y161" s="148"/>
      <c r="Z161" s="171"/>
      <c r="AA161" s="148"/>
      <c r="AB161" s="148"/>
      <c r="AC161" s="222"/>
      <c r="AD161" s="148"/>
      <c r="AE161" s="148"/>
      <c r="AF161" s="148"/>
      <c r="AG161" s="148"/>
      <c r="AH161" s="148"/>
      <c r="AI161" s="222"/>
      <c r="AJ161" s="148"/>
      <c r="AK161" s="148"/>
      <c r="AL161" s="222"/>
      <c r="AN161" s="148"/>
      <c r="AO161" s="148"/>
      <c r="AP161" s="148"/>
      <c r="AQ161" s="148"/>
      <c r="AR161" s="148"/>
      <c r="AT161" s="16" t="s">
        <v>1075</v>
      </c>
      <c r="AU161" s="71"/>
    </row>
    <row r="162" spans="1:47">
      <c r="A162" s="122"/>
      <c r="B162" s="130" t="s">
        <v>1157</v>
      </c>
      <c r="C162" s="31" t="s">
        <v>5158</v>
      </c>
      <c r="D162" s="130" t="s">
        <v>775</v>
      </c>
      <c r="E162" s="129" t="s">
        <v>369</v>
      </c>
      <c r="F162" s="140">
        <v>45.056399999999996</v>
      </c>
      <c r="G162" s="140">
        <v>-76.079499999999996</v>
      </c>
      <c r="H162" s="31" t="s">
        <v>1152</v>
      </c>
      <c r="I162" s="31" t="s">
        <v>2783</v>
      </c>
      <c r="J162" s="228" t="s">
        <v>2148</v>
      </c>
      <c r="K162" s="332" t="s">
        <v>4240</v>
      </c>
      <c r="L162" s="226">
        <v>230</v>
      </c>
      <c r="M162" s="90">
        <v>2014</v>
      </c>
      <c r="N162" s="90">
        <v>2034</v>
      </c>
      <c r="O162" s="125"/>
      <c r="P162" s="83" t="s">
        <v>204</v>
      </c>
      <c r="Q162" s="46" t="s">
        <v>204</v>
      </c>
      <c r="R162" s="84">
        <v>10</v>
      </c>
      <c r="S162" s="288">
        <f>System!$H$13</f>
        <v>0.18544776119402984</v>
      </c>
      <c r="T162" s="240">
        <f t="shared" si="8"/>
        <v>1.8544776119402984</v>
      </c>
      <c r="U162" s="243">
        <f>System!$I$13</f>
        <v>0.18</v>
      </c>
      <c r="V162" s="185">
        <f t="shared" si="7"/>
        <v>15.768000000000001</v>
      </c>
      <c r="W162" s="74"/>
      <c r="X162" s="10"/>
      <c r="Y162" s="176"/>
      <c r="Z162" s="174"/>
      <c r="AA162" s="174"/>
      <c r="AB162" s="115"/>
      <c r="AC162" s="115"/>
      <c r="AD162" s="174"/>
      <c r="AE162" s="174"/>
      <c r="AF162" s="174"/>
      <c r="AG162" s="174"/>
      <c r="AH162" s="147"/>
      <c r="AI162" s="174"/>
      <c r="AJ162" s="115"/>
      <c r="AK162" s="174"/>
      <c r="AL162" s="115"/>
      <c r="AM162" s="114"/>
      <c r="AN162" s="177"/>
      <c r="AO162" s="174"/>
      <c r="AP162" s="174"/>
      <c r="AQ162" s="174"/>
      <c r="AR162" s="169"/>
      <c r="AS162" s="10"/>
      <c r="AT162" s="16"/>
      <c r="AU162" s="16"/>
    </row>
    <row r="163" spans="1:47">
      <c r="A163" s="122"/>
      <c r="B163" s="130" t="s">
        <v>650</v>
      </c>
      <c r="C163" s="31" t="s">
        <v>5159</v>
      </c>
      <c r="D163" s="130" t="s">
        <v>566</v>
      </c>
      <c r="E163" s="138" t="s">
        <v>1013</v>
      </c>
      <c r="F163" s="142">
        <v>46.060200000000002</v>
      </c>
      <c r="G163" s="142">
        <v>-79.389399999999995</v>
      </c>
      <c r="H163" s="31" t="s">
        <v>1152</v>
      </c>
      <c r="I163" s="31" t="s">
        <v>2783</v>
      </c>
      <c r="J163" s="226" t="s">
        <v>1956</v>
      </c>
      <c r="K163" s="133" t="s">
        <v>4276</v>
      </c>
      <c r="L163" s="226">
        <v>230</v>
      </c>
      <c r="M163" s="287">
        <v>1929</v>
      </c>
      <c r="N163" s="75">
        <v>2100</v>
      </c>
      <c r="O163" s="125"/>
      <c r="P163" s="83" t="s">
        <v>1067</v>
      </c>
      <c r="Q163" s="46" t="s">
        <v>1067</v>
      </c>
      <c r="R163" s="84">
        <v>2</v>
      </c>
      <c r="S163" s="288">
        <f>System!$H$11</f>
        <v>0.68430831298439321</v>
      </c>
      <c r="T163" s="240">
        <f t="shared" si="8"/>
        <v>1.3686166259687864</v>
      </c>
      <c r="U163" s="243">
        <f>System!$I$11</f>
        <v>0.65</v>
      </c>
      <c r="V163" s="185">
        <f t="shared" si="7"/>
        <v>11.388</v>
      </c>
      <c r="W163" s="74">
        <v>1</v>
      </c>
      <c r="X163" s="86"/>
      <c r="Y163" s="148"/>
      <c r="Z163" s="171"/>
      <c r="AA163" s="148"/>
      <c r="AB163" s="148"/>
      <c r="AC163" s="222"/>
      <c r="AD163" s="148"/>
      <c r="AE163" s="148"/>
      <c r="AF163" s="148"/>
      <c r="AG163" s="148"/>
      <c r="AH163" s="148"/>
      <c r="AI163" s="222"/>
      <c r="AJ163" s="148"/>
      <c r="AK163" s="148"/>
      <c r="AL163" s="222"/>
      <c r="AM163" s="86"/>
      <c r="AN163" s="148"/>
      <c r="AO163" s="148"/>
      <c r="AP163" s="171"/>
      <c r="AQ163" s="148"/>
      <c r="AR163" s="148"/>
      <c r="AS163" s="86"/>
      <c r="AT163" s="16"/>
      <c r="AU163" s="16"/>
    </row>
    <row r="164" spans="1:47">
      <c r="A164" s="122"/>
      <c r="B164" s="130" t="s">
        <v>3592</v>
      </c>
      <c r="C164" s="31" t="s">
        <v>5160</v>
      </c>
      <c r="D164" s="130" t="s">
        <v>754</v>
      </c>
      <c r="E164" s="129" t="s">
        <v>369</v>
      </c>
      <c r="F164" s="140">
        <v>44.840600000000002</v>
      </c>
      <c r="G164" s="140">
        <v>-76.086600000000004</v>
      </c>
      <c r="H164" s="31" t="s">
        <v>1152</v>
      </c>
      <c r="I164" s="31" t="s">
        <v>2783</v>
      </c>
      <c r="J164" s="228" t="s">
        <v>2148</v>
      </c>
      <c r="K164" s="332" t="s">
        <v>4240</v>
      </c>
      <c r="L164" s="226">
        <v>230</v>
      </c>
      <c r="M164" s="90">
        <v>2010</v>
      </c>
      <c r="N164" s="90">
        <v>2030</v>
      </c>
      <c r="O164" s="125"/>
      <c r="P164" s="83" t="s">
        <v>204</v>
      </c>
      <c r="Q164" s="46" t="s">
        <v>204</v>
      </c>
      <c r="R164" s="84">
        <v>24</v>
      </c>
      <c r="S164" s="288">
        <f>System!$H$13</f>
        <v>0.18544776119402984</v>
      </c>
      <c r="T164" s="240">
        <f t="shared" si="8"/>
        <v>4.4507462686567161</v>
      </c>
      <c r="U164" s="243">
        <f>System!$I$13</f>
        <v>0.18</v>
      </c>
      <c r="V164" s="185">
        <f t="shared" si="7"/>
        <v>37.843199999999996</v>
      </c>
      <c r="W164" s="74"/>
      <c r="X164" s="10"/>
      <c r="Y164" s="176"/>
      <c r="Z164" s="174"/>
      <c r="AA164" s="174"/>
      <c r="AB164" s="115"/>
      <c r="AC164" s="115"/>
      <c r="AD164" s="174"/>
      <c r="AE164" s="174"/>
      <c r="AF164" s="174"/>
      <c r="AG164" s="174"/>
      <c r="AH164" s="147"/>
      <c r="AI164" s="174"/>
      <c r="AJ164" s="115"/>
      <c r="AK164" s="174"/>
      <c r="AL164" s="115"/>
      <c r="AM164" s="114"/>
      <c r="AN164" s="177"/>
      <c r="AO164" s="174"/>
      <c r="AP164" s="174"/>
      <c r="AQ164" s="174"/>
      <c r="AR164" s="169"/>
      <c r="AS164" s="10"/>
      <c r="AT164" s="16"/>
      <c r="AU164" s="16"/>
    </row>
    <row r="165" spans="1:47">
      <c r="A165" s="122"/>
      <c r="B165" s="130" t="s">
        <v>651</v>
      </c>
      <c r="C165" s="31" t="s">
        <v>5161</v>
      </c>
      <c r="D165" s="47" t="s">
        <v>269</v>
      </c>
      <c r="E165" s="47" t="s">
        <v>651</v>
      </c>
      <c r="F165" s="140">
        <v>43.680900000000001</v>
      </c>
      <c r="G165" s="140">
        <v>-80.432900000000004</v>
      </c>
      <c r="H165" s="31" t="s">
        <v>1153</v>
      </c>
      <c r="I165" s="31" t="s">
        <v>2783</v>
      </c>
      <c r="J165" s="226" t="s">
        <v>1822</v>
      </c>
      <c r="K165" s="133" t="s">
        <v>4043</v>
      </c>
      <c r="L165" s="226">
        <v>230</v>
      </c>
      <c r="M165" s="75">
        <v>2000</v>
      </c>
      <c r="N165" s="75">
        <v>2100</v>
      </c>
      <c r="O165" s="125"/>
      <c r="P165" s="83" t="s">
        <v>1067</v>
      </c>
      <c r="Q165" s="46" t="s">
        <v>1067</v>
      </c>
      <c r="R165" s="84">
        <v>1</v>
      </c>
      <c r="S165" s="288">
        <f>System!$H$11</f>
        <v>0.68430831298439321</v>
      </c>
      <c r="T165" s="240">
        <f t="shared" si="8"/>
        <v>0.68430831298439321</v>
      </c>
      <c r="U165" s="243">
        <f>System!$I$11</f>
        <v>0.65</v>
      </c>
      <c r="V165" s="185">
        <f t="shared" si="7"/>
        <v>5.694</v>
      </c>
      <c r="W165" s="74"/>
      <c r="Y165" s="176"/>
      <c r="Z165" s="174"/>
      <c r="AA165" s="174"/>
      <c r="AB165" s="115"/>
      <c r="AC165" s="115"/>
      <c r="AD165" s="174"/>
      <c r="AE165" s="174"/>
      <c r="AF165" s="174"/>
      <c r="AG165" s="174"/>
      <c r="AH165" s="147"/>
      <c r="AI165" s="174"/>
      <c r="AJ165" s="115"/>
      <c r="AK165" s="174"/>
      <c r="AL165" s="115"/>
      <c r="AM165" s="82"/>
      <c r="AN165" s="177"/>
      <c r="AO165" s="174"/>
      <c r="AP165" s="174"/>
      <c r="AQ165" s="174"/>
      <c r="AR165" s="169"/>
      <c r="AT165" s="16"/>
      <c r="AU165" s="16"/>
    </row>
    <row r="166" spans="1:47">
      <c r="A166" s="122"/>
      <c r="B166" s="129" t="s">
        <v>3593</v>
      </c>
      <c r="C166" s="31" t="s">
        <v>5162</v>
      </c>
      <c r="D166" s="129" t="s">
        <v>4933</v>
      </c>
      <c r="E166" s="129" t="s">
        <v>314</v>
      </c>
      <c r="F166" s="146">
        <v>43.697175000000001</v>
      </c>
      <c r="G166" s="146">
        <v>-79.683216999999999</v>
      </c>
      <c r="H166" s="31" t="s">
        <v>1153</v>
      </c>
      <c r="I166" s="31" t="s">
        <v>2783</v>
      </c>
      <c r="J166" s="226" t="s">
        <v>2614</v>
      </c>
      <c r="K166" s="134" t="s">
        <v>3957</v>
      </c>
      <c r="L166" s="226">
        <v>230</v>
      </c>
      <c r="M166" s="90">
        <v>2015</v>
      </c>
      <c r="N166" s="90">
        <v>2030</v>
      </c>
      <c r="O166" s="137"/>
      <c r="P166" s="90" t="s">
        <v>492</v>
      </c>
      <c r="Q166" s="46" t="s">
        <v>1155</v>
      </c>
      <c r="R166" s="53">
        <v>10.3</v>
      </c>
      <c r="S166" s="288">
        <f>System!$H$10</f>
        <v>0.94512195121951226</v>
      </c>
      <c r="T166" s="240">
        <f t="shared" si="8"/>
        <v>9.734756097560977</v>
      </c>
      <c r="U166" s="243">
        <f>System!$I$10</f>
        <v>0.2</v>
      </c>
      <c r="V166" s="185">
        <f t="shared" si="7"/>
        <v>18.045600000000004</v>
      </c>
      <c r="W166" s="74"/>
      <c r="Y166" s="176"/>
      <c r="Z166" s="174"/>
      <c r="AA166" s="174"/>
      <c r="AB166" s="115"/>
      <c r="AC166" s="115"/>
      <c r="AD166" s="174"/>
      <c r="AE166" s="174"/>
      <c r="AF166" s="174"/>
      <c r="AG166" s="174"/>
      <c r="AH166" s="147"/>
      <c r="AI166" s="174"/>
      <c r="AJ166" s="115"/>
      <c r="AK166" s="174"/>
      <c r="AL166" s="115"/>
      <c r="AM166" s="82"/>
      <c r="AN166" s="177"/>
      <c r="AO166" s="174"/>
      <c r="AP166" s="174"/>
      <c r="AQ166" s="174"/>
      <c r="AR166" s="169"/>
      <c r="AT166" s="16"/>
      <c r="AU166" s="16"/>
    </row>
    <row r="167" spans="1:47">
      <c r="A167" s="122"/>
      <c r="B167" s="129" t="s">
        <v>3594</v>
      </c>
      <c r="C167" s="31" t="s">
        <v>5163</v>
      </c>
      <c r="D167" s="129" t="s">
        <v>4928</v>
      </c>
      <c r="E167" s="129" t="s">
        <v>216</v>
      </c>
      <c r="F167" s="146">
        <v>43.382249999999999</v>
      </c>
      <c r="G167" s="146">
        <v>-80.000011000000001</v>
      </c>
      <c r="H167" s="31" t="s">
        <v>1153</v>
      </c>
      <c r="I167" s="31" t="s">
        <v>2783</v>
      </c>
      <c r="J167" s="226" t="s">
        <v>1533</v>
      </c>
      <c r="K167" s="134" t="s">
        <v>4019</v>
      </c>
      <c r="L167" s="226">
        <v>115</v>
      </c>
      <c r="M167" s="75">
        <v>2000</v>
      </c>
      <c r="N167" s="75">
        <v>2100</v>
      </c>
      <c r="O167" s="124"/>
      <c r="P167" s="90" t="s">
        <v>194</v>
      </c>
      <c r="Q167" s="46" t="s">
        <v>4925</v>
      </c>
      <c r="R167" s="53">
        <v>5.157</v>
      </c>
      <c r="S167" s="288">
        <f>System!$H$7</f>
        <v>0.85116604477611935</v>
      </c>
      <c r="T167" s="240">
        <f t="shared" si="8"/>
        <v>4.3894632929104471</v>
      </c>
      <c r="U167" s="243">
        <f>System!$I$8</f>
        <v>0.13</v>
      </c>
      <c r="V167" s="185">
        <f t="shared" si="7"/>
        <v>5.8727916000000002</v>
      </c>
      <c r="W167" s="74"/>
      <c r="Y167" s="176"/>
      <c r="Z167" s="174"/>
      <c r="AA167" s="182"/>
      <c r="AB167" s="115"/>
      <c r="AC167" s="115"/>
      <c r="AD167" s="174"/>
      <c r="AE167" s="174"/>
      <c r="AF167" s="174"/>
      <c r="AG167" s="174"/>
      <c r="AH167" s="147"/>
      <c r="AI167" s="174"/>
      <c r="AJ167" s="115"/>
      <c r="AK167" s="174"/>
      <c r="AL167" s="115"/>
      <c r="AM167" s="114"/>
      <c r="AN167" s="177"/>
      <c r="AO167" s="174"/>
      <c r="AP167" s="174"/>
      <c r="AQ167" s="174"/>
      <c r="AR167" s="169"/>
      <c r="AT167" s="16"/>
      <c r="AU167" s="16"/>
    </row>
    <row r="168" spans="1:47">
      <c r="A168" s="122"/>
      <c r="B168" s="130" t="s">
        <v>370</v>
      </c>
      <c r="C168" s="31" t="s">
        <v>5164</v>
      </c>
      <c r="D168" s="130" t="s">
        <v>777</v>
      </c>
      <c r="E168" s="129" t="s">
        <v>371</v>
      </c>
      <c r="F168" s="139">
        <v>42.445399999999999</v>
      </c>
      <c r="G168" s="139">
        <v>-81.850399999999993</v>
      </c>
      <c r="H168" s="31" t="s">
        <v>1153</v>
      </c>
      <c r="I168" s="31" t="s">
        <v>2783</v>
      </c>
      <c r="J168" s="227" t="s">
        <v>2677</v>
      </c>
      <c r="K168" s="134" t="s">
        <v>4016</v>
      </c>
      <c r="L168" s="226">
        <v>230</v>
      </c>
      <c r="M168" s="90">
        <v>2011</v>
      </c>
      <c r="N168" s="90">
        <v>2031</v>
      </c>
      <c r="O168" s="125"/>
      <c r="P168" s="83" t="s">
        <v>204</v>
      </c>
      <c r="Q168" s="46" t="s">
        <v>204</v>
      </c>
      <c r="R168" s="84">
        <v>9.4</v>
      </c>
      <c r="S168" s="288">
        <f>System!$H$13</f>
        <v>0.18544776119402984</v>
      </c>
      <c r="T168" s="240">
        <f t="shared" si="8"/>
        <v>1.7432089552238805</v>
      </c>
      <c r="U168" s="243">
        <f>System!$I$13</f>
        <v>0.18</v>
      </c>
      <c r="V168" s="185">
        <f t="shared" si="7"/>
        <v>14.821920000000002</v>
      </c>
      <c r="W168" s="74"/>
      <c r="X168" s="10"/>
      <c r="Y168" s="176"/>
      <c r="Z168" s="174"/>
      <c r="AA168" s="174"/>
      <c r="AB168" s="115"/>
      <c r="AC168" s="115"/>
      <c r="AD168" s="174"/>
      <c r="AE168" s="174"/>
      <c r="AF168" s="174"/>
      <c r="AG168" s="174"/>
      <c r="AH168" s="147"/>
      <c r="AI168" s="174"/>
      <c r="AJ168" s="115"/>
      <c r="AK168" s="174"/>
      <c r="AL168" s="115"/>
      <c r="AM168" s="114"/>
      <c r="AN168" s="177"/>
      <c r="AO168" s="174"/>
      <c r="AP168" s="174"/>
      <c r="AQ168" s="174"/>
      <c r="AR168" s="169"/>
      <c r="AS168" s="10"/>
      <c r="AT168" s="16"/>
      <c r="AU168" s="16"/>
    </row>
    <row r="169" spans="1:47">
      <c r="A169" s="122"/>
      <c r="B169" s="130" t="s">
        <v>913</v>
      </c>
      <c r="C169" s="31" t="s">
        <v>5165</v>
      </c>
      <c r="D169" s="130" t="s">
        <v>511</v>
      </c>
      <c r="E169" s="129" t="s">
        <v>498</v>
      </c>
      <c r="F169" s="140">
        <v>42.301099999999998</v>
      </c>
      <c r="G169" s="140">
        <v>-82.0047</v>
      </c>
      <c r="H169" s="31" t="s">
        <v>1153</v>
      </c>
      <c r="I169" s="31" t="s">
        <v>2783</v>
      </c>
      <c r="J169" s="227" t="s">
        <v>4333</v>
      </c>
      <c r="K169" s="134" t="s">
        <v>3885</v>
      </c>
      <c r="L169" s="226">
        <v>230</v>
      </c>
      <c r="M169" s="90">
        <v>2013</v>
      </c>
      <c r="N169" s="90">
        <v>2033</v>
      </c>
      <c r="O169" s="125"/>
      <c r="P169" s="83" t="s">
        <v>1156</v>
      </c>
      <c r="Q169" s="46" t="s">
        <v>205</v>
      </c>
      <c r="R169" s="185">
        <v>99</v>
      </c>
      <c r="S169" s="288">
        <f>System!$H$12</f>
        <v>0.21142031080592702</v>
      </c>
      <c r="T169" s="240">
        <f t="shared" si="8"/>
        <v>20.930610769786774</v>
      </c>
      <c r="U169" s="243">
        <v>0.33496840551635071</v>
      </c>
      <c r="V169" s="185">
        <f t="shared" si="7"/>
        <v>290.49799999999999</v>
      </c>
      <c r="W169" s="74"/>
      <c r="X169" s="10"/>
      <c r="Y169" s="176"/>
      <c r="Z169" s="174"/>
      <c r="AA169" s="174"/>
      <c r="AB169" s="115"/>
      <c r="AC169" s="115"/>
      <c r="AD169" s="174"/>
      <c r="AE169" s="174"/>
      <c r="AF169" s="174"/>
      <c r="AG169" s="174"/>
      <c r="AH169" s="147"/>
      <c r="AI169" s="174"/>
      <c r="AJ169" s="115"/>
      <c r="AK169" s="174"/>
      <c r="AL169" s="115"/>
      <c r="AM169" s="114"/>
      <c r="AN169" s="177"/>
      <c r="AO169" s="174"/>
      <c r="AP169" s="174"/>
      <c r="AQ169" s="174"/>
      <c r="AR169" s="169"/>
      <c r="AS169" s="10"/>
      <c r="AT169" s="16"/>
      <c r="AU169" s="16"/>
    </row>
    <row r="170" spans="1:47">
      <c r="A170" s="122"/>
      <c r="B170" s="130" t="s">
        <v>914</v>
      </c>
      <c r="C170" s="31" t="s">
        <v>5166</v>
      </c>
      <c r="D170" s="130" t="s">
        <v>915</v>
      </c>
      <c r="E170" s="129" t="s">
        <v>512</v>
      </c>
      <c r="F170" s="140">
        <v>44.228000000000002</v>
      </c>
      <c r="G170" s="140">
        <v>-76.719499999999996</v>
      </c>
      <c r="H170" s="31" t="s">
        <v>1153</v>
      </c>
      <c r="I170" s="31" t="s">
        <v>2783</v>
      </c>
      <c r="J170" s="226" t="s">
        <v>2456</v>
      </c>
      <c r="K170" s="134" t="s">
        <v>4165</v>
      </c>
      <c r="L170" s="226">
        <v>115</v>
      </c>
      <c r="M170" s="90">
        <v>2014</v>
      </c>
      <c r="N170" s="90">
        <v>2034</v>
      </c>
      <c r="O170" s="125"/>
      <c r="P170" s="83" t="s">
        <v>1156</v>
      </c>
      <c r="Q170" s="46" t="s">
        <v>205</v>
      </c>
      <c r="R170" s="84">
        <v>10</v>
      </c>
      <c r="S170" s="288">
        <f>System!$H$12</f>
        <v>0.21142031080592702</v>
      </c>
      <c r="T170" s="240">
        <f t="shared" si="8"/>
        <v>2.1142031080592703</v>
      </c>
      <c r="U170" s="243">
        <f>System!$I$12</f>
        <v>0.27</v>
      </c>
      <c r="V170" s="185">
        <f t="shared" si="7"/>
        <v>23.652000000000001</v>
      </c>
      <c r="W170" s="74"/>
      <c r="X170" s="10"/>
      <c r="Y170" s="176"/>
      <c r="Z170" s="174"/>
      <c r="AA170" s="174"/>
      <c r="AB170" s="115"/>
      <c r="AC170" s="115"/>
      <c r="AD170" s="174"/>
      <c r="AE170" s="174"/>
      <c r="AF170" s="174"/>
      <c r="AG170" s="174"/>
      <c r="AH170" s="147"/>
      <c r="AI170" s="174"/>
      <c r="AJ170" s="115"/>
      <c r="AK170" s="174"/>
      <c r="AL170" s="115"/>
      <c r="AM170" s="114"/>
      <c r="AN170" s="177"/>
      <c r="AO170" s="174"/>
      <c r="AP170" s="174"/>
      <c r="AQ170" s="174"/>
      <c r="AR170" s="169"/>
      <c r="AS170" s="10"/>
      <c r="AT170" s="16"/>
      <c r="AU170" s="16"/>
    </row>
    <row r="171" spans="1:47" s="10" customFormat="1" ht="20.100000000000001" customHeight="1">
      <c r="A171" s="123"/>
      <c r="B171" s="130" t="s">
        <v>1035</v>
      </c>
      <c r="C171" s="31" t="s">
        <v>5541</v>
      </c>
      <c r="D171" s="47" t="s">
        <v>647</v>
      </c>
      <c r="E171" s="47" t="s">
        <v>268</v>
      </c>
      <c r="F171" s="140">
        <v>46.269100000000002</v>
      </c>
      <c r="G171" s="140">
        <v>-81.767200000000003</v>
      </c>
      <c r="H171" s="31" t="s">
        <v>1152</v>
      </c>
      <c r="I171" s="31" t="s">
        <v>2783</v>
      </c>
      <c r="J171" s="226" t="s">
        <v>4435</v>
      </c>
      <c r="K171" s="133" t="s">
        <v>4750</v>
      </c>
      <c r="L171" s="226">
        <v>115</v>
      </c>
      <c r="M171" s="75">
        <v>2000</v>
      </c>
      <c r="N171" s="75">
        <v>2100</v>
      </c>
      <c r="O171" s="125"/>
      <c r="P171" s="83" t="s">
        <v>1155</v>
      </c>
      <c r="Q171" s="46" t="s">
        <v>1155</v>
      </c>
      <c r="R171" s="84">
        <v>25</v>
      </c>
      <c r="S171" s="288">
        <f>System!$H$10</f>
        <v>0.94512195121951226</v>
      </c>
      <c r="T171" s="240">
        <f t="shared" si="8"/>
        <v>23.628048780487806</v>
      </c>
      <c r="U171" s="243">
        <f>System!$I$10</f>
        <v>0.2</v>
      </c>
      <c r="V171" s="185">
        <f t="shared" si="7"/>
        <v>43.8</v>
      </c>
      <c r="W171" s="74"/>
      <c r="X171" s="5"/>
      <c r="Y171" s="148"/>
      <c r="Z171" s="171"/>
      <c r="AA171" s="148"/>
      <c r="AB171" s="148"/>
      <c r="AC171" s="222"/>
      <c r="AD171" s="148"/>
      <c r="AE171" s="148"/>
      <c r="AF171" s="148"/>
      <c r="AG171" s="148"/>
      <c r="AH171" s="148"/>
      <c r="AI171" s="222"/>
      <c r="AJ171" s="148"/>
      <c r="AK171" s="148"/>
      <c r="AL171" s="222"/>
      <c r="AM171" s="5"/>
      <c r="AN171" s="148"/>
      <c r="AO171" s="148"/>
      <c r="AP171" s="171"/>
      <c r="AQ171" s="148"/>
      <c r="AR171" s="148"/>
      <c r="AS171" s="5"/>
      <c r="AT171" s="16"/>
      <c r="AU171" s="16"/>
    </row>
    <row r="172" spans="1:47">
      <c r="A172" s="122"/>
      <c r="B172" s="130" t="s">
        <v>1072</v>
      </c>
      <c r="C172" s="31" t="s">
        <v>5167</v>
      </c>
      <c r="D172" s="130" t="s">
        <v>647</v>
      </c>
      <c r="E172" s="129" t="s">
        <v>268</v>
      </c>
      <c r="F172" s="139">
        <v>46.2697</v>
      </c>
      <c r="G172" s="139">
        <v>-81.770600000000002</v>
      </c>
      <c r="H172" s="31" t="s">
        <v>1152</v>
      </c>
      <c r="I172" s="31" t="s">
        <v>2783</v>
      </c>
      <c r="J172" s="226" t="s">
        <v>2247</v>
      </c>
      <c r="K172" s="134" t="s">
        <v>4034</v>
      </c>
      <c r="L172" s="226">
        <v>115</v>
      </c>
      <c r="M172" s="90">
        <v>2012</v>
      </c>
      <c r="N172" s="90">
        <v>2032</v>
      </c>
      <c r="O172" s="125"/>
      <c r="P172" s="154" t="s">
        <v>1067</v>
      </c>
      <c r="Q172" s="46" t="s">
        <v>1067</v>
      </c>
      <c r="R172" s="84">
        <v>18</v>
      </c>
      <c r="S172" s="288">
        <f>System!$H$11</f>
        <v>0.68430831298439321</v>
      </c>
      <c r="T172" s="240">
        <f t="shared" si="8"/>
        <v>12.317549633719079</v>
      </c>
      <c r="U172" s="243">
        <f>System!$I$11</f>
        <v>0.65</v>
      </c>
      <c r="V172" s="185">
        <f t="shared" si="7"/>
        <v>102.492</v>
      </c>
      <c r="W172" s="74"/>
      <c r="Y172" s="148"/>
      <c r="Z172" s="171"/>
      <c r="AA172" s="148"/>
      <c r="AB172" s="148"/>
      <c r="AC172" s="222"/>
      <c r="AD172" s="148"/>
      <c r="AE172" s="148"/>
      <c r="AF172" s="148"/>
      <c r="AG172" s="148"/>
      <c r="AH172" s="148"/>
      <c r="AI172" s="222"/>
      <c r="AJ172" s="148"/>
      <c r="AK172" s="148"/>
      <c r="AL172" s="222"/>
      <c r="AN172" s="148"/>
      <c r="AO172" s="148"/>
      <c r="AP172" s="171"/>
      <c r="AQ172" s="148"/>
      <c r="AR172" s="148"/>
      <c r="AT172" s="16" t="s">
        <v>1073</v>
      </c>
      <c r="AU172" s="16"/>
    </row>
    <row r="173" spans="1:47">
      <c r="A173" s="122"/>
      <c r="B173" s="130" t="s">
        <v>652</v>
      </c>
      <c r="C173" s="31" t="s">
        <v>5168</v>
      </c>
      <c r="D173" s="130" t="s">
        <v>566</v>
      </c>
      <c r="E173" s="138" t="s">
        <v>1022</v>
      </c>
      <c r="F173" s="142">
        <v>44.339799999999997</v>
      </c>
      <c r="G173" s="142">
        <v>-80.537000000000006</v>
      </c>
      <c r="H173" s="31" t="s">
        <v>1153</v>
      </c>
      <c r="I173" s="31" t="s">
        <v>2783</v>
      </c>
      <c r="J173" s="226" t="s">
        <v>1529</v>
      </c>
      <c r="K173" s="133" t="s">
        <v>4192</v>
      </c>
      <c r="L173" s="226">
        <v>115</v>
      </c>
      <c r="M173" s="287">
        <v>1915</v>
      </c>
      <c r="N173" s="75">
        <v>2100</v>
      </c>
      <c r="O173" s="125"/>
      <c r="P173" s="83" t="s">
        <v>1067</v>
      </c>
      <c r="Q173" s="46" t="s">
        <v>1067</v>
      </c>
      <c r="R173" s="84">
        <v>6</v>
      </c>
      <c r="S173" s="288">
        <f>System!$H$11</f>
        <v>0.68430831298439321</v>
      </c>
      <c r="T173" s="240">
        <f t="shared" si="8"/>
        <v>4.1058498779063592</v>
      </c>
      <c r="U173" s="243">
        <f>System!$I$11</f>
        <v>0.65</v>
      </c>
      <c r="V173" s="185">
        <f t="shared" si="7"/>
        <v>34.164000000000001</v>
      </c>
      <c r="W173" s="74">
        <v>3</v>
      </c>
      <c r="X173" s="86"/>
      <c r="Y173" s="176"/>
      <c r="Z173" s="174"/>
      <c r="AA173" s="174"/>
      <c r="AB173" s="115"/>
      <c r="AC173" s="115"/>
      <c r="AD173" s="174"/>
      <c r="AE173" s="174"/>
      <c r="AF173" s="174"/>
      <c r="AG173" s="174"/>
      <c r="AH173" s="147"/>
      <c r="AI173" s="174"/>
      <c r="AJ173" s="115"/>
      <c r="AK173" s="174"/>
      <c r="AL173" s="115"/>
      <c r="AM173" s="114"/>
      <c r="AN173" s="177"/>
      <c r="AO173" s="174"/>
      <c r="AP173" s="174"/>
      <c r="AQ173" s="174"/>
      <c r="AR173" s="169"/>
      <c r="AS173" s="86"/>
      <c r="AT173" s="16"/>
      <c r="AU173" s="16"/>
    </row>
    <row r="174" spans="1:47">
      <c r="A174" s="122"/>
      <c r="B174" s="130" t="s">
        <v>270</v>
      </c>
      <c r="C174" s="31" t="s">
        <v>5169</v>
      </c>
      <c r="D174" s="129" t="s">
        <v>269</v>
      </c>
      <c r="E174" s="129" t="s">
        <v>270</v>
      </c>
      <c r="F174" s="140">
        <v>44.535600000000002</v>
      </c>
      <c r="G174" s="140">
        <v>-78.737300000000005</v>
      </c>
      <c r="H174" s="31" t="s">
        <v>1153</v>
      </c>
      <c r="I174" s="31" t="s">
        <v>2783</v>
      </c>
      <c r="J174" s="226" t="s">
        <v>2289</v>
      </c>
      <c r="K174" s="134" t="s">
        <v>3947</v>
      </c>
      <c r="L174" s="226">
        <v>230</v>
      </c>
      <c r="M174" s="90">
        <v>1997</v>
      </c>
      <c r="N174" s="90">
        <v>2039</v>
      </c>
      <c r="O174" s="136"/>
      <c r="P174" s="83" t="s">
        <v>1067</v>
      </c>
      <c r="Q174" s="46" t="s">
        <v>1067</v>
      </c>
      <c r="R174" s="84">
        <v>2.6</v>
      </c>
      <c r="S174" s="288">
        <f>System!$H$11</f>
        <v>0.68430831298439321</v>
      </c>
      <c r="T174" s="240">
        <f t="shared" si="8"/>
        <v>1.7792016137594224</v>
      </c>
      <c r="U174" s="243">
        <f>System!$I$11</f>
        <v>0.65</v>
      </c>
      <c r="V174" s="185">
        <f t="shared" si="7"/>
        <v>14.804400000000003</v>
      </c>
      <c r="W174" s="74"/>
      <c r="Y174" s="176"/>
      <c r="Z174" s="174"/>
      <c r="AA174" s="174"/>
      <c r="AB174" s="115"/>
      <c r="AC174" s="115"/>
      <c r="AD174" s="174"/>
      <c r="AE174" s="174"/>
      <c r="AF174" s="174"/>
      <c r="AG174" s="174"/>
      <c r="AH174" s="147"/>
      <c r="AI174" s="174"/>
      <c r="AJ174" s="115"/>
      <c r="AK174" s="174"/>
      <c r="AL174" s="115"/>
      <c r="AM174" s="114"/>
      <c r="AN174" s="177"/>
      <c r="AO174" s="174"/>
      <c r="AP174" s="174"/>
      <c r="AQ174" s="174"/>
      <c r="AR174" s="169"/>
      <c r="AT174" s="16"/>
      <c r="AU174" s="16"/>
    </row>
    <row r="175" spans="1:47">
      <c r="A175" s="122"/>
      <c r="B175" s="130" t="s">
        <v>916</v>
      </c>
      <c r="C175" s="31" t="s">
        <v>5170</v>
      </c>
      <c r="D175" s="129" t="s">
        <v>513</v>
      </c>
      <c r="E175" s="129" t="s">
        <v>514</v>
      </c>
      <c r="F175" s="140">
        <v>44.9465</v>
      </c>
      <c r="G175" s="140">
        <v>-81.263199999999998</v>
      </c>
      <c r="H175" s="31" t="s">
        <v>1152</v>
      </c>
      <c r="I175" s="31" t="s">
        <v>2783</v>
      </c>
      <c r="J175" s="227" t="s">
        <v>1529</v>
      </c>
      <c r="K175" s="133" t="s">
        <v>4192</v>
      </c>
      <c r="L175" s="226">
        <v>230</v>
      </c>
      <c r="M175" s="90">
        <v>2007</v>
      </c>
      <c r="N175" s="90">
        <v>2027</v>
      </c>
      <c r="O175" s="127"/>
      <c r="P175" s="90" t="s">
        <v>1156</v>
      </c>
      <c r="Q175" s="46" t="s">
        <v>205</v>
      </c>
      <c r="R175" s="84">
        <v>5.0999999999999996</v>
      </c>
      <c r="S175" s="288">
        <f>System!$H$12</f>
        <v>0.21142031080592702</v>
      </c>
      <c r="T175" s="240">
        <f t="shared" si="8"/>
        <v>1.0782435851102277</v>
      </c>
      <c r="U175" s="243">
        <f>System!$I$12</f>
        <v>0.27</v>
      </c>
      <c r="V175" s="185">
        <f t="shared" si="7"/>
        <v>12.062520000000001</v>
      </c>
      <c r="W175" s="74"/>
      <c r="X175" s="10"/>
      <c r="Y175" s="176"/>
      <c r="Z175" s="174"/>
      <c r="AA175" s="174"/>
      <c r="AB175" s="115"/>
      <c r="AC175" s="115"/>
      <c r="AD175" s="174"/>
      <c r="AE175" s="174"/>
      <c r="AF175" s="174"/>
      <c r="AG175" s="174"/>
      <c r="AH175" s="147"/>
      <c r="AI175" s="174"/>
      <c r="AJ175" s="115"/>
      <c r="AK175" s="174"/>
      <c r="AL175" s="115"/>
      <c r="AM175" s="114"/>
      <c r="AN175" s="177"/>
      <c r="AO175" s="174"/>
      <c r="AP175" s="174"/>
      <c r="AQ175" s="174"/>
      <c r="AR175" s="169"/>
      <c r="AS175" s="10"/>
      <c r="AT175" s="16"/>
      <c r="AU175" s="16"/>
    </row>
    <row r="176" spans="1:47">
      <c r="A176" s="122"/>
      <c r="B176" s="130" t="s">
        <v>372</v>
      </c>
      <c r="C176" s="31" t="s">
        <v>4838</v>
      </c>
      <c r="D176" s="130" t="s">
        <v>777</v>
      </c>
      <c r="E176" s="129" t="s">
        <v>373</v>
      </c>
      <c r="F176" s="140">
        <v>44.290399999999998</v>
      </c>
      <c r="G176" s="140">
        <v>-76.925700000000006</v>
      </c>
      <c r="H176" s="31" t="s">
        <v>1153</v>
      </c>
      <c r="I176" s="31" t="s">
        <v>2783</v>
      </c>
      <c r="J176" s="226" t="s">
        <v>2456</v>
      </c>
      <c r="K176" s="134" t="s">
        <v>4165</v>
      </c>
      <c r="L176" s="226">
        <v>115</v>
      </c>
      <c r="M176" s="90">
        <v>2009</v>
      </c>
      <c r="N176" s="90">
        <v>2029</v>
      </c>
      <c r="O176" s="125"/>
      <c r="P176" s="83" t="s">
        <v>204</v>
      </c>
      <c r="Q176" s="46" t="s">
        <v>204</v>
      </c>
      <c r="R176" s="84">
        <v>9.1</v>
      </c>
      <c r="S176" s="288">
        <f>System!$H$13</f>
        <v>0.18544776119402984</v>
      </c>
      <c r="T176" s="240">
        <f t="shared" si="8"/>
        <v>1.6875746268656715</v>
      </c>
      <c r="U176" s="243">
        <f>System!$I$13</f>
        <v>0.18</v>
      </c>
      <c r="V176" s="185">
        <f t="shared" si="7"/>
        <v>14.348879999999998</v>
      </c>
      <c r="W176" s="74"/>
      <c r="X176" s="10"/>
      <c r="Y176" s="176"/>
      <c r="Z176" s="174"/>
      <c r="AA176" s="174"/>
      <c r="AB176" s="115"/>
      <c r="AC176" s="115"/>
      <c r="AD176" s="174"/>
      <c r="AE176" s="174"/>
      <c r="AF176" s="174"/>
      <c r="AG176" s="174"/>
      <c r="AH176" s="147"/>
      <c r="AI176" s="174"/>
      <c r="AJ176" s="115"/>
      <c r="AK176" s="174"/>
      <c r="AL176" s="115"/>
      <c r="AM176" s="114"/>
      <c r="AN176" s="177"/>
      <c r="AO176" s="174"/>
      <c r="AP176" s="174"/>
      <c r="AQ176" s="174"/>
      <c r="AR176" s="169"/>
      <c r="AS176" s="10"/>
      <c r="AT176" s="16"/>
      <c r="AU176" s="16"/>
    </row>
    <row r="177" spans="1:47">
      <c r="A177" s="122"/>
      <c r="B177" s="130" t="s">
        <v>374</v>
      </c>
      <c r="C177" s="31" t="s">
        <v>4839</v>
      </c>
      <c r="D177" s="130" t="s">
        <v>777</v>
      </c>
      <c r="E177" s="129" t="s">
        <v>373</v>
      </c>
      <c r="F177" s="140">
        <v>44.298400000000001</v>
      </c>
      <c r="G177" s="140">
        <v>-76.942499999999995</v>
      </c>
      <c r="H177" s="31" t="s">
        <v>1153</v>
      </c>
      <c r="I177" s="31" t="s">
        <v>2783</v>
      </c>
      <c r="J177" s="226" t="s">
        <v>2456</v>
      </c>
      <c r="K177" s="133" t="s">
        <v>4165</v>
      </c>
      <c r="L177" s="226">
        <v>115</v>
      </c>
      <c r="M177" s="90">
        <v>2011</v>
      </c>
      <c r="N177" s="90">
        <v>2031</v>
      </c>
      <c r="O177" s="125"/>
      <c r="P177" s="83" t="s">
        <v>204</v>
      </c>
      <c r="Q177" s="46" t="s">
        <v>204</v>
      </c>
      <c r="R177" s="84">
        <v>10.4</v>
      </c>
      <c r="S177" s="288">
        <f>System!$H$13</f>
        <v>0.18544776119402984</v>
      </c>
      <c r="T177" s="240">
        <f t="shared" si="8"/>
        <v>1.9286567164179103</v>
      </c>
      <c r="U177" s="243">
        <f>System!$I$13</f>
        <v>0.18</v>
      </c>
      <c r="V177" s="185">
        <f t="shared" si="7"/>
        <v>16.398720000000001</v>
      </c>
      <c r="W177" s="74"/>
      <c r="X177" s="10"/>
      <c r="Y177" s="176"/>
      <c r="Z177" s="174"/>
      <c r="AA177" s="174"/>
      <c r="AB177" s="115"/>
      <c r="AC177" s="115"/>
      <c r="AD177" s="174"/>
      <c r="AE177" s="174"/>
      <c r="AF177" s="174"/>
      <c r="AG177" s="174"/>
      <c r="AH177" s="147"/>
      <c r="AI177" s="174"/>
      <c r="AJ177" s="115"/>
      <c r="AK177" s="174"/>
      <c r="AL177" s="115"/>
      <c r="AM177" s="114"/>
      <c r="AN177" s="177"/>
      <c r="AO177" s="174"/>
      <c r="AP177" s="174"/>
      <c r="AQ177" s="174"/>
      <c r="AR177" s="169"/>
      <c r="AS177" s="10"/>
      <c r="AT177" s="16"/>
      <c r="AU177" s="16"/>
    </row>
    <row r="178" spans="1:47">
      <c r="A178" s="122"/>
      <c r="B178" s="129" t="s">
        <v>230</v>
      </c>
      <c r="C178" s="31" t="s">
        <v>5171</v>
      </c>
      <c r="D178" s="129" t="s">
        <v>231</v>
      </c>
      <c r="E178" s="129" t="s">
        <v>232</v>
      </c>
      <c r="F178" s="146">
        <v>44.027813999999999</v>
      </c>
      <c r="G178" s="146">
        <v>-79.606846000000004</v>
      </c>
      <c r="H178" s="31" t="s">
        <v>1153</v>
      </c>
      <c r="I178" s="31" t="s">
        <v>2783</v>
      </c>
      <c r="J178" s="226" t="s">
        <v>1606</v>
      </c>
      <c r="K178" s="134" t="s">
        <v>4076</v>
      </c>
      <c r="L178" s="226">
        <v>230</v>
      </c>
      <c r="M178" s="90">
        <v>2017</v>
      </c>
      <c r="N178" s="90">
        <v>2037</v>
      </c>
      <c r="O178" s="127"/>
      <c r="P178" s="90" t="s">
        <v>194</v>
      </c>
      <c r="Q178" s="46" t="s">
        <v>4925</v>
      </c>
      <c r="R178" s="53">
        <v>3.2330000000000001</v>
      </c>
      <c r="S178" s="288">
        <f>System!$H$7</f>
        <v>0.85116604477611935</v>
      </c>
      <c r="T178" s="240">
        <f t="shared" si="8"/>
        <v>2.7518198227611941</v>
      </c>
      <c r="U178" s="243">
        <f>System!$I$8</f>
        <v>0.13</v>
      </c>
      <c r="V178" s="185">
        <f t="shared" si="7"/>
        <v>3.6817403999999998</v>
      </c>
      <c r="W178" s="74"/>
      <c r="Y178" s="177"/>
      <c r="Z178" s="174"/>
      <c r="AA178" s="174"/>
      <c r="AB178" s="115"/>
      <c r="AC178" s="115"/>
      <c r="AD178" s="174"/>
      <c r="AE178" s="174"/>
      <c r="AF178" s="174"/>
      <c r="AG178" s="174"/>
      <c r="AH178" s="147"/>
      <c r="AI178" s="174"/>
      <c r="AJ178" s="115"/>
      <c r="AK178" s="174"/>
      <c r="AL178" s="115"/>
      <c r="AM178" s="82"/>
      <c r="AN178" s="177"/>
      <c r="AO178" s="174"/>
      <c r="AP178" s="174"/>
      <c r="AQ178" s="174"/>
      <c r="AR178" s="169"/>
      <c r="AT178" s="16"/>
      <c r="AU178" s="16"/>
    </row>
    <row r="179" spans="1:47">
      <c r="A179" s="122"/>
      <c r="B179" s="130" t="s">
        <v>273</v>
      </c>
      <c r="C179" s="31" t="s">
        <v>5172</v>
      </c>
      <c r="D179" s="130" t="s">
        <v>628</v>
      </c>
      <c r="E179" s="129" t="s">
        <v>273</v>
      </c>
      <c r="F179" s="140">
        <v>48.609099999999998</v>
      </c>
      <c r="G179" s="140">
        <v>-93.402299999999997</v>
      </c>
      <c r="H179" s="31" t="s">
        <v>1152</v>
      </c>
      <c r="I179" s="31" t="s">
        <v>2783</v>
      </c>
      <c r="J179" s="226" t="s">
        <v>4462</v>
      </c>
      <c r="K179" s="134" t="s">
        <v>4463</v>
      </c>
      <c r="L179" s="226">
        <v>115</v>
      </c>
      <c r="M179" s="90">
        <v>2009</v>
      </c>
      <c r="N179" s="90">
        <v>2029</v>
      </c>
      <c r="O179" s="136"/>
      <c r="P179" s="152" t="s">
        <v>1067</v>
      </c>
      <c r="Q179" s="46" t="s">
        <v>1067</v>
      </c>
      <c r="R179" s="185">
        <v>10</v>
      </c>
      <c r="S179" s="288">
        <f>System!$H$11</f>
        <v>0.68430831298439321</v>
      </c>
      <c r="T179" s="240">
        <f t="shared" si="8"/>
        <v>6.8430831298439321</v>
      </c>
      <c r="U179" s="243">
        <f>System!$I$11</f>
        <v>0.65</v>
      </c>
      <c r="V179" s="185">
        <f t="shared" si="7"/>
        <v>56.94</v>
      </c>
      <c r="W179" s="74"/>
      <c r="Y179" s="148"/>
      <c r="Z179" s="148"/>
      <c r="AA179" s="148"/>
      <c r="AB179" s="222"/>
      <c r="AC179" s="222"/>
      <c r="AD179" s="148"/>
      <c r="AE179" s="148"/>
      <c r="AF179" s="148"/>
      <c r="AG179" s="148"/>
      <c r="AH179" s="148"/>
      <c r="AI179" s="148"/>
      <c r="AJ179" s="171"/>
      <c r="AK179" s="222"/>
      <c r="AL179" s="148"/>
      <c r="AM179" s="86"/>
      <c r="AN179" s="148"/>
      <c r="AO179" s="171"/>
      <c r="AP179" s="148"/>
      <c r="AQ179" s="148"/>
      <c r="AR179" s="171"/>
      <c r="AT179" s="16" t="s">
        <v>1077</v>
      </c>
      <c r="AU179" s="317"/>
    </row>
    <row r="180" spans="1:47">
      <c r="A180" s="122"/>
      <c r="B180" s="130" t="s">
        <v>778</v>
      </c>
      <c r="C180" s="31" t="s">
        <v>5173</v>
      </c>
      <c r="D180" s="129" t="s">
        <v>376</v>
      </c>
      <c r="E180" s="129" t="s">
        <v>377</v>
      </c>
      <c r="F180" s="140">
        <v>48.360300000000002</v>
      </c>
      <c r="G180" s="140">
        <v>-89.253600000000006</v>
      </c>
      <c r="H180" s="31" t="s">
        <v>1152</v>
      </c>
      <c r="I180" s="31" t="s">
        <v>2783</v>
      </c>
      <c r="J180" s="226" t="s">
        <v>1259</v>
      </c>
      <c r="K180" s="134" t="s">
        <v>3952</v>
      </c>
      <c r="L180" s="226">
        <v>115</v>
      </c>
      <c r="M180" s="90">
        <v>2012</v>
      </c>
      <c r="N180" s="90">
        <v>2032</v>
      </c>
      <c r="O180" s="125"/>
      <c r="P180" s="83" t="s">
        <v>204</v>
      </c>
      <c r="Q180" s="46" t="s">
        <v>204</v>
      </c>
      <c r="R180" s="84">
        <v>10.9</v>
      </c>
      <c r="S180" s="288">
        <f>System!$H$13</f>
        <v>0.18544776119402984</v>
      </c>
      <c r="T180" s="240">
        <f t="shared" si="8"/>
        <v>2.0213805970149252</v>
      </c>
      <c r="U180" s="243">
        <f>System!$I$13</f>
        <v>0.18</v>
      </c>
      <c r="V180" s="185">
        <f t="shared" si="7"/>
        <v>17.187120000000004</v>
      </c>
      <c r="W180" s="74"/>
      <c r="X180" s="150"/>
      <c r="Y180" s="176"/>
      <c r="Z180" s="174"/>
      <c r="AA180" s="174"/>
      <c r="AB180" s="115"/>
      <c r="AC180" s="115"/>
      <c r="AD180" s="174"/>
      <c r="AE180" s="174"/>
      <c r="AF180" s="174"/>
      <c r="AG180" s="174"/>
      <c r="AH180" s="147"/>
      <c r="AI180" s="174"/>
      <c r="AJ180" s="115"/>
      <c r="AK180" s="174"/>
      <c r="AL180" s="115"/>
      <c r="AM180" s="114"/>
      <c r="AN180" s="177"/>
      <c r="AO180" s="174"/>
      <c r="AP180" s="174"/>
      <c r="AQ180" s="174"/>
      <c r="AR180" s="169"/>
      <c r="AS180" s="150"/>
      <c r="AT180" s="16"/>
      <c r="AU180" s="16"/>
    </row>
    <row r="181" spans="1:47">
      <c r="A181" s="122"/>
      <c r="B181" s="130" t="s">
        <v>779</v>
      </c>
      <c r="C181" s="31" t="s">
        <v>5174</v>
      </c>
      <c r="D181" s="130" t="s">
        <v>378</v>
      </c>
      <c r="E181" s="129" t="s">
        <v>135</v>
      </c>
      <c r="F181" s="140">
        <v>44.0199</v>
      </c>
      <c r="G181" s="140">
        <v>-77.093999999999994</v>
      </c>
      <c r="H181" s="31" t="s">
        <v>1153</v>
      </c>
      <c r="I181" s="31" t="s">
        <v>2783</v>
      </c>
      <c r="J181" s="226" t="s">
        <v>2715</v>
      </c>
      <c r="K181" s="31" t="s">
        <v>4202</v>
      </c>
      <c r="L181" s="226">
        <v>230</v>
      </c>
      <c r="M181" s="90">
        <v>2014</v>
      </c>
      <c r="N181" s="90">
        <v>2034</v>
      </c>
      <c r="O181" s="136"/>
      <c r="P181" s="83" t="s">
        <v>204</v>
      </c>
      <c r="Q181" s="46" t="s">
        <v>204</v>
      </c>
      <c r="R181" s="84">
        <v>10</v>
      </c>
      <c r="S181" s="288">
        <f>System!$H$13</f>
        <v>0.18544776119402984</v>
      </c>
      <c r="T181" s="240">
        <f t="shared" si="8"/>
        <v>1.8544776119402984</v>
      </c>
      <c r="U181" s="243">
        <f>System!$I$13</f>
        <v>0.18</v>
      </c>
      <c r="V181" s="185">
        <f t="shared" si="7"/>
        <v>15.768000000000001</v>
      </c>
      <c r="W181" s="74"/>
      <c r="X181" s="10"/>
      <c r="Y181" s="176"/>
      <c r="Z181" s="174"/>
      <c r="AA181" s="174"/>
      <c r="AB181" s="115"/>
      <c r="AC181" s="115"/>
      <c r="AD181" s="174"/>
      <c r="AE181" s="174"/>
      <c r="AF181" s="174"/>
      <c r="AG181" s="174"/>
      <c r="AH181" s="147"/>
      <c r="AI181" s="174"/>
      <c r="AJ181" s="115"/>
      <c r="AK181" s="174"/>
      <c r="AL181" s="115"/>
      <c r="AM181" s="114"/>
      <c r="AN181" s="177"/>
      <c r="AO181" s="174"/>
      <c r="AP181" s="174"/>
      <c r="AQ181" s="174"/>
      <c r="AR181" s="169"/>
      <c r="AS181" s="10"/>
      <c r="AT181" s="16"/>
      <c r="AU181" s="16"/>
    </row>
    <row r="182" spans="1:47">
      <c r="A182" s="122"/>
      <c r="B182" s="130" t="s">
        <v>653</v>
      </c>
      <c r="C182" s="31" t="s">
        <v>5175</v>
      </c>
      <c r="D182" s="130" t="s">
        <v>566</v>
      </c>
      <c r="E182" s="138" t="s">
        <v>653</v>
      </c>
      <c r="F182" s="142">
        <v>44.186500000000002</v>
      </c>
      <c r="G182" s="142">
        <v>-77.594499999999996</v>
      </c>
      <c r="H182" s="31" t="s">
        <v>1153</v>
      </c>
      <c r="I182" s="31" t="s">
        <v>2783</v>
      </c>
      <c r="J182" s="226" t="s">
        <v>1499</v>
      </c>
      <c r="K182" s="134" t="s">
        <v>4236</v>
      </c>
      <c r="L182" s="226">
        <v>115</v>
      </c>
      <c r="M182" s="287">
        <v>1913</v>
      </c>
      <c r="N182" s="75">
        <v>2100</v>
      </c>
      <c r="O182" s="136"/>
      <c r="P182" s="83" t="s">
        <v>1067</v>
      </c>
      <c r="Q182" s="46" t="s">
        <v>1067</v>
      </c>
      <c r="R182" s="84">
        <v>3</v>
      </c>
      <c r="S182" s="288">
        <f>System!$H$11</f>
        <v>0.68430831298439321</v>
      </c>
      <c r="T182" s="240">
        <f t="shared" si="8"/>
        <v>2.0529249389531796</v>
      </c>
      <c r="U182" s="243">
        <f>System!$I$11</f>
        <v>0.65</v>
      </c>
      <c r="V182" s="185">
        <f t="shared" si="7"/>
        <v>17.082000000000001</v>
      </c>
      <c r="W182" s="74">
        <v>4</v>
      </c>
      <c r="Y182" s="176"/>
      <c r="Z182" s="174"/>
      <c r="AA182" s="174"/>
      <c r="AB182" s="115"/>
      <c r="AC182" s="115"/>
      <c r="AD182" s="174"/>
      <c r="AE182" s="174"/>
      <c r="AF182" s="174"/>
      <c r="AG182" s="174"/>
      <c r="AH182" s="147"/>
      <c r="AI182" s="174"/>
      <c r="AJ182" s="115"/>
      <c r="AK182" s="174"/>
      <c r="AL182" s="115"/>
      <c r="AM182" s="114"/>
      <c r="AN182" s="177"/>
      <c r="AO182" s="174"/>
      <c r="AP182" s="174"/>
      <c r="AQ182" s="174"/>
      <c r="AR182" s="169"/>
      <c r="AT182" s="16"/>
      <c r="AU182" s="16"/>
    </row>
    <row r="183" spans="1:47">
      <c r="A183" s="122"/>
      <c r="B183" s="130" t="s">
        <v>917</v>
      </c>
      <c r="C183" s="31" t="s">
        <v>5176</v>
      </c>
      <c r="D183" s="129" t="s">
        <v>502</v>
      </c>
      <c r="E183" s="129" t="s">
        <v>503</v>
      </c>
      <c r="F183" s="140">
        <v>42.606900000000003</v>
      </c>
      <c r="G183" s="140">
        <v>-80.659800000000004</v>
      </c>
      <c r="H183" s="31" t="s">
        <v>1153</v>
      </c>
      <c r="I183" s="31" t="s">
        <v>2783</v>
      </c>
      <c r="J183" s="226" t="s">
        <v>2699</v>
      </c>
      <c r="K183" s="134" t="s">
        <v>4270</v>
      </c>
      <c r="L183" s="226">
        <v>115</v>
      </c>
      <c r="M183" s="90">
        <v>2008</v>
      </c>
      <c r="N183" s="90">
        <v>2028</v>
      </c>
      <c r="O183" s="125"/>
      <c r="P183" s="83" t="s">
        <v>1156</v>
      </c>
      <c r="Q183" s="46" t="s">
        <v>205</v>
      </c>
      <c r="R183" s="84">
        <v>9.9</v>
      </c>
      <c r="S183" s="288">
        <f>System!$H$12</f>
        <v>0.21142031080592702</v>
      </c>
      <c r="T183" s="240">
        <f t="shared" si="8"/>
        <v>2.0930610769786777</v>
      </c>
      <c r="U183" s="243">
        <f>System!$I$12</f>
        <v>0.27</v>
      </c>
      <c r="V183" s="185">
        <f t="shared" si="7"/>
        <v>23.415480000000006</v>
      </c>
      <c r="W183" s="74"/>
      <c r="X183" s="10"/>
      <c r="Y183" s="176"/>
      <c r="Z183" s="174"/>
      <c r="AA183" s="174"/>
      <c r="AB183" s="115"/>
      <c r="AC183" s="115"/>
      <c r="AD183" s="174"/>
      <c r="AE183" s="174"/>
      <c r="AF183" s="174"/>
      <c r="AG183" s="174"/>
      <c r="AH183" s="147"/>
      <c r="AI183" s="174"/>
      <c r="AJ183" s="115"/>
      <c r="AK183" s="174"/>
      <c r="AL183" s="115"/>
      <c r="AM183" s="114"/>
      <c r="AN183" s="177"/>
      <c r="AO183" s="174"/>
      <c r="AP183" s="174"/>
      <c r="AQ183" s="174"/>
      <c r="AR183" s="169"/>
      <c r="AS183" s="10"/>
      <c r="AT183" s="16"/>
      <c r="AU183" s="16"/>
    </row>
    <row r="184" spans="1:47">
      <c r="A184" s="122"/>
      <c r="B184" s="130" t="s">
        <v>918</v>
      </c>
      <c r="C184" s="31" t="s">
        <v>5177</v>
      </c>
      <c r="D184" s="129" t="s">
        <v>515</v>
      </c>
      <c r="E184" s="129" t="s">
        <v>516</v>
      </c>
      <c r="F184" s="140">
        <v>42.3964</v>
      </c>
      <c r="G184" s="140">
        <v>-81.865700000000004</v>
      </c>
      <c r="H184" s="31" t="s">
        <v>1153</v>
      </c>
      <c r="I184" s="31" t="s">
        <v>2783</v>
      </c>
      <c r="J184" s="226" t="s">
        <v>4423</v>
      </c>
      <c r="K184" s="134" t="s">
        <v>4569</v>
      </c>
      <c r="L184" s="226">
        <v>230</v>
      </c>
      <c r="M184" s="90">
        <v>2010</v>
      </c>
      <c r="N184" s="90">
        <v>2030</v>
      </c>
      <c r="O184" s="125"/>
      <c r="P184" s="83" t="s">
        <v>1156</v>
      </c>
      <c r="Q184" s="46" t="s">
        <v>205</v>
      </c>
      <c r="R184" s="84">
        <v>9</v>
      </c>
      <c r="S184" s="288">
        <f>System!$H$12</f>
        <v>0.21142031080592702</v>
      </c>
      <c r="T184" s="240">
        <f t="shared" si="8"/>
        <v>1.9027827972533431</v>
      </c>
      <c r="U184" s="243">
        <f>System!$I$12</f>
        <v>0.27</v>
      </c>
      <c r="V184" s="185">
        <f t="shared" si="7"/>
        <v>21.286800000000003</v>
      </c>
      <c r="W184" s="74"/>
      <c r="X184" s="10"/>
      <c r="Y184" s="176"/>
      <c r="Z184" s="174"/>
      <c r="AA184" s="174"/>
      <c r="AB184" s="115"/>
      <c r="AC184" s="115"/>
      <c r="AD184" s="174"/>
      <c r="AE184" s="174"/>
      <c r="AF184" s="174"/>
      <c r="AG184" s="174"/>
      <c r="AH184" s="147"/>
      <c r="AI184" s="174"/>
      <c r="AJ184" s="115"/>
      <c r="AK184" s="174"/>
      <c r="AL184" s="115"/>
      <c r="AM184" s="114"/>
      <c r="AN184" s="177"/>
      <c r="AO184" s="174"/>
      <c r="AP184" s="174"/>
      <c r="AQ184" s="174"/>
      <c r="AR184" s="169"/>
      <c r="AS184" s="10"/>
      <c r="AT184" s="16"/>
      <c r="AU184" s="16"/>
    </row>
    <row r="185" spans="1:47">
      <c r="A185" s="122"/>
      <c r="B185" s="130" t="s">
        <v>654</v>
      </c>
      <c r="C185" s="31" t="s">
        <v>5178</v>
      </c>
      <c r="D185" s="130" t="s">
        <v>4951</v>
      </c>
      <c r="E185" s="129" t="s">
        <v>274</v>
      </c>
      <c r="F185" s="140">
        <v>45.426200000000001</v>
      </c>
      <c r="G185" s="140">
        <v>-76.253699999999995</v>
      </c>
      <c r="H185" s="31" t="s">
        <v>1152</v>
      </c>
      <c r="I185" s="31" t="s">
        <v>2783</v>
      </c>
      <c r="J185" s="226" t="s">
        <v>1710</v>
      </c>
      <c r="K185" s="134" t="s">
        <v>3936</v>
      </c>
      <c r="L185" s="226">
        <v>115</v>
      </c>
      <c r="M185" s="90">
        <v>2011</v>
      </c>
      <c r="N185" s="90">
        <v>2031</v>
      </c>
      <c r="O185" s="136"/>
      <c r="P185" s="83" t="s">
        <v>1067</v>
      </c>
      <c r="Q185" s="46" t="s">
        <v>1067</v>
      </c>
      <c r="R185" s="84">
        <v>1.6</v>
      </c>
      <c r="S185" s="288">
        <f>System!$H$11</f>
        <v>0.68430831298439321</v>
      </c>
      <c r="T185" s="240">
        <f t="shared" si="8"/>
        <v>1.0948933007750292</v>
      </c>
      <c r="U185" s="243">
        <f>System!$I$11</f>
        <v>0.65</v>
      </c>
      <c r="V185" s="185">
        <f t="shared" si="7"/>
        <v>9.1104000000000021</v>
      </c>
      <c r="W185" s="74"/>
      <c r="Y185" s="148"/>
      <c r="Z185" s="171"/>
      <c r="AA185" s="148"/>
      <c r="AB185" s="148"/>
      <c r="AC185" s="222"/>
      <c r="AD185" s="148"/>
      <c r="AE185" s="148"/>
      <c r="AF185" s="148"/>
      <c r="AG185" s="148"/>
      <c r="AH185" s="148"/>
      <c r="AI185" s="222"/>
      <c r="AJ185" s="148"/>
      <c r="AK185" s="148"/>
      <c r="AL185" s="222"/>
      <c r="AM185" s="86"/>
      <c r="AN185" s="148"/>
      <c r="AO185" s="148"/>
      <c r="AP185" s="148"/>
      <c r="AQ185" s="148"/>
      <c r="AR185" s="148"/>
      <c r="AT185" s="16"/>
      <c r="AU185" s="16"/>
    </row>
    <row r="186" spans="1:47">
      <c r="A186" s="122"/>
      <c r="B186" s="130" t="s">
        <v>919</v>
      </c>
      <c r="C186" s="31" t="s">
        <v>5179</v>
      </c>
      <c r="D186" s="130" t="s">
        <v>920</v>
      </c>
      <c r="E186" s="129" t="s">
        <v>564</v>
      </c>
      <c r="F186" s="140">
        <v>44.0197</v>
      </c>
      <c r="G186" s="140">
        <v>-78.581000000000003</v>
      </c>
      <c r="H186" s="31" t="s">
        <v>1153</v>
      </c>
      <c r="I186" s="31" t="s">
        <v>2783</v>
      </c>
      <c r="J186" s="226" t="s">
        <v>1523</v>
      </c>
      <c r="K186" s="134" t="s">
        <v>4304</v>
      </c>
      <c r="L186" s="226">
        <v>230</v>
      </c>
      <c r="M186" s="90">
        <v>2016</v>
      </c>
      <c r="N186" s="90">
        <v>2036</v>
      </c>
      <c r="O186" s="136"/>
      <c r="P186" s="83" t="s">
        <v>1156</v>
      </c>
      <c r="Q186" s="46" t="s">
        <v>205</v>
      </c>
      <c r="R186" s="84">
        <v>17.600000000000001</v>
      </c>
      <c r="S186" s="288">
        <f>System!$H$12</f>
        <v>0.21142031080592702</v>
      </c>
      <c r="T186" s="240">
        <f t="shared" si="8"/>
        <v>3.720997470184316</v>
      </c>
      <c r="U186" s="243">
        <f>System!$I$12</f>
        <v>0.27</v>
      </c>
      <c r="V186" s="185">
        <f t="shared" si="7"/>
        <v>41.627520000000004</v>
      </c>
      <c r="W186" s="74"/>
      <c r="X186" s="10"/>
      <c r="Y186" s="176"/>
      <c r="Z186" s="174"/>
      <c r="AA186" s="174"/>
      <c r="AB186" s="115"/>
      <c r="AC186" s="115"/>
      <c r="AD186" s="174"/>
      <c r="AE186" s="174"/>
      <c r="AF186" s="174"/>
      <c r="AG186" s="174"/>
      <c r="AH186" s="147"/>
      <c r="AI186" s="174"/>
      <c r="AJ186" s="115"/>
      <c r="AK186" s="174"/>
      <c r="AL186" s="115"/>
      <c r="AM186" s="114"/>
      <c r="AN186" s="177"/>
      <c r="AO186" s="174"/>
      <c r="AP186" s="174"/>
      <c r="AQ186" s="174"/>
      <c r="AR186" s="169"/>
      <c r="AS186" s="10"/>
      <c r="AT186" s="16"/>
      <c r="AU186" s="16"/>
    </row>
    <row r="187" spans="1:47">
      <c r="A187" s="122"/>
      <c r="B187" s="130" t="s">
        <v>655</v>
      </c>
      <c r="C187" s="31" t="s">
        <v>5180</v>
      </c>
      <c r="D187" s="130" t="s">
        <v>612</v>
      </c>
      <c r="E187" s="129" t="s">
        <v>267</v>
      </c>
      <c r="F187" s="139">
        <v>47.240200000000002</v>
      </c>
      <c r="G187" s="139">
        <v>-84.583500000000001</v>
      </c>
      <c r="H187" s="31" t="s">
        <v>1152</v>
      </c>
      <c r="I187" s="31" t="s">
        <v>2783</v>
      </c>
      <c r="J187" s="226" t="s">
        <v>1335</v>
      </c>
      <c r="K187" s="133" t="s">
        <v>3886</v>
      </c>
      <c r="L187" s="226">
        <v>115</v>
      </c>
      <c r="M187" s="90">
        <v>2009</v>
      </c>
      <c r="N187" s="90">
        <v>2029</v>
      </c>
      <c r="O187" s="125"/>
      <c r="P187" s="152" t="s">
        <v>1067</v>
      </c>
      <c r="Q187" s="46" t="s">
        <v>1067</v>
      </c>
      <c r="R187" s="185">
        <v>100</v>
      </c>
      <c r="S187" s="288">
        <f>System!$H$11</f>
        <v>0.68430831298439321</v>
      </c>
      <c r="T187" s="240">
        <f t="shared" si="8"/>
        <v>68.430831298439315</v>
      </c>
      <c r="U187" s="243">
        <v>0.37268607305936075</v>
      </c>
      <c r="V187" s="185">
        <f t="shared" si="7"/>
        <v>326.47300000000001</v>
      </c>
      <c r="W187" s="74"/>
      <c r="Y187" s="148"/>
      <c r="Z187" s="171"/>
      <c r="AA187" s="148"/>
      <c r="AB187" s="148"/>
      <c r="AC187" s="222"/>
      <c r="AD187" s="148"/>
      <c r="AE187" s="148"/>
      <c r="AF187" s="148"/>
      <c r="AG187" s="148"/>
      <c r="AH187" s="148"/>
      <c r="AI187" s="222"/>
      <c r="AJ187" s="148"/>
      <c r="AK187" s="148"/>
      <c r="AL187" s="222"/>
      <c r="AM187" s="86"/>
      <c r="AN187" s="148"/>
      <c r="AO187" s="148"/>
      <c r="AP187" s="171"/>
      <c r="AQ187" s="148"/>
      <c r="AR187" s="148"/>
      <c r="AT187" s="16"/>
      <c r="AU187" s="317"/>
    </row>
    <row r="188" spans="1:47">
      <c r="A188" s="122"/>
      <c r="B188" s="130" t="s">
        <v>994</v>
      </c>
      <c r="C188" s="31" t="s">
        <v>5181</v>
      </c>
      <c r="D188" s="129" t="s">
        <v>275</v>
      </c>
      <c r="E188" s="129" t="s">
        <v>263</v>
      </c>
      <c r="F188" s="140">
        <v>45.479199999999999</v>
      </c>
      <c r="G188" s="140">
        <v>-75.655199999999994</v>
      </c>
      <c r="H188" s="31" t="s">
        <v>1152</v>
      </c>
      <c r="I188" s="31" t="s">
        <v>2783</v>
      </c>
      <c r="J188" s="226" t="s">
        <v>1432</v>
      </c>
      <c r="K188" s="134" t="s">
        <v>4097</v>
      </c>
      <c r="L188" s="226">
        <v>115</v>
      </c>
      <c r="M188" s="75">
        <v>2000</v>
      </c>
      <c r="N188" s="75">
        <v>2100</v>
      </c>
      <c r="O188" s="125"/>
      <c r="P188" s="83" t="s">
        <v>1155</v>
      </c>
      <c r="Q188" s="46" t="s">
        <v>1155</v>
      </c>
      <c r="R188" s="84">
        <v>15</v>
      </c>
      <c r="S188" s="288">
        <f>System!$H$10</f>
        <v>0.94512195121951226</v>
      </c>
      <c r="T188" s="240">
        <f t="shared" si="8"/>
        <v>14.176829268292684</v>
      </c>
      <c r="U188" s="243">
        <f>System!$I$10</f>
        <v>0.2</v>
      </c>
      <c r="V188" s="185">
        <f t="shared" si="7"/>
        <v>26.28</v>
      </c>
      <c r="W188" s="74"/>
      <c r="Y188" s="148"/>
      <c r="Z188" s="171"/>
      <c r="AA188" s="148"/>
      <c r="AB188" s="148"/>
      <c r="AC188" s="222"/>
      <c r="AD188" s="148"/>
      <c r="AE188" s="148"/>
      <c r="AF188" s="148"/>
      <c r="AG188" s="148"/>
      <c r="AH188" s="148"/>
      <c r="AI188" s="222"/>
      <c r="AJ188" s="148"/>
      <c r="AK188" s="148"/>
      <c r="AL188" s="222"/>
      <c r="AM188" s="86"/>
      <c r="AN188" s="148"/>
      <c r="AO188" s="148"/>
      <c r="AP188" s="171"/>
      <c r="AQ188" s="148"/>
      <c r="AR188" s="148"/>
      <c r="AT188" s="16"/>
      <c r="AU188" s="16"/>
    </row>
    <row r="189" spans="1:47">
      <c r="A189" s="122"/>
      <c r="B189" s="130" t="s">
        <v>656</v>
      </c>
      <c r="C189" s="31" t="s">
        <v>5182</v>
      </c>
      <c r="D189" s="130" t="s">
        <v>657</v>
      </c>
      <c r="E189" s="129" t="s">
        <v>276</v>
      </c>
      <c r="F189" s="140">
        <v>45.987900000000003</v>
      </c>
      <c r="G189" s="140">
        <v>-79.418999999999997</v>
      </c>
      <c r="H189" s="31" t="s">
        <v>1152</v>
      </c>
      <c r="I189" s="31" t="s">
        <v>2783</v>
      </c>
      <c r="J189" s="226" t="s">
        <v>1956</v>
      </c>
      <c r="K189" s="134" t="s">
        <v>4276</v>
      </c>
      <c r="L189" s="226">
        <v>230</v>
      </c>
      <c r="M189" s="90">
        <v>2015</v>
      </c>
      <c r="N189" s="90">
        <v>2035</v>
      </c>
      <c r="O189" s="136"/>
      <c r="P189" s="83" t="s">
        <v>1067</v>
      </c>
      <c r="Q189" s="46" t="s">
        <v>1067</v>
      </c>
      <c r="R189" s="84">
        <v>2.9</v>
      </c>
      <c r="S189" s="288">
        <f>System!$H$11</f>
        <v>0.68430831298439321</v>
      </c>
      <c r="T189" s="240">
        <f t="shared" si="8"/>
        <v>1.9844941076547402</v>
      </c>
      <c r="U189" s="243">
        <f>System!$I$11</f>
        <v>0.65</v>
      </c>
      <c r="V189" s="185">
        <f t="shared" si="7"/>
        <v>16.512599999999999</v>
      </c>
      <c r="W189" s="74"/>
      <c r="Y189" s="148"/>
      <c r="Z189" s="171"/>
      <c r="AA189" s="148"/>
      <c r="AB189" s="148"/>
      <c r="AC189" s="222"/>
      <c r="AD189" s="148"/>
      <c r="AE189" s="148"/>
      <c r="AF189" s="148"/>
      <c r="AG189" s="148"/>
      <c r="AH189" s="148"/>
      <c r="AI189" s="222"/>
      <c r="AJ189" s="148"/>
      <c r="AK189" s="148"/>
      <c r="AL189" s="222"/>
      <c r="AM189" s="86"/>
      <c r="AN189" s="148"/>
      <c r="AO189" s="148"/>
      <c r="AP189" s="171"/>
      <c r="AQ189" s="148"/>
      <c r="AR189" s="148"/>
      <c r="AT189" s="16"/>
      <c r="AU189" s="16"/>
    </row>
    <row r="190" spans="1:47">
      <c r="A190" s="122"/>
      <c r="B190" s="130" t="s">
        <v>921</v>
      </c>
      <c r="C190" s="31" t="s">
        <v>5183</v>
      </c>
      <c r="D190" s="129" t="s">
        <v>517</v>
      </c>
      <c r="E190" s="129" t="s">
        <v>518</v>
      </c>
      <c r="F190" s="140">
        <v>42.519300000000001</v>
      </c>
      <c r="G190" s="140">
        <v>-81.757099999999994</v>
      </c>
      <c r="H190" s="31" t="s">
        <v>1153</v>
      </c>
      <c r="I190" s="31" t="s">
        <v>2783</v>
      </c>
      <c r="J190" s="226" t="s">
        <v>2677</v>
      </c>
      <c r="K190" s="134" t="s">
        <v>4016</v>
      </c>
      <c r="L190" s="226">
        <v>230</v>
      </c>
      <c r="M190" s="90">
        <v>2013</v>
      </c>
      <c r="N190" s="90">
        <v>2033</v>
      </c>
      <c r="O190" s="136"/>
      <c r="P190" s="83" t="s">
        <v>1156</v>
      </c>
      <c r="Q190" s="46" t="s">
        <v>205</v>
      </c>
      <c r="R190" s="84">
        <v>10</v>
      </c>
      <c r="S190" s="288">
        <f>System!$H$12</f>
        <v>0.21142031080592702</v>
      </c>
      <c r="T190" s="240">
        <f t="shared" si="8"/>
        <v>2.1142031080592703</v>
      </c>
      <c r="U190" s="243">
        <f>System!$I$12</f>
        <v>0.27</v>
      </c>
      <c r="V190" s="185">
        <f t="shared" si="7"/>
        <v>23.652000000000001</v>
      </c>
      <c r="W190" s="74"/>
      <c r="X190" s="10"/>
      <c r="Y190" s="176"/>
      <c r="Z190" s="174"/>
      <c r="AA190" s="174"/>
      <c r="AB190" s="115"/>
      <c r="AC190" s="115"/>
      <c r="AD190" s="174"/>
      <c r="AE190" s="174"/>
      <c r="AF190" s="174"/>
      <c r="AG190" s="174"/>
      <c r="AH190" s="147"/>
      <c r="AI190" s="174"/>
      <c r="AJ190" s="115"/>
      <c r="AK190" s="174"/>
      <c r="AL190" s="115"/>
      <c r="AM190" s="114"/>
      <c r="AN190" s="177"/>
      <c r="AO190" s="174"/>
      <c r="AP190" s="174"/>
      <c r="AQ190" s="174"/>
      <c r="AR190" s="169"/>
      <c r="AS190" s="10"/>
      <c r="AT190" s="16"/>
      <c r="AU190" s="16"/>
    </row>
    <row r="191" spans="1:47">
      <c r="A191" s="122"/>
      <c r="B191" s="130" t="s">
        <v>3480</v>
      </c>
      <c r="C191" s="31" t="s">
        <v>5184</v>
      </c>
      <c r="D191" s="130" t="s">
        <v>658</v>
      </c>
      <c r="E191" s="129" t="s">
        <v>277</v>
      </c>
      <c r="F191" s="140">
        <v>48.643900000000002</v>
      </c>
      <c r="G191" s="140">
        <v>-85.765900000000002</v>
      </c>
      <c r="H191" s="31" t="s">
        <v>1152</v>
      </c>
      <c r="I191" s="31" t="s">
        <v>2783</v>
      </c>
      <c r="J191" s="226" t="s">
        <v>1329</v>
      </c>
      <c r="K191" s="134" t="s">
        <v>4301</v>
      </c>
      <c r="L191" s="226">
        <v>115</v>
      </c>
      <c r="M191" s="90">
        <v>2016</v>
      </c>
      <c r="N191" s="90">
        <v>2056</v>
      </c>
      <c r="O191" s="122"/>
      <c r="P191" s="83" t="s">
        <v>1012</v>
      </c>
      <c r="Q191" s="31" t="s">
        <v>1067</v>
      </c>
      <c r="R191" s="185">
        <v>12</v>
      </c>
      <c r="S191" s="288">
        <f>System!$H$11</f>
        <v>0.68430831298439321</v>
      </c>
      <c r="T191" s="240">
        <f t="shared" si="8"/>
        <v>8.2116997558127185</v>
      </c>
      <c r="U191" s="243">
        <v>0.33909817351598176</v>
      </c>
      <c r="V191" s="185">
        <f t="shared" ref="V191:V254" si="9">R191*24*365*U191/1000</f>
        <v>35.646000000000001</v>
      </c>
      <c r="W191" s="74"/>
      <c r="Y191" s="148"/>
      <c r="Z191" s="148"/>
      <c r="AA191" s="148"/>
      <c r="AB191" s="222"/>
      <c r="AC191" s="222"/>
      <c r="AD191" s="148"/>
      <c r="AE191" s="148"/>
      <c r="AF191" s="148"/>
      <c r="AG191" s="148"/>
      <c r="AH191" s="148"/>
      <c r="AI191" s="148"/>
      <c r="AJ191" s="171"/>
      <c r="AK191" s="222"/>
      <c r="AL191" s="148"/>
      <c r="AM191" s="86"/>
      <c r="AN191" s="148"/>
      <c r="AO191" s="148"/>
      <c r="AP191" s="148"/>
      <c r="AQ191" s="148"/>
      <c r="AR191" s="148"/>
      <c r="AS191" s="14"/>
      <c r="AT191" s="16"/>
      <c r="AU191" s="16"/>
    </row>
    <row r="192" spans="1:47">
      <c r="A192" s="122"/>
      <c r="B192" s="130" t="s">
        <v>3479</v>
      </c>
      <c r="C192" s="31" t="s">
        <v>5185</v>
      </c>
      <c r="D192" s="130" t="s">
        <v>658</v>
      </c>
      <c r="E192" s="129" t="s">
        <v>277</v>
      </c>
      <c r="F192" s="140">
        <v>48.597700000000003</v>
      </c>
      <c r="G192" s="140">
        <v>-85.877899999999997</v>
      </c>
      <c r="H192" s="31" t="s">
        <v>1152</v>
      </c>
      <c r="I192" s="31" t="s">
        <v>2783</v>
      </c>
      <c r="J192" s="226" t="s">
        <v>1329</v>
      </c>
      <c r="K192" s="134" t="s">
        <v>4301</v>
      </c>
      <c r="L192" s="226">
        <v>115</v>
      </c>
      <c r="M192" s="90">
        <v>2016</v>
      </c>
      <c r="N192" s="90">
        <v>2056</v>
      </c>
      <c r="O192" s="242"/>
      <c r="P192" s="83" t="s">
        <v>1012</v>
      </c>
      <c r="Q192" s="31" t="s">
        <v>1067</v>
      </c>
      <c r="R192" s="185">
        <v>10</v>
      </c>
      <c r="S192" s="288">
        <f>System!$H$11</f>
        <v>0.68430831298439321</v>
      </c>
      <c r="T192" s="240">
        <f t="shared" si="8"/>
        <v>6.8430831298439321</v>
      </c>
      <c r="U192" s="243">
        <v>0.60910958904109591</v>
      </c>
      <c r="V192" s="185">
        <f t="shared" si="9"/>
        <v>53.357999999999997</v>
      </c>
      <c r="W192" s="74"/>
      <c r="Y192" s="148"/>
      <c r="Z192" s="148"/>
      <c r="AA192" s="148"/>
      <c r="AB192" s="222"/>
      <c r="AC192" s="222"/>
      <c r="AD192" s="148"/>
      <c r="AE192" s="148"/>
      <c r="AF192" s="148"/>
      <c r="AG192" s="148"/>
      <c r="AH192" s="148"/>
      <c r="AI192" s="148"/>
      <c r="AJ192" s="171"/>
      <c r="AK192" s="222"/>
      <c r="AL192" s="148"/>
      <c r="AM192" s="86"/>
      <c r="AN192" s="148"/>
      <c r="AO192" s="148"/>
      <c r="AP192" s="148"/>
      <c r="AQ192" s="148"/>
      <c r="AR192" s="148"/>
      <c r="AS192" s="14"/>
      <c r="AT192" s="16"/>
      <c r="AU192" s="16"/>
    </row>
    <row r="193" spans="1:47">
      <c r="A193" s="122"/>
      <c r="B193" s="130" t="s">
        <v>659</v>
      </c>
      <c r="C193" s="31" t="s">
        <v>5186</v>
      </c>
      <c r="D193" s="47" t="s">
        <v>660</v>
      </c>
      <c r="E193" s="47" t="s">
        <v>1013</v>
      </c>
      <c r="F193" s="140">
        <v>46.002200000000002</v>
      </c>
      <c r="G193" s="140">
        <v>-79.424700000000001</v>
      </c>
      <c r="H193" s="31" t="s">
        <v>1152</v>
      </c>
      <c r="I193" s="31" t="s">
        <v>2783</v>
      </c>
      <c r="J193" s="226" t="s">
        <v>1956</v>
      </c>
      <c r="K193" s="134" t="s">
        <v>4276</v>
      </c>
      <c r="L193" s="226">
        <v>230</v>
      </c>
      <c r="M193" s="75">
        <v>2000</v>
      </c>
      <c r="N193" s="75">
        <v>2100</v>
      </c>
      <c r="O193" s="125"/>
      <c r="P193" s="83" t="s">
        <v>1067</v>
      </c>
      <c r="Q193" s="46" t="s">
        <v>1067</v>
      </c>
      <c r="R193" s="84">
        <v>1.2</v>
      </c>
      <c r="S193" s="288">
        <f>System!$H$11</f>
        <v>0.68430831298439321</v>
      </c>
      <c r="T193" s="240">
        <f t="shared" si="8"/>
        <v>0.8211699755812718</v>
      </c>
      <c r="U193" s="243">
        <f>System!$I$11</f>
        <v>0.65</v>
      </c>
      <c r="V193" s="185">
        <f t="shared" si="9"/>
        <v>6.8327999999999989</v>
      </c>
      <c r="W193" s="74"/>
      <c r="Y193" s="148"/>
      <c r="Z193" s="171"/>
      <c r="AA193" s="148"/>
      <c r="AB193" s="148"/>
      <c r="AC193" s="222"/>
      <c r="AD193" s="148"/>
      <c r="AE193" s="148"/>
      <c r="AF193" s="148"/>
      <c r="AG193" s="148"/>
      <c r="AH193" s="148"/>
      <c r="AI193" s="222"/>
      <c r="AJ193" s="148"/>
      <c r="AK193" s="148"/>
      <c r="AL193" s="222"/>
      <c r="AM193" s="86"/>
      <c r="AN193" s="148"/>
      <c r="AO193" s="148"/>
      <c r="AP193" s="171"/>
      <c r="AQ193" s="148"/>
      <c r="AR193" s="148"/>
      <c r="AT193" s="16"/>
      <c r="AU193" s="16"/>
    </row>
    <row r="194" spans="1:47">
      <c r="A194" s="122"/>
      <c r="B194" s="129" t="s">
        <v>3595</v>
      </c>
      <c r="C194" s="31" t="s">
        <v>5187</v>
      </c>
      <c r="D194" s="129" t="s">
        <v>4934</v>
      </c>
      <c r="E194" s="129" t="s">
        <v>473</v>
      </c>
      <c r="F194" s="146">
        <v>43.067698999999998</v>
      </c>
      <c r="G194" s="146">
        <v>-79.794956999999997</v>
      </c>
      <c r="H194" s="31" t="s">
        <v>1153</v>
      </c>
      <c r="I194" s="31" t="s">
        <v>2783</v>
      </c>
      <c r="J194" s="226" t="s">
        <v>1630</v>
      </c>
      <c r="K194" s="134" t="s">
        <v>3971</v>
      </c>
      <c r="L194" s="226">
        <v>230</v>
      </c>
      <c r="M194" s="90">
        <v>2008</v>
      </c>
      <c r="N194" s="90">
        <v>2028</v>
      </c>
      <c r="O194" s="127"/>
      <c r="P194" s="90" t="s">
        <v>1154</v>
      </c>
      <c r="Q194" s="46" t="s">
        <v>1155</v>
      </c>
      <c r="R194" s="53">
        <v>3.2</v>
      </c>
      <c r="S194" s="288">
        <f>System!$H$10</f>
        <v>0.94512195121951226</v>
      </c>
      <c r="T194" s="240">
        <f t="shared" si="8"/>
        <v>3.0243902439024395</v>
      </c>
      <c r="U194" s="243">
        <f>System!$I$10</f>
        <v>0.2</v>
      </c>
      <c r="V194" s="185">
        <f t="shared" si="9"/>
        <v>5.6064000000000016</v>
      </c>
      <c r="W194" s="74"/>
      <c r="Y194" s="176"/>
      <c r="Z194" s="174"/>
      <c r="AA194" s="174"/>
      <c r="AB194" s="115"/>
      <c r="AC194" s="115"/>
      <c r="AD194" s="174"/>
      <c r="AE194" s="174"/>
      <c r="AF194" s="174"/>
      <c r="AG194" s="174"/>
      <c r="AH194" s="147"/>
      <c r="AI194" s="174"/>
      <c r="AJ194" s="115"/>
      <c r="AK194" s="174"/>
      <c r="AL194" s="115"/>
      <c r="AM194" s="114"/>
      <c r="AN194" s="177"/>
      <c r="AO194" s="174"/>
      <c r="AP194" s="174"/>
      <c r="AQ194" s="174"/>
      <c r="AR194" s="169"/>
      <c r="AT194" s="16"/>
      <c r="AU194" s="16"/>
    </row>
    <row r="195" spans="1:47">
      <c r="A195" s="122"/>
      <c r="B195" s="130" t="s">
        <v>661</v>
      </c>
      <c r="C195" s="31" t="s">
        <v>5188</v>
      </c>
      <c r="D195" s="130" t="s">
        <v>662</v>
      </c>
      <c r="E195" s="129" t="s">
        <v>278</v>
      </c>
      <c r="F195" s="140">
        <v>44.152500000000003</v>
      </c>
      <c r="G195" s="140">
        <v>-77.581900000000005</v>
      </c>
      <c r="H195" s="31" t="s">
        <v>1153</v>
      </c>
      <c r="I195" s="31" t="s">
        <v>2783</v>
      </c>
      <c r="J195" s="226" t="s">
        <v>1499</v>
      </c>
      <c r="K195" s="134" t="s">
        <v>4236</v>
      </c>
      <c r="L195" s="226">
        <v>115</v>
      </c>
      <c r="M195" s="90">
        <v>2005</v>
      </c>
      <c r="N195" s="90">
        <v>2025</v>
      </c>
      <c r="O195" s="125"/>
      <c r="P195" s="83" t="s">
        <v>1067</v>
      </c>
      <c r="Q195" s="46" t="s">
        <v>1067</v>
      </c>
      <c r="R195" s="84">
        <v>8</v>
      </c>
      <c r="S195" s="288">
        <f>System!$H$11</f>
        <v>0.68430831298439321</v>
      </c>
      <c r="T195" s="240">
        <f t="shared" si="8"/>
        <v>5.4744665038751457</v>
      </c>
      <c r="U195" s="243">
        <f>System!$I$11</f>
        <v>0.65</v>
      </c>
      <c r="V195" s="185">
        <f t="shared" si="9"/>
        <v>45.552</v>
      </c>
      <c r="W195" s="74"/>
      <c r="Y195" s="176"/>
      <c r="Z195" s="174"/>
      <c r="AA195" s="174"/>
      <c r="AB195" s="115"/>
      <c r="AC195" s="115"/>
      <c r="AD195" s="174"/>
      <c r="AE195" s="174"/>
      <c r="AF195" s="174"/>
      <c r="AG195" s="174"/>
      <c r="AH195" s="147"/>
      <c r="AI195" s="174"/>
      <c r="AJ195" s="115"/>
      <c r="AK195" s="174"/>
      <c r="AL195" s="115"/>
      <c r="AM195" s="82"/>
      <c r="AN195" s="177"/>
      <c r="AO195" s="174"/>
      <c r="AP195" s="174"/>
      <c r="AQ195" s="174"/>
      <c r="AR195" s="169"/>
      <c r="AT195" s="16"/>
      <c r="AU195" s="16"/>
    </row>
    <row r="196" spans="1:47">
      <c r="A196" s="122"/>
      <c r="B196" s="130" t="s">
        <v>379</v>
      </c>
      <c r="C196" s="31" t="s">
        <v>5189</v>
      </c>
      <c r="D196" s="130" t="s">
        <v>780</v>
      </c>
      <c r="E196" s="129" t="s">
        <v>380</v>
      </c>
      <c r="F196" s="140">
        <v>44.463299999999997</v>
      </c>
      <c r="G196" s="140">
        <v>-78.966200000000001</v>
      </c>
      <c r="H196" s="31" t="s">
        <v>1153</v>
      </c>
      <c r="I196" s="31" t="s">
        <v>2783</v>
      </c>
      <c r="J196" s="226" t="s">
        <v>2289</v>
      </c>
      <c r="K196" s="31" t="s">
        <v>3947</v>
      </c>
      <c r="L196" s="226">
        <v>230</v>
      </c>
      <c r="M196" s="90">
        <v>2014</v>
      </c>
      <c r="N196" s="90">
        <v>2034</v>
      </c>
      <c r="O196" s="125"/>
      <c r="P196" s="83" t="s">
        <v>204</v>
      </c>
      <c r="Q196" s="46" t="s">
        <v>204</v>
      </c>
      <c r="R196" s="84">
        <v>10</v>
      </c>
      <c r="S196" s="288">
        <f>System!$H$13</f>
        <v>0.18544776119402984</v>
      </c>
      <c r="T196" s="240">
        <f t="shared" ref="T196:T259" si="10">R196*S196</f>
        <v>1.8544776119402984</v>
      </c>
      <c r="U196" s="243">
        <f>System!$I$13</f>
        <v>0.18</v>
      </c>
      <c r="V196" s="185">
        <f t="shared" si="9"/>
        <v>15.768000000000001</v>
      </c>
      <c r="W196" s="74"/>
      <c r="X196" s="10"/>
      <c r="Y196" s="176"/>
      <c r="Z196" s="174"/>
      <c r="AA196" s="174"/>
      <c r="AB196" s="115"/>
      <c r="AC196" s="115"/>
      <c r="AD196" s="174"/>
      <c r="AE196" s="174"/>
      <c r="AF196" s="174"/>
      <c r="AG196" s="174"/>
      <c r="AH196" s="147"/>
      <c r="AI196" s="174"/>
      <c r="AJ196" s="115"/>
      <c r="AK196" s="174"/>
      <c r="AL196" s="115"/>
      <c r="AM196" s="114"/>
      <c r="AN196" s="177"/>
      <c r="AO196" s="174"/>
      <c r="AP196" s="174"/>
      <c r="AQ196" s="174"/>
      <c r="AR196" s="169"/>
      <c r="AS196" s="10"/>
      <c r="AT196" s="16"/>
      <c r="AU196" s="16"/>
    </row>
    <row r="197" spans="1:47">
      <c r="A197" s="122"/>
      <c r="B197" s="130" t="s">
        <v>781</v>
      </c>
      <c r="C197" s="31" t="s">
        <v>5190</v>
      </c>
      <c r="D197" s="130" t="s">
        <v>782</v>
      </c>
      <c r="E197" s="129" t="s">
        <v>353</v>
      </c>
      <c r="F197" s="140">
        <v>44.287799999999997</v>
      </c>
      <c r="G197" s="140">
        <v>-79.293599999999998</v>
      </c>
      <c r="H197" s="31" t="s">
        <v>1153</v>
      </c>
      <c r="I197" s="31" t="s">
        <v>2783</v>
      </c>
      <c r="J197" s="226" t="s">
        <v>2289</v>
      </c>
      <c r="K197" s="31" t="s">
        <v>3947</v>
      </c>
      <c r="L197" s="226">
        <v>230</v>
      </c>
      <c r="M197" s="90">
        <v>2015</v>
      </c>
      <c r="N197" s="90">
        <v>2035</v>
      </c>
      <c r="O197" s="125"/>
      <c r="P197" s="83" t="s">
        <v>204</v>
      </c>
      <c r="Q197" s="46" t="s">
        <v>204</v>
      </c>
      <c r="R197" s="84">
        <v>10</v>
      </c>
      <c r="S197" s="288">
        <f>System!$H$13</f>
        <v>0.18544776119402984</v>
      </c>
      <c r="T197" s="240">
        <f t="shared" si="10"/>
        <v>1.8544776119402984</v>
      </c>
      <c r="U197" s="243">
        <f>System!$I$13</f>
        <v>0.18</v>
      </c>
      <c r="V197" s="185">
        <f t="shared" si="9"/>
        <v>15.768000000000001</v>
      </c>
      <c r="W197" s="74"/>
      <c r="X197" s="150"/>
      <c r="Y197" s="176"/>
      <c r="Z197" s="174"/>
      <c r="AA197" s="174"/>
      <c r="AB197" s="115"/>
      <c r="AC197" s="115"/>
      <c r="AD197" s="174"/>
      <c r="AE197" s="174"/>
      <c r="AF197" s="174"/>
      <c r="AG197" s="174"/>
      <c r="AH197" s="147"/>
      <c r="AI197" s="174"/>
      <c r="AJ197" s="115"/>
      <c r="AK197" s="174"/>
      <c r="AL197" s="115"/>
      <c r="AM197" s="114"/>
      <c r="AN197" s="177"/>
      <c r="AO197" s="174"/>
      <c r="AP197" s="174"/>
      <c r="AQ197" s="174"/>
      <c r="AR197" s="169"/>
      <c r="AS197" s="150"/>
      <c r="AT197" s="16"/>
      <c r="AU197" s="16"/>
    </row>
    <row r="198" spans="1:47">
      <c r="A198" s="122"/>
      <c r="B198" s="130" t="s">
        <v>783</v>
      </c>
      <c r="C198" s="31" t="s">
        <v>5191</v>
      </c>
      <c r="D198" s="130" t="s">
        <v>784</v>
      </c>
      <c r="E198" s="129" t="s">
        <v>381</v>
      </c>
      <c r="F198" s="140">
        <v>44.511699999999998</v>
      </c>
      <c r="G198" s="140">
        <v>-78.992000000000004</v>
      </c>
      <c r="H198" s="31" t="s">
        <v>1153</v>
      </c>
      <c r="I198" s="31" t="s">
        <v>2783</v>
      </c>
      <c r="J198" s="226" t="s">
        <v>2289</v>
      </c>
      <c r="K198" s="31" t="s">
        <v>3947</v>
      </c>
      <c r="L198" s="226">
        <v>230</v>
      </c>
      <c r="M198" s="90">
        <v>2014</v>
      </c>
      <c r="N198" s="90">
        <v>2034</v>
      </c>
      <c r="O198" s="125"/>
      <c r="P198" s="83" t="s">
        <v>204</v>
      </c>
      <c r="Q198" s="46" t="s">
        <v>204</v>
      </c>
      <c r="R198" s="84">
        <v>10</v>
      </c>
      <c r="S198" s="288">
        <f>System!$H$13</f>
        <v>0.18544776119402984</v>
      </c>
      <c r="T198" s="240">
        <f t="shared" si="10"/>
        <v>1.8544776119402984</v>
      </c>
      <c r="U198" s="243">
        <f>System!$I$13</f>
        <v>0.18</v>
      </c>
      <c r="V198" s="185">
        <f t="shared" si="9"/>
        <v>15.768000000000001</v>
      </c>
      <c r="W198" s="74"/>
      <c r="X198" s="10"/>
      <c r="Y198" s="176"/>
      <c r="Z198" s="174"/>
      <c r="AA198" s="174"/>
      <c r="AB198" s="115"/>
      <c r="AC198" s="115"/>
      <c r="AD198" s="174"/>
      <c r="AE198" s="174"/>
      <c r="AF198" s="174"/>
      <c r="AG198" s="174"/>
      <c r="AH198" s="147"/>
      <c r="AI198" s="174"/>
      <c r="AJ198" s="115"/>
      <c r="AK198" s="174"/>
      <c r="AL198" s="115"/>
      <c r="AM198" s="114"/>
      <c r="AN198" s="177"/>
      <c r="AO198" s="174"/>
      <c r="AP198" s="174"/>
      <c r="AQ198" s="174"/>
      <c r="AR198" s="169"/>
      <c r="AS198" s="10"/>
      <c r="AT198" s="16"/>
      <c r="AU198" s="16"/>
    </row>
    <row r="199" spans="1:47">
      <c r="A199" s="122"/>
      <c r="B199" s="130" t="s">
        <v>1183</v>
      </c>
      <c r="C199" s="31" t="s">
        <v>4802</v>
      </c>
      <c r="D199" s="130" t="s">
        <v>607</v>
      </c>
      <c r="E199" s="129" t="s">
        <v>314</v>
      </c>
      <c r="F199" s="140">
        <v>43.746499999999997</v>
      </c>
      <c r="G199" s="140">
        <v>-79.679900000000004</v>
      </c>
      <c r="H199" s="31" t="s">
        <v>1153</v>
      </c>
      <c r="I199" s="31" t="s">
        <v>2783</v>
      </c>
      <c r="J199" s="226" t="s">
        <v>2621</v>
      </c>
      <c r="K199" s="134" t="s">
        <v>4060</v>
      </c>
      <c r="L199" s="226">
        <v>230</v>
      </c>
      <c r="M199" s="90">
        <v>2009</v>
      </c>
      <c r="N199" s="90">
        <v>2029</v>
      </c>
      <c r="O199" s="125"/>
      <c r="P199" s="83" t="s">
        <v>1032</v>
      </c>
      <c r="Q199" s="46" t="s">
        <v>4925</v>
      </c>
      <c r="R199" s="185">
        <v>193</v>
      </c>
      <c r="S199" s="288">
        <f>System!$H$7</f>
        <v>0.85116604477611935</v>
      </c>
      <c r="T199" s="240">
        <f t="shared" si="10"/>
        <v>164.27504664179102</v>
      </c>
      <c r="U199" s="243">
        <v>9.3514443892398325E-2</v>
      </c>
      <c r="V199" s="185">
        <f t="shared" si="9"/>
        <v>158.10300000000001</v>
      </c>
      <c r="W199" s="74"/>
      <c r="Y199" s="176"/>
      <c r="Z199" s="174"/>
      <c r="AA199" s="174"/>
      <c r="AB199" s="115"/>
      <c r="AC199" s="115"/>
      <c r="AD199" s="174"/>
      <c r="AE199" s="174"/>
      <c r="AF199" s="174"/>
      <c r="AG199" s="174"/>
      <c r="AH199" s="147"/>
      <c r="AI199" s="174"/>
      <c r="AJ199" s="115"/>
      <c r="AK199" s="174"/>
      <c r="AL199" s="115"/>
      <c r="AM199" s="114"/>
      <c r="AN199" s="177"/>
      <c r="AO199" s="174"/>
      <c r="AP199" s="174"/>
      <c r="AQ199" s="174"/>
      <c r="AR199" s="169"/>
      <c r="AT199" s="16" t="s">
        <v>1083</v>
      </c>
      <c r="AU199" s="16"/>
    </row>
    <row r="200" spans="1:47">
      <c r="A200" s="122"/>
      <c r="B200" s="130" t="s">
        <v>1184</v>
      </c>
      <c r="C200" s="31" t="s">
        <v>4803</v>
      </c>
      <c r="D200" s="130" t="s">
        <v>607</v>
      </c>
      <c r="E200" s="129" t="s">
        <v>314</v>
      </c>
      <c r="F200" s="140">
        <v>43.746499999999997</v>
      </c>
      <c r="G200" s="140">
        <v>-79.679900000000004</v>
      </c>
      <c r="H200" s="31" t="s">
        <v>1153</v>
      </c>
      <c r="I200" s="31" t="s">
        <v>2783</v>
      </c>
      <c r="J200" s="226" t="s">
        <v>2621</v>
      </c>
      <c r="K200" s="134" t="s">
        <v>4060</v>
      </c>
      <c r="L200" s="226">
        <v>230</v>
      </c>
      <c r="M200" s="90">
        <v>2009</v>
      </c>
      <c r="N200" s="90">
        <v>2029</v>
      </c>
      <c r="O200" s="125"/>
      <c r="P200" s="83" t="s">
        <v>1032</v>
      </c>
      <c r="Q200" s="46" t="s">
        <v>4925</v>
      </c>
      <c r="R200" s="185">
        <v>193</v>
      </c>
      <c r="S200" s="288">
        <f>System!$H$7</f>
        <v>0.85116604477611935</v>
      </c>
      <c r="T200" s="240">
        <f t="shared" si="10"/>
        <v>164.27504664179102</v>
      </c>
      <c r="U200" s="243">
        <v>9.6252395485840012E-2</v>
      </c>
      <c r="V200" s="185">
        <f t="shared" si="9"/>
        <v>162.732</v>
      </c>
      <c r="W200" s="74"/>
      <c r="Y200" s="176"/>
      <c r="Z200" s="174"/>
      <c r="AA200" s="174"/>
      <c r="AB200" s="115"/>
      <c r="AC200" s="115"/>
      <c r="AD200" s="174"/>
      <c r="AE200" s="174"/>
      <c r="AF200" s="174"/>
      <c r="AG200" s="174"/>
      <c r="AH200" s="147"/>
      <c r="AI200" s="174"/>
      <c r="AJ200" s="115"/>
      <c r="AK200" s="174"/>
      <c r="AL200" s="115"/>
      <c r="AM200" s="114"/>
      <c r="AN200" s="177"/>
      <c r="AO200" s="174"/>
      <c r="AP200" s="174"/>
      <c r="AQ200" s="174"/>
      <c r="AR200" s="169"/>
      <c r="AT200" s="16" t="s">
        <v>1083</v>
      </c>
      <c r="AU200" s="16"/>
    </row>
    <row r="201" spans="1:47">
      <c r="A201" s="122"/>
      <c r="B201" s="130" t="s">
        <v>1185</v>
      </c>
      <c r="C201" s="31" t="s">
        <v>4804</v>
      </c>
      <c r="D201" s="130" t="s">
        <v>607</v>
      </c>
      <c r="E201" s="129" t="s">
        <v>314</v>
      </c>
      <c r="F201" s="140">
        <v>43.746499999999997</v>
      </c>
      <c r="G201" s="140">
        <v>-79.679900000000004</v>
      </c>
      <c r="H201" s="31" t="s">
        <v>1153</v>
      </c>
      <c r="I201" s="31" t="s">
        <v>2783</v>
      </c>
      <c r="J201" s="227" t="s">
        <v>2621</v>
      </c>
      <c r="K201" s="134" t="s">
        <v>4060</v>
      </c>
      <c r="L201" s="226">
        <v>230</v>
      </c>
      <c r="M201" s="90">
        <v>2009</v>
      </c>
      <c r="N201" s="90">
        <v>2029</v>
      </c>
      <c r="O201" s="125"/>
      <c r="P201" s="83" t="s">
        <v>1032</v>
      </c>
      <c r="Q201" s="46" t="s">
        <v>4925</v>
      </c>
      <c r="R201" s="185">
        <v>193</v>
      </c>
      <c r="S201" s="288">
        <f>System!$H$7</f>
        <v>0.85116604477611935</v>
      </c>
      <c r="T201" s="240">
        <f t="shared" si="10"/>
        <v>164.27504664179102</v>
      </c>
      <c r="U201" s="243">
        <v>8.6883384200440061E-2</v>
      </c>
      <c r="V201" s="185">
        <f t="shared" si="9"/>
        <v>146.892</v>
      </c>
      <c r="W201" s="74"/>
      <c r="Y201" s="176"/>
      <c r="Z201" s="174"/>
      <c r="AA201" s="174"/>
      <c r="AB201" s="115"/>
      <c r="AC201" s="115"/>
      <c r="AD201" s="174"/>
      <c r="AE201" s="174"/>
      <c r="AF201" s="174"/>
      <c r="AG201" s="174"/>
      <c r="AH201" s="147"/>
      <c r="AI201" s="174"/>
      <c r="AJ201" s="115"/>
      <c r="AK201" s="174"/>
      <c r="AL201" s="115"/>
      <c r="AM201" s="114"/>
      <c r="AN201" s="177"/>
      <c r="AO201" s="174"/>
      <c r="AP201" s="174"/>
      <c r="AQ201" s="174"/>
      <c r="AR201" s="169"/>
      <c r="AT201" s="16" t="s">
        <v>1083</v>
      </c>
      <c r="AU201" s="16"/>
    </row>
    <row r="202" spans="1:47">
      <c r="A202" s="122"/>
      <c r="B202" s="130" t="s">
        <v>1186</v>
      </c>
      <c r="C202" s="31" t="s">
        <v>4805</v>
      </c>
      <c r="D202" s="130" t="s">
        <v>607</v>
      </c>
      <c r="E202" s="129" t="s">
        <v>314</v>
      </c>
      <c r="F202" s="140">
        <v>43.746499999999997</v>
      </c>
      <c r="G202" s="140">
        <v>-79.679900000000004</v>
      </c>
      <c r="H202" s="31" t="s">
        <v>1153</v>
      </c>
      <c r="I202" s="31" t="s">
        <v>2783</v>
      </c>
      <c r="J202" s="226" t="s">
        <v>2621</v>
      </c>
      <c r="K202" s="134" t="s">
        <v>4060</v>
      </c>
      <c r="L202" s="226">
        <v>230</v>
      </c>
      <c r="M202" s="90">
        <v>2009</v>
      </c>
      <c r="N202" s="90">
        <v>2029</v>
      </c>
      <c r="O202" s="125"/>
      <c r="P202" s="83" t="s">
        <v>1032</v>
      </c>
      <c r="Q202" s="46" t="s">
        <v>4925</v>
      </c>
      <c r="R202" s="185">
        <v>348</v>
      </c>
      <c r="S202" s="288">
        <f>System!$H$7</f>
        <v>0.85116604477611935</v>
      </c>
      <c r="T202" s="240">
        <f t="shared" si="10"/>
        <v>296.20578358208951</v>
      </c>
      <c r="U202" s="243">
        <v>0.1011143258279536</v>
      </c>
      <c r="V202" s="185">
        <f t="shared" si="9"/>
        <v>308.245</v>
      </c>
      <c r="W202" s="74"/>
      <c r="Y202" s="176"/>
      <c r="Z202" s="174"/>
      <c r="AA202" s="174"/>
      <c r="AB202" s="115"/>
      <c r="AC202" s="115"/>
      <c r="AD202" s="174"/>
      <c r="AE202" s="174"/>
      <c r="AF202" s="174"/>
      <c r="AG202" s="174"/>
      <c r="AH202" s="147"/>
      <c r="AI202" s="174"/>
      <c r="AJ202" s="115"/>
      <c r="AK202" s="174"/>
      <c r="AL202" s="115"/>
      <c r="AM202" s="114"/>
      <c r="AN202" s="177"/>
      <c r="AO202" s="174"/>
      <c r="AP202" s="174"/>
      <c r="AQ202" s="174"/>
      <c r="AR202" s="169"/>
      <c r="AT202" s="16" t="s">
        <v>1083</v>
      </c>
      <c r="AU202" s="16"/>
    </row>
    <row r="203" spans="1:47">
      <c r="A203" s="122"/>
      <c r="B203" s="130" t="s">
        <v>922</v>
      </c>
      <c r="C203" s="31" t="s">
        <v>5192</v>
      </c>
      <c r="D203" s="130" t="s">
        <v>923</v>
      </c>
      <c r="E203" s="129" t="s">
        <v>519</v>
      </c>
      <c r="F203" s="140">
        <v>42.126899999999999</v>
      </c>
      <c r="G203" s="140">
        <v>-82.683499999999995</v>
      </c>
      <c r="H203" s="31" t="s">
        <v>1153</v>
      </c>
      <c r="I203" s="31" t="s">
        <v>2783</v>
      </c>
      <c r="J203" s="226" t="s">
        <v>4604</v>
      </c>
      <c r="K203" s="134" t="s">
        <v>3887</v>
      </c>
      <c r="L203" s="226">
        <v>115</v>
      </c>
      <c r="M203" s="90">
        <v>2010</v>
      </c>
      <c r="N203" s="90">
        <v>2030</v>
      </c>
      <c r="O203" s="125"/>
      <c r="P203" s="83" t="s">
        <v>1156</v>
      </c>
      <c r="Q203" s="46" t="s">
        <v>205</v>
      </c>
      <c r="R203" s="185">
        <v>51</v>
      </c>
      <c r="S203" s="288">
        <f>System!$H$12</f>
        <v>0.21142031080592702</v>
      </c>
      <c r="T203" s="240">
        <f t="shared" si="10"/>
        <v>10.782435851102278</v>
      </c>
      <c r="U203" s="243">
        <v>0.29308353478377647</v>
      </c>
      <c r="V203" s="185">
        <f t="shared" si="9"/>
        <v>130.93799999999996</v>
      </c>
      <c r="W203" s="74"/>
      <c r="X203" s="10"/>
      <c r="Y203" s="176"/>
      <c r="Z203" s="174"/>
      <c r="AA203" s="174"/>
      <c r="AB203" s="115"/>
      <c r="AC203" s="115"/>
      <c r="AD203" s="174"/>
      <c r="AE203" s="174"/>
      <c r="AF203" s="174"/>
      <c r="AG203" s="174"/>
      <c r="AH203" s="147"/>
      <c r="AI203" s="174"/>
      <c r="AJ203" s="115"/>
      <c r="AK203" s="174"/>
      <c r="AL203" s="115"/>
      <c r="AM203" s="114"/>
      <c r="AN203" s="177"/>
      <c r="AO203" s="174"/>
      <c r="AP203" s="174"/>
      <c r="AQ203" s="174"/>
      <c r="AR203" s="169"/>
      <c r="AS203" s="10"/>
      <c r="AT203" s="16"/>
      <c r="AU203" s="16"/>
    </row>
    <row r="204" spans="1:47">
      <c r="A204" s="122"/>
      <c r="B204" s="130" t="s">
        <v>924</v>
      </c>
      <c r="C204" s="31" t="s">
        <v>5193</v>
      </c>
      <c r="D204" s="130" t="s">
        <v>4954</v>
      </c>
      <c r="E204" s="129" t="s">
        <v>520</v>
      </c>
      <c r="F204" s="140">
        <v>43.2986</v>
      </c>
      <c r="G204" s="140">
        <v>-81.614400000000003</v>
      </c>
      <c r="H204" s="31" t="s">
        <v>1153</v>
      </c>
      <c r="I204" s="31" t="s">
        <v>2783</v>
      </c>
      <c r="J204" s="226" t="s">
        <v>4369</v>
      </c>
      <c r="K204" s="134" t="s">
        <v>4454</v>
      </c>
      <c r="L204" s="226">
        <v>115</v>
      </c>
      <c r="M204" s="90">
        <v>2015</v>
      </c>
      <c r="N204" s="90">
        <v>2035</v>
      </c>
      <c r="O204" s="125"/>
      <c r="P204" s="83" t="s">
        <v>1156</v>
      </c>
      <c r="Q204" s="46" t="s">
        <v>205</v>
      </c>
      <c r="R204" s="185">
        <v>102.4</v>
      </c>
      <c r="S204" s="288">
        <f>System!$H$12</f>
        <v>0.21142031080592702</v>
      </c>
      <c r="T204" s="240">
        <f t="shared" si="10"/>
        <v>21.64943982652693</v>
      </c>
      <c r="U204" s="243">
        <v>0.27969262806792239</v>
      </c>
      <c r="V204" s="185">
        <f t="shared" si="9"/>
        <v>250.89100000000005</v>
      </c>
      <c r="W204" s="74"/>
      <c r="X204" s="10"/>
      <c r="Y204" s="176"/>
      <c r="Z204" s="174"/>
      <c r="AA204" s="174"/>
      <c r="AB204" s="115"/>
      <c r="AC204" s="115"/>
      <c r="AD204" s="174"/>
      <c r="AE204" s="174"/>
      <c r="AF204" s="174"/>
      <c r="AG204" s="174"/>
      <c r="AH204" s="147"/>
      <c r="AI204" s="174"/>
      <c r="AJ204" s="115"/>
      <c r="AK204" s="174"/>
      <c r="AL204" s="115"/>
      <c r="AM204" s="114"/>
      <c r="AN204" s="177"/>
      <c r="AO204" s="174"/>
      <c r="AP204" s="174"/>
      <c r="AQ204" s="174"/>
      <c r="AR204" s="169"/>
      <c r="AS204" s="10"/>
      <c r="AT204" s="16"/>
      <c r="AU204" s="16"/>
    </row>
    <row r="205" spans="1:47">
      <c r="A205" s="122"/>
      <c r="B205" s="130" t="s">
        <v>925</v>
      </c>
      <c r="C205" s="31" t="s">
        <v>5194</v>
      </c>
      <c r="D205" s="130" t="s">
        <v>521</v>
      </c>
      <c r="E205" s="129" t="s">
        <v>264</v>
      </c>
      <c r="F205" s="140">
        <v>46.661499999999997</v>
      </c>
      <c r="G205" s="140">
        <v>-84.358699999999999</v>
      </c>
      <c r="H205" s="31" t="s">
        <v>1152</v>
      </c>
      <c r="I205" s="31" t="s">
        <v>2783</v>
      </c>
      <c r="J205" s="226" t="s">
        <v>4400</v>
      </c>
      <c r="K205" s="134" t="s">
        <v>4455</v>
      </c>
      <c r="L205" s="226">
        <v>230</v>
      </c>
      <c r="M205" s="90">
        <v>2015</v>
      </c>
      <c r="N205" s="90">
        <v>2035</v>
      </c>
      <c r="O205" s="125"/>
      <c r="P205" s="83" t="s">
        <v>1156</v>
      </c>
      <c r="Q205" s="46" t="s">
        <v>205</v>
      </c>
      <c r="R205" s="185">
        <v>25.3</v>
      </c>
      <c r="S205" s="288">
        <f>System!$H$12</f>
        <v>0.21142031080592702</v>
      </c>
      <c r="T205" s="240">
        <f t="shared" si="10"/>
        <v>5.3489338633899539</v>
      </c>
      <c r="U205" s="243">
        <v>0.31877741079646976</v>
      </c>
      <c r="V205" s="185">
        <f t="shared" si="9"/>
        <v>70.65000000000002</v>
      </c>
      <c r="W205" s="74"/>
      <c r="X205" s="10"/>
      <c r="Y205" s="176"/>
      <c r="Z205" s="174"/>
      <c r="AA205" s="174"/>
      <c r="AB205" s="115"/>
      <c r="AC205" s="115"/>
      <c r="AD205" s="174"/>
      <c r="AE205" s="174"/>
      <c r="AF205" s="174"/>
      <c r="AG205" s="174"/>
      <c r="AH205" s="147"/>
      <c r="AI205" s="174"/>
      <c r="AJ205" s="115"/>
      <c r="AK205" s="174"/>
      <c r="AL205" s="115"/>
      <c r="AM205" s="114"/>
      <c r="AN205" s="177"/>
      <c r="AO205" s="174"/>
      <c r="AP205" s="174"/>
      <c r="AQ205" s="174"/>
      <c r="AR205" s="169"/>
      <c r="AS205" s="10"/>
      <c r="AT205" s="16"/>
      <c r="AU205" s="16"/>
    </row>
    <row r="206" spans="1:47">
      <c r="A206" s="122"/>
      <c r="B206" s="130" t="s">
        <v>926</v>
      </c>
      <c r="C206" s="31" t="s">
        <v>5195</v>
      </c>
      <c r="D206" s="47" t="s">
        <v>1058</v>
      </c>
      <c r="E206" s="47" t="s">
        <v>462</v>
      </c>
      <c r="F206" s="140">
        <v>42.271799999999999</v>
      </c>
      <c r="G206" s="140">
        <v>-82.488200000000006</v>
      </c>
      <c r="H206" s="31" t="s">
        <v>1153</v>
      </c>
      <c r="I206" s="31" t="s">
        <v>2783</v>
      </c>
      <c r="J206" s="226" t="s">
        <v>2066</v>
      </c>
      <c r="K206" s="134" t="s">
        <v>4268</v>
      </c>
      <c r="L206" s="226">
        <v>115</v>
      </c>
      <c r="M206" s="90">
        <v>2010</v>
      </c>
      <c r="N206" s="90">
        <v>2030</v>
      </c>
      <c r="O206" s="125"/>
      <c r="P206" s="83" t="s">
        <v>1156</v>
      </c>
      <c r="Q206" s="46" t="s">
        <v>205</v>
      </c>
      <c r="R206" s="84">
        <v>10</v>
      </c>
      <c r="S206" s="288">
        <f>System!$H$12</f>
        <v>0.21142031080592702</v>
      </c>
      <c r="T206" s="240">
        <f t="shared" si="10"/>
        <v>2.1142031080592703</v>
      </c>
      <c r="U206" s="243">
        <f>System!$I$12</f>
        <v>0.27</v>
      </c>
      <c r="V206" s="185">
        <f t="shared" si="9"/>
        <v>23.652000000000001</v>
      </c>
      <c r="W206" s="74"/>
      <c r="X206" s="10"/>
      <c r="Y206" s="176"/>
      <c r="Z206" s="174"/>
      <c r="AA206" s="174"/>
      <c r="AB206" s="115"/>
      <c r="AC206" s="115"/>
      <c r="AD206" s="174"/>
      <c r="AE206" s="174"/>
      <c r="AF206" s="174"/>
      <c r="AG206" s="174"/>
      <c r="AH206" s="147"/>
      <c r="AI206" s="174"/>
      <c r="AJ206" s="115"/>
      <c r="AK206" s="174"/>
      <c r="AL206" s="115"/>
      <c r="AM206" s="114"/>
      <c r="AN206" s="177"/>
      <c r="AO206" s="174"/>
      <c r="AP206" s="174"/>
      <c r="AQ206" s="174"/>
      <c r="AR206" s="169"/>
      <c r="AS206" s="10"/>
      <c r="AT206" s="16"/>
      <c r="AU206" s="16"/>
    </row>
    <row r="207" spans="1:47">
      <c r="A207" s="122"/>
      <c r="B207" s="130" t="s">
        <v>3472</v>
      </c>
      <c r="C207" s="31" t="s">
        <v>5196</v>
      </c>
      <c r="D207" s="130" t="s">
        <v>927</v>
      </c>
      <c r="E207" s="129" t="s">
        <v>499</v>
      </c>
      <c r="F207" s="140">
        <v>43.393700000000003</v>
      </c>
      <c r="G207" s="140">
        <v>-81.657799999999995</v>
      </c>
      <c r="H207" s="31" t="s">
        <v>1153</v>
      </c>
      <c r="I207" s="31" t="s">
        <v>2783</v>
      </c>
      <c r="J207" s="228" t="s">
        <v>4377</v>
      </c>
      <c r="K207" s="80" t="s">
        <v>4313</v>
      </c>
      <c r="L207" s="226">
        <v>230</v>
      </c>
      <c r="M207" s="90">
        <v>2016</v>
      </c>
      <c r="N207" s="90">
        <v>2036</v>
      </c>
      <c r="O207" s="125"/>
      <c r="P207" s="83" t="s">
        <v>1156</v>
      </c>
      <c r="Q207" s="46" t="s">
        <v>205</v>
      </c>
      <c r="R207" s="185">
        <v>99.3</v>
      </c>
      <c r="S207" s="288">
        <f>System!$H$12</f>
        <v>0.21142031080592702</v>
      </c>
      <c r="T207" s="240">
        <f t="shared" si="10"/>
        <v>20.994036863028551</v>
      </c>
      <c r="U207" s="243">
        <v>0.3592177203897603</v>
      </c>
      <c r="V207" s="185">
        <f t="shared" si="9"/>
        <v>312.47199999999992</v>
      </c>
      <c r="W207" s="74"/>
      <c r="X207" s="10"/>
      <c r="Y207" s="176"/>
      <c r="Z207" s="174"/>
      <c r="AA207" s="174"/>
      <c r="AB207" s="115"/>
      <c r="AC207" s="115"/>
      <c r="AD207" s="174"/>
      <c r="AE207" s="174"/>
      <c r="AF207" s="174"/>
      <c r="AG207" s="174"/>
      <c r="AH207" s="147"/>
      <c r="AI207" s="174"/>
      <c r="AJ207" s="115"/>
      <c r="AK207" s="174"/>
      <c r="AL207" s="115"/>
      <c r="AM207" s="114"/>
      <c r="AN207" s="177"/>
      <c r="AO207" s="174"/>
      <c r="AP207" s="174"/>
      <c r="AQ207" s="174"/>
      <c r="AR207" s="169"/>
      <c r="AS207" s="10"/>
      <c r="AT207" s="16"/>
      <c r="AU207" s="16"/>
    </row>
    <row r="208" spans="1:47">
      <c r="A208" s="122"/>
      <c r="B208" s="130" t="s">
        <v>1170</v>
      </c>
      <c r="C208" s="31" t="s">
        <v>5542</v>
      </c>
      <c r="D208" s="130" t="s">
        <v>382</v>
      </c>
      <c r="E208" s="129" t="s">
        <v>383</v>
      </c>
      <c r="F208" s="140">
        <v>42.888300000000001</v>
      </c>
      <c r="G208" s="140">
        <v>-79.819000000000003</v>
      </c>
      <c r="H208" s="31" t="s">
        <v>1153</v>
      </c>
      <c r="I208" s="31" t="s">
        <v>2783</v>
      </c>
      <c r="J208" s="226" t="s">
        <v>4370</v>
      </c>
      <c r="K208" s="134" t="s">
        <v>4456</v>
      </c>
      <c r="L208" s="226">
        <v>230</v>
      </c>
      <c r="M208" s="90">
        <v>2015</v>
      </c>
      <c r="N208" s="90">
        <v>2035</v>
      </c>
      <c r="O208" s="125"/>
      <c r="P208" s="83" t="s">
        <v>204</v>
      </c>
      <c r="Q208" s="46" t="s">
        <v>204</v>
      </c>
      <c r="R208" s="185">
        <v>100</v>
      </c>
      <c r="S208" s="288">
        <f>System!$H$13</f>
        <v>0.18544776119402984</v>
      </c>
      <c r="T208" s="240">
        <f t="shared" si="10"/>
        <v>18.544776119402982</v>
      </c>
      <c r="U208" s="243">
        <v>0.17517351598173517</v>
      </c>
      <c r="V208" s="185">
        <f t="shared" si="9"/>
        <v>153.452</v>
      </c>
      <c r="W208" s="74"/>
      <c r="X208" s="10"/>
      <c r="Y208" s="176"/>
      <c r="Z208" s="174"/>
      <c r="AA208" s="174"/>
      <c r="AB208" s="115"/>
      <c r="AC208" s="115"/>
      <c r="AD208" s="174"/>
      <c r="AE208" s="174"/>
      <c r="AF208" s="174"/>
      <c r="AG208" s="174"/>
      <c r="AH208" s="147"/>
      <c r="AI208" s="174"/>
      <c r="AJ208" s="115"/>
      <c r="AK208" s="174"/>
      <c r="AL208" s="115"/>
      <c r="AM208" s="114"/>
      <c r="AN208" s="177"/>
      <c r="AO208" s="174"/>
      <c r="AP208" s="174"/>
      <c r="AQ208" s="174"/>
      <c r="AR208" s="169"/>
      <c r="AS208" s="10"/>
      <c r="AT208" s="16"/>
      <c r="AU208" s="16"/>
    </row>
    <row r="209" spans="1:47">
      <c r="A209" s="122"/>
      <c r="B209" s="130" t="s">
        <v>1008</v>
      </c>
      <c r="C209" s="31" t="s">
        <v>5198</v>
      </c>
      <c r="D209" s="130" t="s">
        <v>928</v>
      </c>
      <c r="E209" s="129" t="s">
        <v>523</v>
      </c>
      <c r="F209" s="140">
        <v>44.007800000000003</v>
      </c>
      <c r="G209" s="140">
        <v>-80.355599999999995</v>
      </c>
      <c r="H209" s="31" t="s">
        <v>1153</v>
      </c>
      <c r="I209" s="31" t="s">
        <v>2783</v>
      </c>
      <c r="J209" s="226" t="s">
        <v>4336</v>
      </c>
      <c r="K209" s="134" t="s">
        <v>3888</v>
      </c>
      <c r="L209" s="226">
        <v>230</v>
      </c>
      <c r="M209" s="90">
        <v>2012</v>
      </c>
      <c r="N209" s="90">
        <v>2032</v>
      </c>
      <c r="O209" s="125"/>
      <c r="P209" s="83" t="s">
        <v>1156</v>
      </c>
      <c r="Q209" s="46" t="s">
        <v>205</v>
      </c>
      <c r="R209" s="84">
        <v>19.8</v>
      </c>
      <c r="S209" s="288">
        <f>System!$H$12</f>
        <v>0.21142031080592702</v>
      </c>
      <c r="T209" s="240">
        <f t="shared" si="10"/>
        <v>4.1861221539573554</v>
      </c>
      <c r="U209" s="243">
        <f>System!$I$12</f>
        <v>0.27</v>
      </c>
      <c r="V209" s="185">
        <f t="shared" si="9"/>
        <v>46.830960000000012</v>
      </c>
      <c r="W209" s="74"/>
      <c r="X209" s="10"/>
      <c r="Y209" s="176"/>
      <c r="Z209" s="174"/>
      <c r="AA209" s="174"/>
      <c r="AB209" s="115"/>
      <c r="AC209" s="115"/>
      <c r="AD209" s="174"/>
      <c r="AE209" s="174"/>
      <c r="AF209" s="174"/>
      <c r="AG209" s="174"/>
      <c r="AH209" s="147"/>
      <c r="AI209" s="174"/>
      <c r="AJ209" s="115"/>
      <c r="AK209" s="174"/>
      <c r="AL209" s="115"/>
      <c r="AM209" s="114"/>
      <c r="AN209" s="177"/>
      <c r="AO209" s="174"/>
      <c r="AP209" s="174"/>
      <c r="AQ209" s="174"/>
      <c r="AR209" s="169"/>
      <c r="AS209" s="10"/>
      <c r="AT209" s="16"/>
      <c r="AU209" s="16"/>
    </row>
    <row r="210" spans="1:47">
      <c r="A210" s="122"/>
      <c r="B210" s="130" t="s">
        <v>995</v>
      </c>
      <c r="C210" s="31" t="s">
        <v>5199</v>
      </c>
      <c r="D210" s="130" t="s">
        <v>929</v>
      </c>
      <c r="E210" s="129" t="s">
        <v>495</v>
      </c>
      <c r="F210" s="140">
        <v>43.929400000000001</v>
      </c>
      <c r="G210" s="140">
        <v>-80.343699999999998</v>
      </c>
      <c r="H210" s="31" t="s">
        <v>1153</v>
      </c>
      <c r="I210" s="31" t="s">
        <v>2783</v>
      </c>
      <c r="J210" s="226" t="s">
        <v>4336</v>
      </c>
      <c r="K210" s="134" t="s">
        <v>3888</v>
      </c>
      <c r="L210" s="226">
        <v>230</v>
      </c>
      <c r="M210" s="90">
        <v>2015</v>
      </c>
      <c r="N210" s="90">
        <v>2035</v>
      </c>
      <c r="O210" s="125"/>
      <c r="P210" s="83" t="s">
        <v>1156</v>
      </c>
      <c r="Q210" s="46" t="s">
        <v>205</v>
      </c>
      <c r="R210" s="185">
        <v>40.1</v>
      </c>
      <c r="S210" s="288">
        <f>System!$H$12</f>
        <v>0.21142031080592702</v>
      </c>
      <c r="T210" s="240">
        <f t="shared" si="10"/>
        <v>8.4779544633176744</v>
      </c>
      <c r="U210" s="243">
        <v>0.36879832382514038</v>
      </c>
      <c r="V210" s="185">
        <f t="shared" si="9"/>
        <v>129.55000000000004</v>
      </c>
      <c r="W210" s="74"/>
      <c r="X210" s="150"/>
      <c r="Y210" s="176"/>
      <c r="Z210" s="174"/>
      <c r="AA210" s="174"/>
      <c r="AB210" s="115"/>
      <c r="AC210" s="115"/>
      <c r="AD210" s="174"/>
      <c r="AE210" s="174"/>
      <c r="AF210" s="174"/>
      <c r="AG210" s="174"/>
      <c r="AH210" s="147"/>
      <c r="AI210" s="174"/>
      <c r="AJ210" s="115"/>
      <c r="AK210" s="174"/>
      <c r="AL210" s="115"/>
      <c r="AM210" s="114"/>
      <c r="AN210" s="177"/>
      <c r="AO210" s="174"/>
      <c r="AP210" s="174"/>
      <c r="AQ210" s="174"/>
      <c r="AR210" s="169"/>
      <c r="AS210" s="150"/>
      <c r="AT210" s="16"/>
      <c r="AU210" s="16"/>
    </row>
    <row r="211" spans="1:47">
      <c r="A211" s="122"/>
      <c r="B211" s="130" t="s">
        <v>1171</v>
      </c>
      <c r="C211" s="31" t="s">
        <v>5543</v>
      </c>
      <c r="D211" s="130" t="s">
        <v>522</v>
      </c>
      <c r="E211" s="129" t="s">
        <v>383</v>
      </c>
      <c r="F211" s="140">
        <v>42.881399999999999</v>
      </c>
      <c r="G211" s="140">
        <v>-79.787899999999993</v>
      </c>
      <c r="H211" s="31" t="s">
        <v>1153</v>
      </c>
      <c r="I211" s="31" t="s">
        <v>2783</v>
      </c>
      <c r="J211" s="226" t="s">
        <v>4370</v>
      </c>
      <c r="K211" s="134" t="s">
        <v>4456</v>
      </c>
      <c r="L211" s="226">
        <v>230</v>
      </c>
      <c r="M211" s="90">
        <v>2014</v>
      </c>
      <c r="N211" s="90">
        <v>2034</v>
      </c>
      <c r="O211" s="136"/>
      <c r="P211" s="83" t="s">
        <v>1156</v>
      </c>
      <c r="Q211" s="46" t="s">
        <v>205</v>
      </c>
      <c r="R211" s="185">
        <v>149</v>
      </c>
      <c r="S211" s="288">
        <f>System!$H$12</f>
        <v>0.21142031080592702</v>
      </c>
      <c r="T211" s="240">
        <f t="shared" si="10"/>
        <v>31.501626310083125</v>
      </c>
      <c r="U211" s="243">
        <v>0.24408308050626704</v>
      </c>
      <c r="V211" s="185">
        <f t="shared" si="9"/>
        <v>318.58699999999999</v>
      </c>
      <c r="W211" s="74"/>
      <c r="X211" s="10"/>
      <c r="Y211" s="176"/>
      <c r="Z211" s="174"/>
      <c r="AA211" s="174"/>
      <c r="AB211" s="115"/>
      <c r="AC211" s="115"/>
      <c r="AD211" s="174"/>
      <c r="AE211" s="174"/>
      <c r="AF211" s="174"/>
      <c r="AG211" s="174"/>
      <c r="AH211" s="147"/>
      <c r="AI211" s="174"/>
      <c r="AJ211" s="115"/>
      <c r="AK211" s="174"/>
      <c r="AL211" s="115"/>
      <c r="AM211" s="114"/>
      <c r="AN211" s="177"/>
      <c r="AO211" s="174"/>
      <c r="AP211" s="174"/>
      <c r="AQ211" s="174"/>
      <c r="AR211" s="169"/>
      <c r="AS211" s="10"/>
      <c r="AT211" s="16"/>
      <c r="AU211" s="16"/>
    </row>
    <row r="212" spans="1:47">
      <c r="A212" s="122"/>
      <c r="B212" s="129" t="s">
        <v>233</v>
      </c>
      <c r="C212" s="31" t="s">
        <v>5200</v>
      </c>
      <c r="D212" s="129" t="s">
        <v>234</v>
      </c>
      <c r="E212" s="129" t="s">
        <v>519</v>
      </c>
      <c r="F212" s="140">
        <v>42.064399999999999</v>
      </c>
      <c r="G212" s="140">
        <v>-82.680499999999995</v>
      </c>
      <c r="H212" s="31" t="s">
        <v>1153</v>
      </c>
      <c r="I212" s="31" t="s">
        <v>2783</v>
      </c>
      <c r="J212" s="226" t="s">
        <v>2058</v>
      </c>
      <c r="K212" s="31" t="s">
        <v>4098</v>
      </c>
      <c r="L212" s="226">
        <v>115</v>
      </c>
      <c r="M212" s="90">
        <v>2008</v>
      </c>
      <c r="N212" s="90">
        <v>2028</v>
      </c>
      <c r="O212" s="127"/>
      <c r="P212" s="90" t="s">
        <v>194</v>
      </c>
      <c r="Q212" s="46" t="s">
        <v>4925</v>
      </c>
      <c r="R212" s="53">
        <v>12</v>
      </c>
      <c r="S212" s="288">
        <f>System!$H$7</f>
        <v>0.85116604477611935</v>
      </c>
      <c r="T212" s="240">
        <f t="shared" si="10"/>
        <v>10.213992537313432</v>
      </c>
      <c r="U212" s="243">
        <f>System!$I$8</f>
        <v>0.13</v>
      </c>
      <c r="V212" s="185">
        <f t="shared" si="9"/>
        <v>13.6656</v>
      </c>
      <c r="W212" s="74"/>
      <c r="Y212" s="176"/>
      <c r="Z212" s="174"/>
      <c r="AA212" s="174"/>
      <c r="AB212" s="115"/>
      <c r="AC212" s="115"/>
      <c r="AD212" s="174"/>
      <c r="AE212" s="174"/>
      <c r="AF212" s="174"/>
      <c r="AG212" s="174"/>
      <c r="AH212" s="147"/>
      <c r="AI212" s="174"/>
      <c r="AJ212" s="115"/>
      <c r="AK212" s="174"/>
      <c r="AL212" s="115"/>
      <c r="AM212" s="114"/>
      <c r="AN212" s="177"/>
      <c r="AO212" s="174"/>
      <c r="AP212" s="174"/>
      <c r="AQ212" s="174"/>
      <c r="AR212" s="169"/>
      <c r="AT212" s="16"/>
      <c r="AU212" s="16"/>
    </row>
    <row r="213" spans="1:47">
      <c r="A213" s="122"/>
      <c r="B213" s="129" t="s">
        <v>3849</v>
      </c>
      <c r="C213" s="31" t="s">
        <v>5201</v>
      </c>
      <c r="D213" s="129" t="s">
        <v>315</v>
      </c>
      <c r="E213" s="129" t="s">
        <v>316</v>
      </c>
      <c r="F213" s="146">
        <v>42.790176000000002</v>
      </c>
      <c r="G213" s="146">
        <v>-82.427255000000002</v>
      </c>
      <c r="H213" s="31" t="s">
        <v>1153</v>
      </c>
      <c r="I213" s="31" t="s">
        <v>2783</v>
      </c>
      <c r="J213" s="226" t="s">
        <v>4473</v>
      </c>
      <c r="K213" s="31" t="s">
        <v>4457</v>
      </c>
      <c r="L213" s="226">
        <v>230</v>
      </c>
      <c r="M213" s="90">
        <v>2017</v>
      </c>
      <c r="N213" s="90">
        <v>2037</v>
      </c>
      <c r="O213" s="127"/>
      <c r="P213" s="90" t="s">
        <v>162</v>
      </c>
      <c r="Q213" s="46" t="s">
        <v>4926</v>
      </c>
      <c r="R213" s="53">
        <v>314</v>
      </c>
      <c r="S213" s="288">
        <f>System!$H$7</f>
        <v>0.85116604477611935</v>
      </c>
      <c r="T213" s="240">
        <f t="shared" si="10"/>
        <v>267.26613805970146</v>
      </c>
      <c r="U213" s="243">
        <f>System!$I$9</f>
        <v>0.12</v>
      </c>
      <c r="V213" s="185">
        <f t="shared" si="9"/>
        <v>330.07679999999999</v>
      </c>
      <c r="W213" s="74"/>
      <c r="X213" s="10"/>
      <c r="Y213" s="177"/>
      <c r="Z213" s="174"/>
      <c r="AA213" s="174"/>
      <c r="AB213" s="115"/>
      <c r="AC213" s="115"/>
      <c r="AD213" s="174"/>
      <c r="AE213" s="174"/>
      <c r="AF213" s="174"/>
      <c r="AG213" s="174"/>
      <c r="AH213" s="147"/>
      <c r="AI213" s="174"/>
      <c r="AJ213" s="115"/>
      <c r="AK213" s="174"/>
      <c r="AL213" s="115"/>
      <c r="AM213" s="114"/>
      <c r="AN213" s="177"/>
      <c r="AO213" s="174"/>
      <c r="AP213" s="174"/>
      <c r="AQ213" s="174"/>
      <c r="AR213" s="169"/>
      <c r="AS213" s="10"/>
      <c r="AT213" s="16"/>
      <c r="AU213" s="16"/>
    </row>
    <row r="214" spans="1:47">
      <c r="A214" s="122"/>
      <c r="B214" s="130" t="s">
        <v>1189</v>
      </c>
      <c r="C214" s="31" t="s">
        <v>4806</v>
      </c>
      <c r="D214" s="130" t="s">
        <v>317</v>
      </c>
      <c r="E214" s="129" t="s">
        <v>316</v>
      </c>
      <c r="F214" s="140">
        <v>42.770099999999999</v>
      </c>
      <c r="G214" s="140">
        <v>-82.452799999999996</v>
      </c>
      <c r="H214" s="31" t="s">
        <v>1153</v>
      </c>
      <c r="I214" s="31" t="s">
        <v>2783</v>
      </c>
      <c r="J214" s="226" t="s">
        <v>4473</v>
      </c>
      <c r="K214" s="133" t="s">
        <v>4457</v>
      </c>
      <c r="L214" s="226">
        <v>230</v>
      </c>
      <c r="M214" s="90">
        <v>2008</v>
      </c>
      <c r="N214" s="90">
        <v>2028</v>
      </c>
      <c r="O214" s="136"/>
      <c r="P214" s="90" t="s">
        <v>162</v>
      </c>
      <c r="Q214" s="46" t="s">
        <v>4926</v>
      </c>
      <c r="R214" s="185">
        <v>180</v>
      </c>
      <c r="S214" s="288">
        <f>System!$H$7</f>
        <v>0.85116604477611935</v>
      </c>
      <c r="T214" s="240">
        <f t="shared" si="10"/>
        <v>153.20988805970148</v>
      </c>
      <c r="U214" s="243">
        <v>0.31062468290208017</v>
      </c>
      <c r="V214" s="185">
        <f t="shared" si="9"/>
        <v>489.79300000000001</v>
      </c>
      <c r="W214" s="74"/>
      <c r="X214" s="10"/>
      <c r="Y214" s="177"/>
      <c r="Z214" s="174"/>
      <c r="AA214" s="174"/>
      <c r="AB214" s="115"/>
      <c r="AC214" s="115"/>
      <c r="AD214" s="174"/>
      <c r="AE214" s="174"/>
      <c r="AF214" s="174"/>
      <c r="AG214" s="174"/>
      <c r="AH214" s="147"/>
      <c r="AI214" s="174"/>
      <c r="AJ214" s="115"/>
      <c r="AK214" s="174"/>
      <c r="AL214" s="115"/>
      <c r="AM214" s="114"/>
      <c r="AN214" s="177"/>
      <c r="AO214" s="174"/>
      <c r="AP214" s="174"/>
      <c r="AQ214" s="174"/>
      <c r="AR214" s="169"/>
      <c r="AS214" s="10"/>
      <c r="AT214" s="16"/>
      <c r="AU214" s="16"/>
    </row>
    <row r="215" spans="1:47">
      <c r="A215" s="122"/>
      <c r="B215" s="130" t="s">
        <v>1190</v>
      </c>
      <c r="C215" s="31" t="s">
        <v>4807</v>
      </c>
      <c r="D215" s="130" t="s">
        <v>317</v>
      </c>
      <c r="E215" s="129" t="s">
        <v>316</v>
      </c>
      <c r="F215" s="139">
        <v>42.770099999999999</v>
      </c>
      <c r="G215" s="139">
        <v>-82.452799999999996</v>
      </c>
      <c r="H215" s="31" t="s">
        <v>1153</v>
      </c>
      <c r="I215" s="31" t="s">
        <v>2783</v>
      </c>
      <c r="J215" s="226" t="s">
        <v>4473</v>
      </c>
      <c r="K215" s="134" t="s">
        <v>4457</v>
      </c>
      <c r="L215" s="226">
        <v>230</v>
      </c>
      <c r="M215" s="90">
        <v>2008</v>
      </c>
      <c r="N215" s="90">
        <v>2028</v>
      </c>
      <c r="O215" s="125"/>
      <c r="P215" s="90" t="s">
        <v>162</v>
      </c>
      <c r="Q215" s="46" t="s">
        <v>4926</v>
      </c>
      <c r="R215" s="185">
        <v>180</v>
      </c>
      <c r="S215" s="288">
        <f>System!$H$7</f>
        <v>0.85116604477611935</v>
      </c>
      <c r="T215" s="240">
        <f t="shared" si="10"/>
        <v>153.20988805970148</v>
      </c>
      <c r="U215" s="243">
        <v>0.33188736681887371</v>
      </c>
      <c r="V215" s="185">
        <f t="shared" si="9"/>
        <v>523.32000000000005</v>
      </c>
      <c r="W215" s="74"/>
      <c r="X215" s="10"/>
      <c r="Y215" s="177"/>
      <c r="Z215" s="174"/>
      <c r="AA215" s="174"/>
      <c r="AB215" s="115"/>
      <c r="AC215" s="115"/>
      <c r="AD215" s="174"/>
      <c r="AE215" s="174"/>
      <c r="AF215" s="174"/>
      <c r="AG215" s="174"/>
      <c r="AH215" s="147"/>
      <c r="AI215" s="174"/>
      <c r="AJ215" s="115"/>
      <c r="AK215" s="174"/>
      <c r="AL215" s="115"/>
      <c r="AM215" s="114"/>
      <c r="AN215" s="177"/>
      <c r="AO215" s="174"/>
      <c r="AP215" s="174"/>
      <c r="AQ215" s="174"/>
      <c r="AR215" s="169"/>
      <c r="AS215" s="10"/>
      <c r="AT215" s="16"/>
      <c r="AU215" s="16"/>
    </row>
    <row r="216" spans="1:47">
      <c r="A216" s="122"/>
      <c r="B216" s="130" t="s">
        <v>1191</v>
      </c>
      <c r="C216" s="31" t="s">
        <v>4808</v>
      </c>
      <c r="D216" s="130" t="s">
        <v>317</v>
      </c>
      <c r="E216" s="129" t="s">
        <v>316</v>
      </c>
      <c r="F216" s="140">
        <v>42.770099999999999</v>
      </c>
      <c r="G216" s="140">
        <v>-82.452799999999996</v>
      </c>
      <c r="H216" s="31" t="s">
        <v>1153</v>
      </c>
      <c r="I216" s="31" t="s">
        <v>2783</v>
      </c>
      <c r="J216" s="226" t="s">
        <v>4473</v>
      </c>
      <c r="K216" s="134" t="s">
        <v>4457</v>
      </c>
      <c r="L216" s="226">
        <v>230</v>
      </c>
      <c r="M216" s="90">
        <v>2008</v>
      </c>
      <c r="N216" s="90">
        <v>2028</v>
      </c>
      <c r="O216" s="125"/>
      <c r="P216" s="90" t="s">
        <v>162</v>
      </c>
      <c r="Q216" s="46" t="s">
        <v>4926</v>
      </c>
      <c r="R216" s="185">
        <v>180</v>
      </c>
      <c r="S216" s="288">
        <f>System!$H$7</f>
        <v>0.85116604477611935</v>
      </c>
      <c r="T216" s="240">
        <f t="shared" si="10"/>
        <v>153.20988805970148</v>
      </c>
      <c r="U216" s="243">
        <v>0.25296042617960424</v>
      </c>
      <c r="V216" s="185">
        <f t="shared" si="9"/>
        <v>398.86799999999994</v>
      </c>
      <c r="W216" s="74"/>
      <c r="X216" s="10"/>
      <c r="Y216" s="177"/>
      <c r="Z216" s="174"/>
      <c r="AA216" s="174"/>
      <c r="AB216" s="115"/>
      <c r="AC216" s="115"/>
      <c r="AD216" s="174"/>
      <c r="AE216" s="174"/>
      <c r="AF216" s="174"/>
      <c r="AG216" s="174"/>
      <c r="AH216" s="147"/>
      <c r="AI216" s="174"/>
      <c r="AJ216" s="115"/>
      <c r="AK216" s="174"/>
      <c r="AL216" s="115"/>
      <c r="AM216" s="114"/>
      <c r="AN216" s="177"/>
      <c r="AO216" s="174"/>
      <c r="AP216" s="174"/>
      <c r="AQ216" s="174"/>
      <c r="AR216" s="169"/>
      <c r="AS216" s="10"/>
      <c r="AT216" s="16"/>
      <c r="AU216" s="16"/>
    </row>
    <row r="217" spans="1:47" s="48" customFormat="1">
      <c r="A217" s="125"/>
      <c r="B217" s="130" t="s">
        <v>1192</v>
      </c>
      <c r="C217" s="31" t="s">
        <v>4809</v>
      </c>
      <c r="D217" s="130" t="s">
        <v>317</v>
      </c>
      <c r="E217" s="129" t="s">
        <v>316</v>
      </c>
      <c r="F217" s="140">
        <v>42.770099999999999</v>
      </c>
      <c r="G217" s="140">
        <v>-82.452799999999996</v>
      </c>
      <c r="H217" s="31" t="s">
        <v>1153</v>
      </c>
      <c r="I217" s="31" t="s">
        <v>2783</v>
      </c>
      <c r="J217" s="226" t="s">
        <v>4473</v>
      </c>
      <c r="K217" s="134" t="s">
        <v>4457</v>
      </c>
      <c r="L217" s="226">
        <v>230</v>
      </c>
      <c r="M217" s="90">
        <v>2008</v>
      </c>
      <c r="N217" s="90">
        <v>2028</v>
      </c>
      <c r="O217" s="136"/>
      <c r="P217" s="90" t="s">
        <v>162</v>
      </c>
      <c r="Q217" s="46" t="s">
        <v>4926</v>
      </c>
      <c r="R217" s="185">
        <v>505</v>
      </c>
      <c r="S217" s="288">
        <f>System!$H$7</f>
        <v>0.85116604477611935</v>
      </c>
      <c r="T217" s="240">
        <f t="shared" si="10"/>
        <v>429.8388526119403</v>
      </c>
      <c r="U217" s="243">
        <v>0.20048894615488946</v>
      </c>
      <c r="V217" s="185">
        <f t="shared" si="9"/>
        <v>886.923</v>
      </c>
      <c r="W217" s="74"/>
      <c r="X217" s="10"/>
      <c r="Y217" s="177"/>
      <c r="Z217" s="174"/>
      <c r="AA217" s="174"/>
      <c r="AB217" s="115"/>
      <c r="AC217" s="115"/>
      <c r="AD217" s="174"/>
      <c r="AE217" s="174"/>
      <c r="AF217" s="174"/>
      <c r="AG217" s="174"/>
      <c r="AH217" s="147"/>
      <c r="AI217" s="174"/>
      <c r="AJ217" s="115"/>
      <c r="AK217" s="174"/>
      <c r="AL217" s="115"/>
      <c r="AM217" s="114"/>
      <c r="AN217" s="177"/>
      <c r="AO217" s="174"/>
      <c r="AP217" s="174"/>
      <c r="AQ217" s="174"/>
      <c r="AR217" s="169"/>
      <c r="AS217" s="10"/>
      <c r="AT217" s="16"/>
      <c r="AU217" s="16"/>
    </row>
    <row r="218" spans="1:47">
      <c r="A218" s="122"/>
      <c r="B218" s="129" t="s">
        <v>1193</v>
      </c>
      <c r="C218" s="31" t="s">
        <v>4810</v>
      </c>
      <c r="D218" s="129" t="s">
        <v>315</v>
      </c>
      <c r="E218" s="129" t="s">
        <v>325</v>
      </c>
      <c r="F218" s="146">
        <v>42.789721</v>
      </c>
      <c r="G218" s="146">
        <v>-82.441382000000004</v>
      </c>
      <c r="H218" s="31" t="s">
        <v>1153</v>
      </c>
      <c r="I218" s="31" t="s">
        <v>2783</v>
      </c>
      <c r="J218" s="226" t="s">
        <v>4473</v>
      </c>
      <c r="K218" s="134" t="s">
        <v>4457</v>
      </c>
      <c r="L218" s="226">
        <v>230</v>
      </c>
      <c r="M218" s="90">
        <v>2019</v>
      </c>
      <c r="N218" s="90">
        <v>2039</v>
      </c>
      <c r="O218" s="125"/>
      <c r="P218" s="90" t="s">
        <v>1032</v>
      </c>
      <c r="Q218" s="46" t="s">
        <v>4925</v>
      </c>
      <c r="R218" s="185">
        <v>192</v>
      </c>
      <c r="S218" s="288">
        <f>System!$H$7</f>
        <v>0.85116604477611935</v>
      </c>
      <c r="T218" s="240">
        <f t="shared" si="10"/>
        <v>163.42388059701491</v>
      </c>
      <c r="U218" s="243">
        <v>0.13753745719178082</v>
      </c>
      <c r="V218" s="185">
        <f t="shared" si="9"/>
        <v>231.327</v>
      </c>
      <c r="W218" s="43"/>
      <c r="X218" s="81"/>
      <c r="Y218" s="177"/>
      <c r="Z218" s="174"/>
      <c r="AA218" s="174"/>
      <c r="AB218" s="115"/>
      <c r="AC218" s="115"/>
      <c r="AD218" s="174"/>
      <c r="AE218" s="174"/>
      <c r="AF218" s="174"/>
      <c r="AG218" s="174"/>
      <c r="AH218" s="147"/>
      <c r="AI218" s="174"/>
      <c r="AJ218" s="115"/>
      <c r="AK218" s="174"/>
      <c r="AL218" s="115"/>
      <c r="AM218" s="114"/>
      <c r="AN218" s="177"/>
      <c r="AO218" s="174"/>
      <c r="AP218" s="174"/>
      <c r="AQ218" s="174"/>
      <c r="AR218" s="169"/>
      <c r="AS218" s="81"/>
      <c r="AT218" s="71"/>
      <c r="AU218" s="71"/>
    </row>
    <row r="219" spans="1:47">
      <c r="A219" s="122"/>
      <c r="B219" s="129" t="s">
        <v>1194</v>
      </c>
      <c r="C219" s="31" t="s">
        <v>4811</v>
      </c>
      <c r="D219" s="129" t="s">
        <v>315</v>
      </c>
      <c r="E219" s="129" t="s">
        <v>325</v>
      </c>
      <c r="F219" s="146">
        <v>42.789721</v>
      </c>
      <c r="G219" s="146">
        <v>-82.441382000000004</v>
      </c>
      <c r="H219" s="31" t="s">
        <v>1153</v>
      </c>
      <c r="I219" s="31" t="s">
        <v>2783</v>
      </c>
      <c r="J219" s="226" t="s">
        <v>4473</v>
      </c>
      <c r="K219" s="31" t="s">
        <v>4457</v>
      </c>
      <c r="L219" s="226">
        <v>230</v>
      </c>
      <c r="M219" s="90">
        <v>2019</v>
      </c>
      <c r="N219" s="90">
        <v>2039</v>
      </c>
      <c r="O219" s="125"/>
      <c r="P219" s="90" t="s">
        <v>1032</v>
      </c>
      <c r="Q219" s="46" t="s">
        <v>4925</v>
      </c>
      <c r="R219" s="185">
        <v>133</v>
      </c>
      <c r="S219" s="288">
        <f>System!$H$7</f>
        <v>0.85116604477611935</v>
      </c>
      <c r="T219" s="240">
        <f t="shared" si="10"/>
        <v>113.20508395522387</v>
      </c>
      <c r="U219" s="243">
        <v>0.12090757716208329</v>
      </c>
      <c r="V219" s="185">
        <f t="shared" si="9"/>
        <v>140.86699999999999</v>
      </c>
      <c r="W219" s="43"/>
      <c r="X219" s="81"/>
      <c r="Y219" s="177"/>
      <c r="Z219" s="174"/>
      <c r="AA219" s="174"/>
      <c r="AB219" s="115"/>
      <c r="AC219" s="115"/>
      <c r="AD219" s="174"/>
      <c r="AE219" s="174"/>
      <c r="AF219" s="174"/>
      <c r="AG219" s="174"/>
      <c r="AH219" s="147"/>
      <c r="AI219" s="174"/>
      <c r="AJ219" s="115"/>
      <c r="AK219" s="174"/>
      <c r="AL219" s="115"/>
      <c r="AM219" s="114"/>
      <c r="AN219" s="177"/>
      <c r="AO219" s="174"/>
      <c r="AP219" s="174"/>
      <c r="AQ219" s="174"/>
      <c r="AR219" s="169"/>
      <c r="AS219" s="81"/>
      <c r="AT219" s="71"/>
      <c r="AU219" s="71"/>
    </row>
    <row r="220" spans="1:47">
      <c r="A220" s="122"/>
      <c r="B220" s="130" t="s">
        <v>930</v>
      </c>
      <c r="C220" s="31" t="s">
        <v>5202</v>
      </c>
      <c r="D220" s="130" t="s">
        <v>4955</v>
      </c>
      <c r="E220" s="129" t="s">
        <v>524</v>
      </c>
      <c r="F220" s="140">
        <v>48.760599999999997</v>
      </c>
      <c r="G220" s="140">
        <v>-88.7667</v>
      </c>
      <c r="H220" s="31" t="s">
        <v>1152</v>
      </c>
      <c r="I220" s="31" t="s">
        <v>2783</v>
      </c>
      <c r="J220" s="226" t="s">
        <v>4459</v>
      </c>
      <c r="K220" s="134" t="s">
        <v>4458</v>
      </c>
      <c r="L220" s="226">
        <v>230</v>
      </c>
      <c r="M220" s="90">
        <v>2011</v>
      </c>
      <c r="N220" s="90">
        <v>2031</v>
      </c>
      <c r="O220" s="125"/>
      <c r="P220" s="83" t="s">
        <v>1156</v>
      </c>
      <c r="Q220" s="46" t="s">
        <v>205</v>
      </c>
      <c r="R220" s="185">
        <v>98.9</v>
      </c>
      <c r="S220" s="288">
        <f>System!$H$12</f>
        <v>0.21142031080592702</v>
      </c>
      <c r="T220" s="240">
        <f t="shared" si="10"/>
        <v>20.909468738706185</v>
      </c>
      <c r="U220" s="243">
        <v>0.26764731683218601</v>
      </c>
      <c r="V220" s="185">
        <f t="shared" si="9"/>
        <v>231.88000000000002</v>
      </c>
      <c r="W220" s="74"/>
      <c r="X220" s="10"/>
      <c r="Y220" s="176"/>
      <c r="Z220" s="174"/>
      <c r="AA220" s="174"/>
      <c r="AB220" s="115"/>
      <c r="AC220" s="115"/>
      <c r="AD220" s="174"/>
      <c r="AE220" s="174"/>
      <c r="AF220" s="174"/>
      <c r="AG220" s="174"/>
      <c r="AH220" s="147"/>
      <c r="AI220" s="174"/>
      <c r="AJ220" s="115"/>
      <c r="AK220" s="174"/>
      <c r="AL220" s="115"/>
      <c r="AM220" s="114"/>
      <c r="AN220" s="177"/>
      <c r="AO220" s="174"/>
      <c r="AP220" s="174"/>
      <c r="AQ220" s="174"/>
      <c r="AR220" s="169"/>
      <c r="AS220" s="10"/>
      <c r="AT220" s="16"/>
      <c r="AU220" s="16"/>
    </row>
    <row r="221" spans="1:47">
      <c r="A221" s="122"/>
      <c r="B221" s="130" t="s">
        <v>931</v>
      </c>
      <c r="C221" s="31" t="s">
        <v>5197</v>
      </c>
      <c r="D221" s="130" t="s">
        <v>932</v>
      </c>
      <c r="E221" s="129" t="s">
        <v>525</v>
      </c>
      <c r="F221" s="140">
        <v>44.308500000000002</v>
      </c>
      <c r="G221" s="140">
        <v>-80.313800000000001</v>
      </c>
      <c r="H221" s="31" t="s">
        <v>1153</v>
      </c>
      <c r="I221" s="31" t="s">
        <v>2783</v>
      </c>
      <c r="J221" s="226" t="s">
        <v>1848</v>
      </c>
      <c r="K221" s="134" t="s">
        <v>4254</v>
      </c>
      <c r="L221" s="226">
        <v>115</v>
      </c>
      <c r="M221" s="90">
        <v>2016</v>
      </c>
      <c r="N221" s="90">
        <v>2036</v>
      </c>
      <c r="O221" s="125"/>
      <c r="P221" s="83" t="s">
        <v>1156</v>
      </c>
      <c r="Q221" s="46" t="s">
        <v>205</v>
      </c>
      <c r="R221" s="84">
        <v>18.5</v>
      </c>
      <c r="S221" s="288">
        <f>System!$H$12</f>
        <v>0.21142031080592702</v>
      </c>
      <c r="T221" s="240">
        <f t="shared" si="10"/>
        <v>3.9112757499096498</v>
      </c>
      <c r="U221" s="243">
        <f>System!$I$12</f>
        <v>0.27</v>
      </c>
      <c r="V221" s="185">
        <f t="shared" si="9"/>
        <v>43.756200000000007</v>
      </c>
      <c r="W221" s="74"/>
      <c r="X221" s="10"/>
      <c r="Y221" s="176"/>
      <c r="Z221" s="174"/>
      <c r="AA221" s="174"/>
      <c r="AB221" s="115"/>
      <c r="AC221" s="115"/>
      <c r="AD221" s="174"/>
      <c r="AE221" s="174"/>
      <c r="AF221" s="174"/>
      <c r="AG221" s="174"/>
      <c r="AH221" s="147"/>
      <c r="AI221" s="174"/>
      <c r="AJ221" s="115"/>
      <c r="AK221" s="174"/>
      <c r="AL221" s="115"/>
      <c r="AM221" s="114"/>
      <c r="AN221" s="177"/>
      <c r="AO221" s="174"/>
      <c r="AP221" s="174"/>
      <c r="AQ221" s="174"/>
      <c r="AR221" s="169"/>
      <c r="AS221" s="10"/>
      <c r="AT221" s="16"/>
      <c r="AU221" s="16"/>
    </row>
    <row r="222" spans="1:47">
      <c r="A222" s="122"/>
      <c r="B222" s="130" t="s">
        <v>996</v>
      </c>
      <c r="C222" s="31" t="s">
        <v>5203</v>
      </c>
      <c r="D222" s="130" t="s">
        <v>933</v>
      </c>
      <c r="E222" s="129" t="s">
        <v>525</v>
      </c>
      <c r="F222" s="140">
        <v>44.314</v>
      </c>
      <c r="G222" s="140">
        <v>-80.289000000000001</v>
      </c>
      <c r="H222" s="31" t="s">
        <v>1153</v>
      </c>
      <c r="I222" s="31" t="s">
        <v>2783</v>
      </c>
      <c r="J222" s="226" t="s">
        <v>1848</v>
      </c>
      <c r="K222" s="134" t="s">
        <v>4254</v>
      </c>
      <c r="L222" s="226">
        <v>115</v>
      </c>
      <c r="M222" s="90">
        <v>2016</v>
      </c>
      <c r="N222" s="90">
        <v>2036</v>
      </c>
      <c r="O222" s="125"/>
      <c r="P222" s="83" t="s">
        <v>1156</v>
      </c>
      <c r="Q222" s="46" t="s">
        <v>205</v>
      </c>
      <c r="R222" s="84">
        <v>10</v>
      </c>
      <c r="S222" s="288">
        <f>System!$H$12</f>
        <v>0.21142031080592702</v>
      </c>
      <c r="T222" s="240">
        <f t="shared" si="10"/>
        <v>2.1142031080592703</v>
      </c>
      <c r="U222" s="243">
        <f>System!$I$12</f>
        <v>0.27</v>
      </c>
      <c r="V222" s="185">
        <f t="shared" si="9"/>
        <v>23.652000000000001</v>
      </c>
      <c r="W222" s="74"/>
      <c r="X222" s="10"/>
      <c r="Y222" s="176"/>
      <c r="Z222" s="174"/>
      <c r="AA222" s="174"/>
      <c r="AB222" s="115"/>
      <c r="AC222" s="115"/>
      <c r="AD222" s="174"/>
      <c r="AE222" s="174"/>
      <c r="AF222" s="174"/>
      <c r="AG222" s="174"/>
      <c r="AH222" s="147"/>
      <c r="AI222" s="174"/>
      <c r="AJ222" s="115"/>
      <c r="AK222" s="174"/>
      <c r="AL222" s="115"/>
      <c r="AM222" s="114"/>
      <c r="AN222" s="177"/>
      <c r="AO222" s="174"/>
      <c r="AP222" s="174"/>
      <c r="AQ222" s="174"/>
      <c r="AR222" s="169"/>
      <c r="AS222" s="10"/>
      <c r="AT222" s="16"/>
      <c r="AU222" s="16"/>
    </row>
    <row r="223" spans="1:47">
      <c r="A223" s="122"/>
      <c r="B223" s="130" t="s">
        <v>575</v>
      </c>
      <c r="C223" s="31" t="s">
        <v>5204</v>
      </c>
      <c r="D223" s="130" t="s">
        <v>474</v>
      </c>
      <c r="E223" s="129" t="s">
        <v>475</v>
      </c>
      <c r="F223" s="140">
        <v>43.147399999999998</v>
      </c>
      <c r="G223" s="140">
        <v>-79.538899999999998</v>
      </c>
      <c r="H223" s="31" t="s">
        <v>1153</v>
      </c>
      <c r="I223" s="31" t="s">
        <v>2783</v>
      </c>
      <c r="J223" s="226" t="s">
        <v>2417</v>
      </c>
      <c r="K223" s="31" t="s">
        <v>4175</v>
      </c>
      <c r="L223" s="226">
        <v>230</v>
      </c>
      <c r="M223" s="90">
        <v>2015</v>
      </c>
      <c r="N223" s="90">
        <v>2035</v>
      </c>
      <c r="O223" s="125"/>
      <c r="P223" s="90" t="s">
        <v>1154</v>
      </c>
      <c r="Q223" s="46" t="s">
        <v>1155</v>
      </c>
      <c r="R223" s="84">
        <v>1</v>
      </c>
      <c r="S223" s="288">
        <f>System!$H$10</f>
        <v>0.94512195121951226</v>
      </c>
      <c r="T223" s="240">
        <f t="shared" si="10"/>
        <v>0.94512195121951226</v>
      </c>
      <c r="U223" s="243">
        <f>System!$I$10</f>
        <v>0.2</v>
      </c>
      <c r="V223" s="185">
        <f t="shared" si="9"/>
        <v>1.752</v>
      </c>
      <c r="W223" s="74"/>
      <c r="X223" s="86"/>
      <c r="Y223" s="176"/>
      <c r="Z223" s="174"/>
      <c r="AA223" s="174"/>
      <c r="AB223" s="115"/>
      <c r="AC223" s="115"/>
      <c r="AD223" s="174"/>
      <c r="AE223" s="174"/>
      <c r="AF223" s="174"/>
      <c r="AG223" s="174"/>
      <c r="AH223" s="147"/>
      <c r="AI223" s="174"/>
      <c r="AJ223" s="115"/>
      <c r="AK223" s="174"/>
      <c r="AL223" s="115"/>
      <c r="AM223" s="114"/>
      <c r="AN223" s="177"/>
      <c r="AO223" s="174"/>
      <c r="AP223" s="174"/>
      <c r="AQ223" s="174"/>
      <c r="AR223" s="169"/>
      <c r="AS223" s="86"/>
      <c r="AT223" s="16"/>
      <c r="AU223" s="16"/>
    </row>
    <row r="224" spans="1:47">
      <c r="A224" s="122"/>
      <c r="B224" s="129" t="s">
        <v>3598</v>
      </c>
      <c r="C224" s="31" t="s">
        <v>5205</v>
      </c>
      <c r="D224" s="129" t="s">
        <v>384</v>
      </c>
      <c r="E224" s="129" t="s">
        <v>385</v>
      </c>
      <c r="F224" s="331">
        <v>45.303075</v>
      </c>
      <c r="G224" s="331">
        <v>-75.457955999999996</v>
      </c>
      <c r="H224" s="31" t="s">
        <v>1152</v>
      </c>
      <c r="I224" s="31" t="s">
        <v>2783</v>
      </c>
      <c r="J224" s="226" t="s">
        <v>2183</v>
      </c>
      <c r="K224" s="31" t="s">
        <v>4648</v>
      </c>
      <c r="L224" s="226">
        <v>115</v>
      </c>
      <c r="M224" s="90">
        <v>2012</v>
      </c>
      <c r="N224" s="90">
        <v>2032</v>
      </c>
      <c r="O224" s="127"/>
      <c r="P224" s="90" t="s">
        <v>204</v>
      </c>
      <c r="Q224" s="46" t="s">
        <v>204</v>
      </c>
      <c r="R224" s="53">
        <v>10</v>
      </c>
      <c r="S224" s="288">
        <f>System!$H$13</f>
        <v>0.18544776119402984</v>
      </c>
      <c r="T224" s="240">
        <f t="shared" si="10"/>
        <v>1.8544776119402984</v>
      </c>
      <c r="U224" s="243">
        <f>System!$I$13</f>
        <v>0.18</v>
      </c>
      <c r="V224" s="185">
        <f t="shared" si="9"/>
        <v>15.768000000000001</v>
      </c>
      <c r="W224" s="74"/>
      <c r="X224" s="150"/>
      <c r="Y224" s="176"/>
      <c r="Z224" s="174"/>
      <c r="AA224" s="174"/>
      <c r="AB224" s="115"/>
      <c r="AC224" s="115"/>
      <c r="AD224" s="174"/>
      <c r="AE224" s="174"/>
      <c r="AF224" s="174"/>
      <c r="AG224" s="174"/>
      <c r="AH224" s="147"/>
      <c r="AI224" s="174"/>
      <c r="AJ224" s="115"/>
      <c r="AK224" s="174"/>
      <c r="AL224" s="115"/>
      <c r="AM224" s="114"/>
      <c r="AN224" s="177"/>
      <c r="AO224" s="174"/>
      <c r="AP224" s="174"/>
      <c r="AQ224" s="174"/>
      <c r="AR224" s="169"/>
      <c r="AS224" s="150"/>
      <c r="AT224" s="16"/>
      <c r="AU224" s="16"/>
    </row>
    <row r="225" spans="1:47">
      <c r="A225" s="122"/>
      <c r="B225" s="130" t="s">
        <v>1195</v>
      </c>
      <c r="C225" s="31" t="s">
        <v>4857</v>
      </c>
      <c r="D225" s="130" t="s">
        <v>1211</v>
      </c>
      <c r="E225" s="129" t="s">
        <v>318</v>
      </c>
      <c r="F225" s="139">
        <v>43.691099999999999</v>
      </c>
      <c r="G225" s="139">
        <v>-79.610500000000002</v>
      </c>
      <c r="H225" s="31" t="s">
        <v>1153</v>
      </c>
      <c r="I225" s="31" t="s">
        <v>2783</v>
      </c>
      <c r="J225" s="226" t="s">
        <v>1646</v>
      </c>
      <c r="K225" s="134" t="s">
        <v>4217</v>
      </c>
      <c r="L225" s="226">
        <v>230</v>
      </c>
      <c r="M225" s="90">
        <v>2006</v>
      </c>
      <c r="N225" s="90">
        <v>2026</v>
      </c>
      <c r="O225" s="136"/>
      <c r="P225" s="90" t="s">
        <v>194</v>
      </c>
      <c r="Q225" s="46" t="s">
        <v>4925</v>
      </c>
      <c r="R225" s="185">
        <v>47</v>
      </c>
      <c r="S225" s="288">
        <f>System!$H$7</f>
        <v>0.85116604477611935</v>
      </c>
      <c r="T225" s="240">
        <f t="shared" si="10"/>
        <v>40.004804104477607</v>
      </c>
      <c r="U225" s="243">
        <v>7.8038472748469839E-2</v>
      </c>
      <c r="V225" s="185">
        <f t="shared" si="9"/>
        <v>32.130000000000003</v>
      </c>
      <c r="W225" s="74"/>
      <c r="Y225" s="176"/>
      <c r="Z225" s="174"/>
      <c r="AA225" s="174"/>
      <c r="AB225" s="115"/>
      <c r="AC225" s="115"/>
      <c r="AD225" s="174"/>
      <c r="AE225" s="174"/>
      <c r="AF225" s="174"/>
      <c r="AG225" s="174"/>
      <c r="AH225" s="147"/>
      <c r="AI225" s="174"/>
      <c r="AJ225" s="115"/>
      <c r="AK225" s="174"/>
      <c r="AL225" s="115"/>
      <c r="AM225" s="114"/>
      <c r="AN225" s="177"/>
      <c r="AO225" s="174"/>
      <c r="AP225" s="174"/>
      <c r="AQ225" s="174"/>
      <c r="AR225" s="169"/>
      <c r="AT225" s="16"/>
      <c r="AU225" s="16"/>
    </row>
    <row r="226" spans="1:47">
      <c r="A226" s="122"/>
      <c r="B226" s="130" t="s">
        <v>1196</v>
      </c>
      <c r="C226" s="31" t="s">
        <v>4858</v>
      </c>
      <c r="D226" s="130" t="s">
        <v>1211</v>
      </c>
      <c r="E226" s="129" t="s">
        <v>318</v>
      </c>
      <c r="F226" s="139">
        <v>43.691099999999999</v>
      </c>
      <c r="G226" s="139">
        <v>-79.610500000000002</v>
      </c>
      <c r="H226" s="31" t="s">
        <v>1153</v>
      </c>
      <c r="I226" s="31" t="s">
        <v>2783</v>
      </c>
      <c r="J226" s="226" t="s">
        <v>1646</v>
      </c>
      <c r="K226" s="134" t="s">
        <v>4217</v>
      </c>
      <c r="L226" s="226">
        <v>230</v>
      </c>
      <c r="M226" s="90">
        <v>2006</v>
      </c>
      <c r="N226" s="90">
        <v>2026</v>
      </c>
      <c r="O226" s="136"/>
      <c r="P226" s="90" t="s">
        <v>194</v>
      </c>
      <c r="Q226" s="46" t="s">
        <v>4925</v>
      </c>
      <c r="R226" s="185">
        <v>47</v>
      </c>
      <c r="S226" s="288">
        <f>System!$H$7</f>
        <v>0.85116604477611935</v>
      </c>
      <c r="T226" s="240">
        <f t="shared" si="10"/>
        <v>40.004804104477607</v>
      </c>
      <c r="U226" s="243">
        <v>9.5263771495190913E-2</v>
      </c>
      <c r="V226" s="185">
        <f t="shared" si="9"/>
        <v>39.222000000000001</v>
      </c>
      <c r="W226" s="74"/>
      <c r="Y226" s="176"/>
      <c r="Z226" s="174"/>
      <c r="AA226" s="174"/>
      <c r="AB226" s="115"/>
      <c r="AC226" s="115"/>
      <c r="AD226" s="174"/>
      <c r="AE226" s="174"/>
      <c r="AF226" s="174"/>
      <c r="AG226" s="174"/>
      <c r="AH226" s="147"/>
      <c r="AI226" s="174"/>
      <c r="AJ226" s="115"/>
      <c r="AK226" s="174"/>
      <c r="AL226" s="115"/>
      <c r="AM226" s="114"/>
      <c r="AN226" s="177"/>
      <c r="AO226" s="174"/>
      <c r="AP226" s="174"/>
      <c r="AQ226" s="174"/>
      <c r="AR226" s="169"/>
      <c r="AT226" s="16"/>
      <c r="AU226" s="16"/>
    </row>
    <row r="227" spans="1:47">
      <c r="A227" s="122"/>
      <c r="B227" s="130" t="s">
        <v>1197</v>
      </c>
      <c r="C227" s="31" t="s">
        <v>4859</v>
      </c>
      <c r="D227" s="130" t="s">
        <v>1211</v>
      </c>
      <c r="E227" s="129" t="s">
        <v>318</v>
      </c>
      <c r="F227" s="140">
        <v>43.691099999999999</v>
      </c>
      <c r="G227" s="140">
        <v>-79.610500000000002</v>
      </c>
      <c r="H227" s="31" t="s">
        <v>1153</v>
      </c>
      <c r="I227" s="31" t="s">
        <v>2783</v>
      </c>
      <c r="J227" s="226" t="s">
        <v>1646</v>
      </c>
      <c r="K227" s="134" t="s">
        <v>4217</v>
      </c>
      <c r="L227" s="226">
        <v>230</v>
      </c>
      <c r="M227" s="90">
        <v>2006</v>
      </c>
      <c r="N227" s="90">
        <v>2026</v>
      </c>
      <c r="O227" s="136"/>
      <c r="P227" s="90" t="s">
        <v>194</v>
      </c>
      <c r="Q227" s="46" t="s">
        <v>4925</v>
      </c>
      <c r="R227" s="185">
        <v>23</v>
      </c>
      <c r="S227" s="288">
        <f>System!$H$7</f>
        <v>0.85116604477611935</v>
      </c>
      <c r="T227" s="240">
        <f t="shared" si="10"/>
        <v>19.576819029850746</v>
      </c>
      <c r="U227" s="243">
        <v>0.12902521342068693</v>
      </c>
      <c r="V227" s="185">
        <f t="shared" si="9"/>
        <v>25.996000000000002</v>
      </c>
      <c r="W227" s="74"/>
      <c r="Y227" s="176"/>
      <c r="Z227" s="174"/>
      <c r="AA227" s="174"/>
      <c r="AB227" s="115"/>
      <c r="AC227" s="115"/>
      <c r="AD227" s="174"/>
      <c r="AE227" s="174"/>
      <c r="AF227" s="174"/>
      <c r="AG227" s="174"/>
      <c r="AH227" s="147"/>
      <c r="AI227" s="174"/>
      <c r="AJ227" s="115"/>
      <c r="AK227" s="174"/>
      <c r="AL227" s="115"/>
      <c r="AM227" s="114"/>
      <c r="AN227" s="177"/>
      <c r="AO227" s="174"/>
      <c r="AP227" s="174"/>
      <c r="AQ227" s="174"/>
      <c r="AR227" s="169"/>
      <c r="AT227" s="16"/>
      <c r="AU227" s="16"/>
    </row>
    <row r="228" spans="1:47">
      <c r="A228" s="122"/>
      <c r="B228" s="130" t="s">
        <v>934</v>
      </c>
      <c r="C228" s="31" t="s">
        <v>5206</v>
      </c>
      <c r="D228" s="130" t="s">
        <v>526</v>
      </c>
      <c r="E228" s="129" t="s">
        <v>527</v>
      </c>
      <c r="F228" s="140">
        <v>43.085799999999999</v>
      </c>
      <c r="G228" s="140">
        <v>-80.714200000000005</v>
      </c>
      <c r="H228" s="31" t="s">
        <v>1153</v>
      </c>
      <c r="I228" s="31" t="s">
        <v>2783</v>
      </c>
      <c r="J228" s="226" t="s">
        <v>2038</v>
      </c>
      <c r="K228" s="134" t="s">
        <v>4312</v>
      </c>
      <c r="L228" s="226">
        <v>115</v>
      </c>
      <c r="M228" s="90">
        <v>2016</v>
      </c>
      <c r="N228" s="90">
        <v>2036</v>
      </c>
      <c r="O228" s="136"/>
      <c r="P228" s="83" t="s">
        <v>1156</v>
      </c>
      <c r="Q228" s="46" t="s">
        <v>205</v>
      </c>
      <c r="R228" s="84">
        <v>18</v>
      </c>
      <c r="S228" s="288">
        <f>System!$H$12</f>
        <v>0.21142031080592702</v>
      </c>
      <c r="T228" s="240">
        <f t="shared" si="10"/>
        <v>3.8055655945066862</v>
      </c>
      <c r="U228" s="243">
        <f>System!$I$12</f>
        <v>0.27</v>
      </c>
      <c r="V228" s="185">
        <f t="shared" si="9"/>
        <v>42.573600000000006</v>
      </c>
      <c r="W228" s="74"/>
      <c r="X228" s="10"/>
      <c r="Y228" s="176"/>
      <c r="Z228" s="174"/>
      <c r="AA228" s="174"/>
      <c r="AB228" s="115"/>
      <c r="AC228" s="115"/>
      <c r="AD228" s="174"/>
      <c r="AE228" s="174"/>
      <c r="AF228" s="174"/>
      <c r="AG228" s="174"/>
      <c r="AH228" s="147"/>
      <c r="AI228" s="174"/>
      <c r="AJ228" s="115"/>
      <c r="AK228" s="174"/>
      <c r="AL228" s="115"/>
      <c r="AM228" s="114"/>
      <c r="AN228" s="177"/>
      <c r="AO228" s="174"/>
      <c r="AP228" s="174"/>
      <c r="AQ228" s="174"/>
      <c r="AR228" s="169"/>
      <c r="AS228" s="10"/>
      <c r="AT228" s="16"/>
      <c r="AU228" s="16"/>
    </row>
    <row r="229" spans="1:47">
      <c r="A229" s="122"/>
      <c r="B229" s="130" t="s">
        <v>528</v>
      </c>
      <c r="C229" s="31" t="s">
        <v>5207</v>
      </c>
      <c r="D229" s="130" t="s">
        <v>935</v>
      </c>
      <c r="E229" s="129" t="s">
        <v>529</v>
      </c>
      <c r="F229" s="140">
        <v>43.122</v>
      </c>
      <c r="G229" s="140">
        <v>-79.710800000000006</v>
      </c>
      <c r="H229" s="31" t="s">
        <v>1153</v>
      </c>
      <c r="I229" s="31" t="s">
        <v>2783</v>
      </c>
      <c r="J229" s="226" t="s">
        <v>2432</v>
      </c>
      <c r="K229" s="134" t="s">
        <v>4286</v>
      </c>
      <c r="L229" s="226">
        <v>115</v>
      </c>
      <c r="M229" s="90">
        <v>2014</v>
      </c>
      <c r="N229" s="90">
        <v>2034</v>
      </c>
      <c r="O229" s="136"/>
      <c r="P229" s="83" t="s">
        <v>1156</v>
      </c>
      <c r="Q229" s="46" t="s">
        <v>205</v>
      </c>
      <c r="R229" s="84">
        <v>9</v>
      </c>
      <c r="S229" s="288">
        <f>System!$H$12</f>
        <v>0.21142031080592702</v>
      </c>
      <c r="T229" s="240">
        <f t="shared" si="10"/>
        <v>1.9027827972533431</v>
      </c>
      <c r="U229" s="243">
        <f>System!$I$12</f>
        <v>0.27</v>
      </c>
      <c r="V229" s="185">
        <f t="shared" si="9"/>
        <v>21.286800000000003</v>
      </c>
      <c r="W229" s="74"/>
      <c r="X229" s="10"/>
      <c r="Y229" s="176"/>
      <c r="Z229" s="174"/>
      <c r="AA229" s="174"/>
      <c r="AB229" s="115"/>
      <c r="AC229" s="115"/>
      <c r="AD229" s="174"/>
      <c r="AE229" s="174"/>
      <c r="AF229" s="174"/>
      <c r="AG229" s="174"/>
      <c r="AH229" s="147"/>
      <c r="AI229" s="174"/>
      <c r="AJ229" s="115"/>
      <c r="AK229" s="174"/>
      <c r="AL229" s="115"/>
      <c r="AM229" s="114"/>
      <c r="AN229" s="177"/>
      <c r="AO229" s="174"/>
      <c r="AP229" s="174"/>
      <c r="AQ229" s="174"/>
      <c r="AR229" s="169"/>
      <c r="AS229" s="10"/>
      <c r="AT229" s="16"/>
      <c r="AU229" s="16"/>
    </row>
    <row r="230" spans="1:47">
      <c r="A230" s="122"/>
      <c r="B230" s="130" t="s">
        <v>663</v>
      </c>
      <c r="C230" s="31" t="s">
        <v>5208</v>
      </c>
      <c r="D230" s="130" t="s">
        <v>566</v>
      </c>
      <c r="E230" s="138" t="s">
        <v>262</v>
      </c>
      <c r="F230" s="142">
        <v>44.275199999999998</v>
      </c>
      <c r="G230" s="142">
        <v>-77.795400000000001</v>
      </c>
      <c r="H230" s="31" t="s">
        <v>1153</v>
      </c>
      <c r="I230" s="31" t="s">
        <v>2783</v>
      </c>
      <c r="J230" s="227" t="s">
        <v>1673</v>
      </c>
      <c r="K230" s="134" t="s">
        <v>4069</v>
      </c>
      <c r="L230" s="226">
        <v>230</v>
      </c>
      <c r="M230" s="287">
        <v>1925</v>
      </c>
      <c r="N230" s="75">
        <v>2100</v>
      </c>
      <c r="O230" s="125"/>
      <c r="P230" s="83" t="s">
        <v>1067</v>
      </c>
      <c r="Q230" s="46" t="s">
        <v>1067</v>
      </c>
      <c r="R230" s="84">
        <v>4</v>
      </c>
      <c r="S230" s="288">
        <f>System!$H$11</f>
        <v>0.68430831298439321</v>
      </c>
      <c r="T230" s="240">
        <f t="shared" si="10"/>
        <v>2.7372332519375728</v>
      </c>
      <c r="U230" s="243">
        <f>System!$I$11</f>
        <v>0.65</v>
      </c>
      <c r="V230" s="185">
        <f t="shared" si="9"/>
        <v>22.776</v>
      </c>
      <c r="W230" s="74">
        <v>3</v>
      </c>
      <c r="Y230" s="176"/>
      <c r="Z230" s="174"/>
      <c r="AA230" s="174"/>
      <c r="AB230" s="115"/>
      <c r="AC230" s="115"/>
      <c r="AD230" s="174"/>
      <c r="AE230" s="174"/>
      <c r="AF230" s="174"/>
      <c r="AG230" s="174"/>
      <c r="AH230" s="147"/>
      <c r="AI230" s="174"/>
      <c r="AJ230" s="115"/>
      <c r="AK230" s="174"/>
      <c r="AL230" s="115"/>
      <c r="AM230" s="114"/>
      <c r="AN230" s="177"/>
      <c r="AO230" s="174"/>
      <c r="AP230" s="174"/>
      <c r="AQ230" s="174"/>
      <c r="AR230" s="169"/>
      <c r="AT230" s="16"/>
      <c r="AU230" s="16"/>
    </row>
    <row r="231" spans="1:47">
      <c r="A231" s="122"/>
      <c r="B231" s="130" t="s">
        <v>1198</v>
      </c>
      <c r="C231" s="31" t="s">
        <v>4812</v>
      </c>
      <c r="D231" s="130" t="s">
        <v>599</v>
      </c>
      <c r="E231" s="129" t="s">
        <v>319</v>
      </c>
      <c r="F231" s="140">
        <v>43.561300000000003</v>
      </c>
      <c r="G231" s="140">
        <v>-79.844700000000003</v>
      </c>
      <c r="H231" s="31" t="s">
        <v>1153</v>
      </c>
      <c r="I231" s="31" t="s">
        <v>2783</v>
      </c>
      <c r="J231" s="226" t="s">
        <v>4337</v>
      </c>
      <c r="K231" s="134" t="s">
        <v>3891</v>
      </c>
      <c r="L231" s="226">
        <v>230</v>
      </c>
      <c r="M231" s="90">
        <v>2010</v>
      </c>
      <c r="N231" s="90">
        <v>2030</v>
      </c>
      <c r="O231" s="125"/>
      <c r="P231" s="90" t="s">
        <v>162</v>
      </c>
      <c r="Q231" s="46" t="s">
        <v>4926</v>
      </c>
      <c r="R231" s="185">
        <v>211</v>
      </c>
      <c r="S231" s="288">
        <f>System!$H$7</f>
        <v>0.85116604477611935</v>
      </c>
      <c r="T231" s="240">
        <f t="shared" si="10"/>
        <v>179.59603544776118</v>
      </c>
      <c r="U231" s="243">
        <v>0.21728072453418165</v>
      </c>
      <c r="V231" s="185">
        <f t="shared" si="9"/>
        <v>401.613</v>
      </c>
      <c r="W231" s="74"/>
      <c r="X231" s="10"/>
      <c r="Y231" s="176"/>
      <c r="Z231" s="174"/>
      <c r="AA231" s="174"/>
      <c r="AB231" s="115"/>
      <c r="AC231" s="115"/>
      <c r="AD231" s="174"/>
      <c r="AE231" s="174"/>
      <c r="AF231" s="174"/>
      <c r="AG231" s="174"/>
      <c r="AH231" s="147"/>
      <c r="AI231" s="174"/>
      <c r="AJ231" s="115"/>
      <c r="AK231" s="174"/>
      <c r="AL231" s="115"/>
      <c r="AM231" s="114"/>
      <c r="AN231" s="177"/>
      <c r="AO231" s="174"/>
      <c r="AP231" s="174"/>
      <c r="AQ231" s="174"/>
      <c r="AR231" s="169"/>
      <c r="AS231" s="10"/>
      <c r="AT231" s="16"/>
      <c r="AU231" s="16"/>
    </row>
    <row r="232" spans="1:47">
      <c r="A232" s="122"/>
      <c r="B232" s="130" t="s">
        <v>1199</v>
      </c>
      <c r="C232" s="31" t="s">
        <v>4813</v>
      </c>
      <c r="D232" s="130" t="s">
        <v>599</v>
      </c>
      <c r="E232" s="129" t="s">
        <v>319</v>
      </c>
      <c r="F232" s="140">
        <v>43.561300000000003</v>
      </c>
      <c r="G232" s="140">
        <v>-79.844700000000003</v>
      </c>
      <c r="H232" s="31" t="s">
        <v>1153</v>
      </c>
      <c r="I232" s="31" t="s">
        <v>2783</v>
      </c>
      <c r="J232" s="226" t="s">
        <v>4337</v>
      </c>
      <c r="K232" s="134" t="s">
        <v>3891</v>
      </c>
      <c r="L232" s="226">
        <v>230</v>
      </c>
      <c r="M232" s="90">
        <v>2010</v>
      </c>
      <c r="N232" s="90">
        <v>2030</v>
      </c>
      <c r="O232" s="125"/>
      <c r="P232" s="90" t="s">
        <v>162</v>
      </c>
      <c r="Q232" s="46" t="s">
        <v>4926</v>
      </c>
      <c r="R232" s="185">
        <v>211</v>
      </c>
      <c r="S232" s="288">
        <f>System!$H$7</f>
        <v>0.85116604477611935</v>
      </c>
      <c r="T232" s="240">
        <f t="shared" si="10"/>
        <v>179.59603544776118</v>
      </c>
      <c r="U232" s="243">
        <v>0.21612726957951914</v>
      </c>
      <c r="V232" s="185">
        <f t="shared" si="9"/>
        <v>399.48099999999999</v>
      </c>
      <c r="W232" s="74"/>
      <c r="X232" s="10"/>
      <c r="Y232" s="176"/>
      <c r="Z232" s="174"/>
      <c r="AA232" s="174"/>
      <c r="AB232" s="115"/>
      <c r="AC232" s="115"/>
      <c r="AD232" s="174"/>
      <c r="AE232" s="174"/>
      <c r="AF232" s="174"/>
      <c r="AG232" s="174"/>
      <c r="AH232" s="147"/>
      <c r="AI232" s="174"/>
      <c r="AJ232" s="115"/>
      <c r="AK232" s="174"/>
      <c r="AL232" s="115"/>
      <c r="AM232" s="114"/>
      <c r="AN232" s="177"/>
      <c r="AO232" s="174"/>
      <c r="AP232" s="174"/>
      <c r="AQ232" s="174"/>
      <c r="AR232" s="169"/>
      <c r="AS232" s="10"/>
      <c r="AT232" s="16"/>
      <c r="AU232" s="16"/>
    </row>
    <row r="233" spans="1:47">
      <c r="A233" s="122"/>
      <c r="B233" s="130" t="s">
        <v>1200</v>
      </c>
      <c r="C233" s="31" t="s">
        <v>4814</v>
      </c>
      <c r="D233" s="130" t="s">
        <v>599</v>
      </c>
      <c r="E233" s="129" t="s">
        <v>319</v>
      </c>
      <c r="F233" s="139">
        <v>43.561300000000003</v>
      </c>
      <c r="G233" s="139">
        <v>-79.844700000000003</v>
      </c>
      <c r="H233" s="31" t="s">
        <v>1153</v>
      </c>
      <c r="I233" s="31" t="s">
        <v>2783</v>
      </c>
      <c r="J233" s="226" t="s">
        <v>4337</v>
      </c>
      <c r="K233" s="134" t="s">
        <v>3891</v>
      </c>
      <c r="L233" s="226">
        <v>230</v>
      </c>
      <c r="M233" s="90">
        <v>2010</v>
      </c>
      <c r="N233" s="90">
        <v>2030</v>
      </c>
      <c r="O233" s="125"/>
      <c r="P233" s="90" t="s">
        <v>162</v>
      </c>
      <c r="Q233" s="46" t="s">
        <v>4926</v>
      </c>
      <c r="R233" s="185">
        <v>290</v>
      </c>
      <c r="S233" s="288">
        <f>System!$H$7</f>
        <v>0.85116604477611935</v>
      </c>
      <c r="T233" s="240">
        <f t="shared" si="10"/>
        <v>246.8381529850746</v>
      </c>
      <c r="U233" s="243">
        <v>0.16785663675011808</v>
      </c>
      <c r="V233" s="185">
        <f t="shared" si="9"/>
        <v>426.423</v>
      </c>
      <c r="W233" s="74"/>
      <c r="X233" s="10"/>
      <c r="Y233" s="176"/>
      <c r="Z233" s="174"/>
      <c r="AA233" s="174"/>
      <c r="AB233" s="115"/>
      <c r="AC233" s="115"/>
      <c r="AD233" s="174"/>
      <c r="AE233" s="174"/>
      <c r="AF233" s="174"/>
      <c r="AG233" s="174"/>
      <c r="AH233" s="147"/>
      <c r="AI233" s="174"/>
      <c r="AJ233" s="115"/>
      <c r="AK233" s="174"/>
      <c r="AL233" s="115"/>
      <c r="AM233" s="114"/>
      <c r="AN233" s="177"/>
      <c r="AO233" s="174"/>
      <c r="AP233" s="174"/>
      <c r="AQ233" s="174"/>
      <c r="AR233" s="169"/>
      <c r="AS233" s="10"/>
      <c r="AT233" s="16"/>
      <c r="AU233" s="16"/>
    </row>
    <row r="234" spans="1:47">
      <c r="A234" s="122"/>
      <c r="B234" s="129" t="s">
        <v>3599</v>
      </c>
      <c r="C234" s="31" t="s">
        <v>5209</v>
      </c>
      <c r="D234" s="129" t="s">
        <v>4942</v>
      </c>
      <c r="E234" s="129" t="s">
        <v>476</v>
      </c>
      <c r="F234" s="146">
        <v>43.475946999999998</v>
      </c>
      <c r="G234" s="146">
        <v>-79.819973000000005</v>
      </c>
      <c r="H234" s="31" t="s">
        <v>1153</v>
      </c>
      <c r="I234" s="31" t="s">
        <v>2783</v>
      </c>
      <c r="J234" s="226" t="s">
        <v>2589</v>
      </c>
      <c r="K234" s="134" t="s">
        <v>4193</v>
      </c>
      <c r="L234" s="226">
        <v>230</v>
      </c>
      <c r="M234" s="90">
        <v>2007</v>
      </c>
      <c r="N234" s="90">
        <v>2027</v>
      </c>
      <c r="O234" s="137"/>
      <c r="P234" s="90" t="s">
        <v>1154</v>
      </c>
      <c r="Q234" s="46" t="s">
        <v>1155</v>
      </c>
      <c r="R234" s="53">
        <v>2.1</v>
      </c>
      <c r="S234" s="288">
        <f>System!$H$10</f>
        <v>0.94512195121951226</v>
      </c>
      <c r="T234" s="240">
        <f t="shared" si="10"/>
        <v>1.9847560975609759</v>
      </c>
      <c r="U234" s="243">
        <f>System!$I$10</f>
        <v>0.2</v>
      </c>
      <c r="V234" s="185">
        <f t="shared" si="9"/>
        <v>3.6792000000000007</v>
      </c>
      <c r="W234" s="74"/>
      <c r="Y234" s="180"/>
      <c r="Z234" s="182"/>
      <c r="AA234" s="182"/>
      <c r="AB234" s="178"/>
      <c r="AC234" s="178"/>
      <c r="AD234" s="174"/>
      <c r="AE234" s="174"/>
      <c r="AF234" s="174"/>
      <c r="AG234" s="174"/>
      <c r="AH234" s="178"/>
      <c r="AI234" s="174"/>
      <c r="AJ234" s="181"/>
      <c r="AK234" s="182"/>
      <c r="AL234" s="178"/>
      <c r="AM234" s="118"/>
      <c r="AN234" s="183"/>
      <c r="AO234" s="174"/>
      <c r="AP234" s="174"/>
      <c r="AQ234" s="174"/>
      <c r="AR234" s="169"/>
      <c r="AT234" s="16"/>
      <c r="AU234" s="16"/>
    </row>
    <row r="235" spans="1:47">
      <c r="A235" s="122"/>
      <c r="B235" s="130" t="s">
        <v>997</v>
      </c>
      <c r="C235" s="31" t="s">
        <v>5210</v>
      </c>
      <c r="D235" s="130" t="s">
        <v>576</v>
      </c>
      <c r="E235" s="129" t="s">
        <v>235</v>
      </c>
      <c r="F235" s="140">
        <v>43.253399999999999</v>
      </c>
      <c r="G235" s="140">
        <v>-79.77</v>
      </c>
      <c r="H235" s="31" t="s">
        <v>1153</v>
      </c>
      <c r="I235" s="31" t="s">
        <v>2783</v>
      </c>
      <c r="J235" s="226" t="s">
        <v>1470</v>
      </c>
      <c r="K235" s="134" t="s">
        <v>3944</v>
      </c>
      <c r="L235" s="226">
        <v>115</v>
      </c>
      <c r="M235" s="90">
        <v>2006</v>
      </c>
      <c r="N235" s="90">
        <v>2026</v>
      </c>
      <c r="O235" s="125"/>
      <c r="P235" s="173" t="s">
        <v>1154</v>
      </c>
      <c r="Q235" s="46" t="s">
        <v>1155</v>
      </c>
      <c r="R235" s="84">
        <v>1.6</v>
      </c>
      <c r="S235" s="288">
        <f>System!$H$10</f>
        <v>0.94512195121951226</v>
      </c>
      <c r="T235" s="240">
        <f t="shared" si="10"/>
        <v>1.5121951219512197</v>
      </c>
      <c r="U235" s="243">
        <f>System!$I$10</f>
        <v>0.2</v>
      </c>
      <c r="V235" s="185">
        <f t="shared" si="9"/>
        <v>2.8032000000000008</v>
      </c>
      <c r="W235" s="74"/>
      <c r="Y235" s="176"/>
      <c r="Z235" s="174"/>
      <c r="AA235" s="174"/>
      <c r="AB235" s="115"/>
      <c r="AC235" s="115"/>
      <c r="AD235" s="174"/>
      <c r="AE235" s="174"/>
      <c r="AF235" s="174"/>
      <c r="AG235" s="174"/>
      <c r="AH235" s="147"/>
      <c r="AI235" s="174"/>
      <c r="AJ235" s="115"/>
      <c r="AK235" s="174"/>
      <c r="AL235" s="115"/>
      <c r="AM235" s="82"/>
      <c r="AN235" s="177"/>
      <c r="AO235" s="174"/>
      <c r="AP235" s="174"/>
      <c r="AQ235" s="174"/>
      <c r="AR235" s="169"/>
      <c r="AT235" s="16"/>
      <c r="AU235" s="16"/>
    </row>
    <row r="236" spans="1:47">
      <c r="A236" s="122"/>
      <c r="B236" s="130" t="s">
        <v>664</v>
      </c>
      <c r="C236" s="31" t="s">
        <v>5211</v>
      </c>
      <c r="D236" s="130" t="s">
        <v>566</v>
      </c>
      <c r="E236" s="138" t="s">
        <v>257</v>
      </c>
      <c r="F236" s="142">
        <v>45.000799999999998</v>
      </c>
      <c r="G236" s="142">
        <v>-79.297700000000006</v>
      </c>
      <c r="H236" s="31" t="s">
        <v>1152</v>
      </c>
      <c r="I236" s="31" t="s">
        <v>2783</v>
      </c>
      <c r="J236" s="226" t="s">
        <v>2281</v>
      </c>
      <c r="K236" s="134" t="s">
        <v>3956</v>
      </c>
      <c r="L236" s="226">
        <v>230</v>
      </c>
      <c r="M236" s="287">
        <v>1926</v>
      </c>
      <c r="N236" s="75">
        <v>2100</v>
      </c>
      <c r="O236" s="125"/>
      <c r="P236" s="83" t="s">
        <v>1067</v>
      </c>
      <c r="Q236" s="46" t="s">
        <v>1067</v>
      </c>
      <c r="R236" s="84">
        <v>1</v>
      </c>
      <c r="S236" s="288">
        <f>System!$H$11</f>
        <v>0.68430831298439321</v>
      </c>
      <c r="T236" s="240">
        <f t="shared" si="10"/>
        <v>0.68430831298439321</v>
      </c>
      <c r="U236" s="243">
        <f>System!$I$11</f>
        <v>0.65</v>
      </c>
      <c r="V236" s="185">
        <f t="shared" si="9"/>
        <v>5.694</v>
      </c>
      <c r="W236" s="74">
        <v>1</v>
      </c>
      <c r="Y236" s="148"/>
      <c r="Z236" s="148"/>
      <c r="AA236" s="148"/>
      <c r="AB236" s="148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86"/>
      <c r="AN236" s="148"/>
      <c r="AO236" s="148"/>
      <c r="AP236" s="148"/>
      <c r="AQ236" s="148"/>
      <c r="AR236" s="148"/>
      <c r="AT236" s="16"/>
      <c r="AU236" s="16"/>
    </row>
    <row r="237" spans="1:47">
      <c r="A237" s="122"/>
      <c r="B237" s="130" t="s">
        <v>1209</v>
      </c>
      <c r="C237" s="31" t="s">
        <v>4815</v>
      </c>
      <c r="D237" s="130" t="s">
        <v>566</v>
      </c>
      <c r="E237" s="129" t="s">
        <v>279</v>
      </c>
      <c r="F237" s="140">
        <v>50.111199999999997</v>
      </c>
      <c r="G237" s="140">
        <v>-82.208100000000002</v>
      </c>
      <c r="H237" s="31" t="s">
        <v>1152</v>
      </c>
      <c r="I237" s="31" t="s">
        <v>2783</v>
      </c>
      <c r="J237" s="226" t="s">
        <v>1938</v>
      </c>
      <c r="K237" s="134" t="s">
        <v>3892</v>
      </c>
      <c r="L237" s="226">
        <v>230</v>
      </c>
      <c r="M237" s="90">
        <v>2010</v>
      </c>
      <c r="N237" s="90">
        <v>2060</v>
      </c>
      <c r="O237" s="125"/>
      <c r="P237" s="152" t="s">
        <v>203</v>
      </c>
      <c r="Q237" s="46" t="s">
        <v>203</v>
      </c>
      <c r="R237" s="185">
        <v>156</v>
      </c>
      <c r="S237" s="288">
        <f>System!$H$11</f>
        <v>0.68430831298439321</v>
      </c>
      <c r="T237" s="240">
        <f t="shared" si="10"/>
        <v>106.75209682556535</v>
      </c>
      <c r="U237" s="243">
        <v>0.25637805877531905</v>
      </c>
      <c r="V237" s="185">
        <f t="shared" si="9"/>
        <v>350.35599999999999</v>
      </c>
      <c r="W237" s="74">
        <v>2</v>
      </c>
      <c r="Y237" s="148"/>
      <c r="Z237" s="171"/>
      <c r="AA237" s="148"/>
      <c r="AB237" s="148"/>
      <c r="AC237" s="222"/>
      <c r="AD237" s="148"/>
      <c r="AE237" s="148"/>
      <c r="AF237" s="148"/>
      <c r="AG237" s="148"/>
      <c r="AH237" s="148"/>
      <c r="AI237" s="222"/>
      <c r="AJ237" s="148"/>
      <c r="AK237" s="148"/>
      <c r="AL237" s="222"/>
      <c r="AM237" s="86"/>
      <c r="AN237" s="148"/>
      <c r="AO237" s="148"/>
      <c r="AP237" s="148"/>
      <c r="AQ237" s="148"/>
      <c r="AR237" s="148"/>
      <c r="AT237" s="16"/>
      <c r="AU237" s="16"/>
    </row>
    <row r="238" spans="1:47">
      <c r="A238" s="122"/>
      <c r="B238" s="130" t="s">
        <v>1210</v>
      </c>
      <c r="C238" s="31" t="s">
        <v>4816</v>
      </c>
      <c r="D238" s="130" t="s">
        <v>566</v>
      </c>
      <c r="E238" s="129" t="s">
        <v>279</v>
      </c>
      <c r="F238" s="140">
        <v>50.111199999999997</v>
      </c>
      <c r="G238" s="140">
        <v>-82.208100000000002</v>
      </c>
      <c r="H238" s="31" t="s">
        <v>1152</v>
      </c>
      <c r="I238" s="31" t="s">
        <v>2783</v>
      </c>
      <c r="J238" s="226" t="s">
        <v>1938</v>
      </c>
      <c r="K238" s="134" t="s">
        <v>3892</v>
      </c>
      <c r="L238" s="226">
        <v>230</v>
      </c>
      <c r="M238" s="90">
        <v>2010</v>
      </c>
      <c r="N238" s="90">
        <v>2060</v>
      </c>
      <c r="O238" s="125"/>
      <c r="P238" s="152" t="s">
        <v>203</v>
      </c>
      <c r="Q238" s="46" t="s">
        <v>203</v>
      </c>
      <c r="R238" s="185">
        <v>78</v>
      </c>
      <c r="S238" s="288">
        <f>System!$H$11</f>
        <v>0.68430831298439321</v>
      </c>
      <c r="T238" s="240">
        <f t="shared" si="10"/>
        <v>53.376048412782673</v>
      </c>
      <c r="U238" s="243">
        <v>0.27767533075752254</v>
      </c>
      <c r="V238" s="185">
        <f t="shared" si="9"/>
        <v>189.73</v>
      </c>
      <c r="W238" s="74">
        <v>1</v>
      </c>
      <c r="Y238" s="148"/>
      <c r="Z238" s="171"/>
      <c r="AA238" s="148"/>
      <c r="AB238" s="148"/>
      <c r="AC238" s="222"/>
      <c r="AD238" s="148"/>
      <c r="AE238" s="148"/>
      <c r="AF238" s="148"/>
      <c r="AG238" s="148"/>
      <c r="AH238" s="148"/>
      <c r="AI238" s="222"/>
      <c r="AJ238" s="148"/>
      <c r="AK238" s="148"/>
      <c r="AL238" s="222"/>
      <c r="AM238" s="86"/>
      <c r="AN238" s="148"/>
      <c r="AO238" s="148"/>
      <c r="AP238" s="148"/>
      <c r="AQ238" s="148"/>
      <c r="AR238" s="148"/>
      <c r="AT238" s="16"/>
      <c r="AU238" s="16"/>
    </row>
    <row r="239" spans="1:47">
      <c r="A239" s="122"/>
      <c r="B239" s="130" t="s">
        <v>665</v>
      </c>
      <c r="C239" s="31" t="s">
        <v>5212</v>
      </c>
      <c r="D239" s="130" t="s">
        <v>612</v>
      </c>
      <c r="E239" s="129" t="s">
        <v>267</v>
      </c>
      <c r="F239" s="140">
        <v>47.9572</v>
      </c>
      <c r="G239" s="140">
        <v>-84.830299999999994</v>
      </c>
      <c r="H239" s="31" t="s">
        <v>1152</v>
      </c>
      <c r="I239" s="31" t="s">
        <v>2783</v>
      </c>
      <c r="J239" s="226" t="s">
        <v>4338</v>
      </c>
      <c r="K239" s="134" t="s">
        <v>3893</v>
      </c>
      <c r="L239" s="226">
        <v>115</v>
      </c>
      <c r="M239" s="90">
        <v>2009</v>
      </c>
      <c r="N239" s="90">
        <v>2029</v>
      </c>
      <c r="O239" s="136"/>
      <c r="P239" s="152" t="s">
        <v>1067</v>
      </c>
      <c r="Q239" s="46" t="s">
        <v>1067</v>
      </c>
      <c r="R239" s="185">
        <v>12</v>
      </c>
      <c r="S239" s="288">
        <f>System!$H$11</f>
        <v>0.68430831298439321</v>
      </c>
      <c r="T239" s="240">
        <f t="shared" si="10"/>
        <v>8.2116997558127185</v>
      </c>
      <c r="U239" s="243">
        <v>0.43171613394216135</v>
      </c>
      <c r="V239" s="185">
        <f t="shared" si="9"/>
        <v>45.381999999999998</v>
      </c>
      <c r="W239" s="74"/>
      <c r="Y239" s="148"/>
      <c r="Z239" s="171"/>
      <c r="AA239" s="148"/>
      <c r="AB239" s="148"/>
      <c r="AC239" s="222"/>
      <c r="AD239" s="148"/>
      <c r="AE239" s="148"/>
      <c r="AF239" s="148"/>
      <c r="AG239" s="148"/>
      <c r="AH239" s="148"/>
      <c r="AI239" s="222"/>
      <c r="AJ239" s="148"/>
      <c r="AK239" s="148"/>
      <c r="AL239" s="222"/>
      <c r="AM239" s="86"/>
      <c r="AN239" s="148"/>
      <c r="AO239" s="148"/>
      <c r="AP239" s="171"/>
      <c r="AQ239" s="148"/>
      <c r="AR239" s="148"/>
      <c r="AT239" s="16"/>
      <c r="AU239" s="317"/>
    </row>
    <row r="240" spans="1:47">
      <c r="A240" s="122"/>
      <c r="B240" s="130" t="s">
        <v>531</v>
      </c>
      <c r="C240" s="31" t="s">
        <v>5213</v>
      </c>
      <c r="D240" s="129" t="s">
        <v>530</v>
      </c>
      <c r="E240" s="129" t="s">
        <v>531</v>
      </c>
      <c r="F240" s="140">
        <v>42.032299999999999</v>
      </c>
      <c r="G240" s="140">
        <v>-82.961799999999997</v>
      </c>
      <c r="H240" s="31" t="s">
        <v>1153</v>
      </c>
      <c r="I240" s="31" t="s">
        <v>2783</v>
      </c>
      <c r="J240" s="226" t="s">
        <v>2058</v>
      </c>
      <c r="K240" s="134" t="s">
        <v>4098</v>
      </c>
      <c r="L240" s="226">
        <v>115</v>
      </c>
      <c r="M240" s="90">
        <v>2010</v>
      </c>
      <c r="N240" s="90">
        <v>2030</v>
      </c>
      <c r="O240" s="125"/>
      <c r="P240" s="83" t="s">
        <v>1156</v>
      </c>
      <c r="Q240" s="46" t="s">
        <v>205</v>
      </c>
      <c r="R240" s="84">
        <v>39.6</v>
      </c>
      <c r="S240" s="288">
        <f>System!$H$12</f>
        <v>0.21142031080592702</v>
      </c>
      <c r="T240" s="240">
        <f t="shared" si="10"/>
        <v>8.3722443079147109</v>
      </c>
      <c r="U240" s="243">
        <f>System!$I$12</f>
        <v>0.27</v>
      </c>
      <c r="V240" s="185">
        <f t="shared" si="9"/>
        <v>93.661920000000023</v>
      </c>
      <c r="W240" s="74"/>
      <c r="X240" s="10"/>
      <c r="Y240" s="176"/>
      <c r="Z240" s="174"/>
      <c r="AA240" s="174"/>
      <c r="AB240" s="115"/>
      <c r="AC240" s="115"/>
      <c r="AD240" s="174"/>
      <c r="AE240" s="174"/>
      <c r="AF240" s="174"/>
      <c r="AG240" s="174"/>
      <c r="AH240" s="147"/>
      <c r="AI240" s="174"/>
      <c r="AJ240" s="115"/>
      <c r="AK240" s="174"/>
      <c r="AL240" s="115"/>
      <c r="AM240" s="114"/>
      <c r="AN240" s="177"/>
      <c r="AO240" s="174"/>
      <c r="AP240" s="174"/>
      <c r="AQ240" s="174"/>
      <c r="AR240" s="169"/>
      <c r="AS240" s="10"/>
      <c r="AT240" s="16"/>
      <c r="AU240" s="16"/>
    </row>
    <row r="241" spans="1:47">
      <c r="A241" s="122"/>
      <c r="B241" s="129" t="s">
        <v>3600</v>
      </c>
      <c r="C241" s="31" t="s">
        <v>5214</v>
      </c>
      <c r="D241" s="129" t="s">
        <v>4935</v>
      </c>
      <c r="E241" s="129" t="s">
        <v>235</v>
      </c>
      <c r="F241" s="146">
        <v>43.275682000000003</v>
      </c>
      <c r="G241" s="146">
        <v>-79.852058999999997</v>
      </c>
      <c r="H241" s="31" t="s">
        <v>1153</v>
      </c>
      <c r="I241" s="31" t="s">
        <v>2783</v>
      </c>
      <c r="J241" s="226" t="s">
        <v>1474</v>
      </c>
      <c r="K241" s="134" t="s">
        <v>3953</v>
      </c>
      <c r="L241" s="226">
        <v>115</v>
      </c>
      <c r="M241" s="75">
        <v>2000</v>
      </c>
      <c r="N241" s="75">
        <v>2100</v>
      </c>
      <c r="O241" s="124"/>
      <c r="P241" s="90" t="s">
        <v>194</v>
      </c>
      <c r="Q241" s="46" t="s">
        <v>4925</v>
      </c>
      <c r="R241" s="53">
        <v>1.98</v>
      </c>
      <c r="S241" s="288">
        <f>System!$H$7</f>
        <v>0.85116604477611935</v>
      </c>
      <c r="T241" s="240">
        <f t="shared" si="10"/>
        <v>1.6853087686567163</v>
      </c>
      <c r="U241" s="243">
        <f>System!$I$8</f>
        <v>0.13</v>
      </c>
      <c r="V241" s="185">
        <f t="shared" si="9"/>
        <v>2.2548240000000002</v>
      </c>
      <c r="W241" s="74"/>
      <c r="Y241" s="177"/>
      <c r="Z241" s="174"/>
      <c r="AA241" s="174"/>
      <c r="AB241" s="115"/>
      <c r="AC241" s="115"/>
      <c r="AD241" s="174"/>
      <c r="AE241" s="174"/>
      <c r="AF241" s="174"/>
      <c r="AG241" s="174"/>
      <c r="AH241" s="147"/>
      <c r="AI241" s="174"/>
      <c r="AJ241" s="115"/>
      <c r="AK241" s="174"/>
      <c r="AL241" s="115"/>
      <c r="AM241" s="114"/>
      <c r="AN241" s="177"/>
      <c r="AO241" s="174"/>
      <c r="AP241" s="174"/>
      <c r="AQ241" s="174"/>
      <c r="AR241" s="169"/>
      <c r="AT241" s="16"/>
      <c r="AU241" s="16"/>
    </row>
    <row r="242" spans="1:47">
      <c r="A242" s="122"/>
      <c r="B242" s="130" t="s">
        <v>666</v>
      </c>
      <c r="C242" s="31" t="s">
        <v>5215</v>
      </c>
      <c r="D242" s="130" t="s">
        <v>566</v>
      </c>
      <c r="E242" s="129" t="s">
        <v>262</v>
      </c>
      <c r="F242" s="140">
        <v>44.372999999999998</v>
      </c>
      <c r="G242" s="140">
        <v>-77.778700000000001</v>
      </c>
      <c r="H242" s="31" t="s">
        <v>1153</v>
      </c>
      <c r="I242" s="31" t="s">
        <v>2783</v>
      </c>
      <c r="J242" s="228" t="s">
        <v>1673</v>
      </c>
      <c r="K242" s="80" t="s">
        <v>4069</v>
      </c>
      <c r="L242" s="226">
        <v>230</v>
      </c>
      <c r="M242" s="90">
        <v>2010</v>
      </c>
      <c r="N242" s="90">
        <v>2060</v>
      </c>
      <c r="O242" s="125"/>
      <c r="P242" s="154" t="s">
        <v>1067</v>
      </c>
      <c r="Q242" s="46" t="s">
        <v>1067</v>
      </c>
      <c r="R242" s="84">
        <v>18</v>
      </c>
      <c r="S242" s="288">
        <f>System!$H$11</f>
        <v>0.68430831298439321</v>
      </c>
      <c r="T242" s="240">
        <f t="shared" si="10"/>
        <v>12.317549633719079</v>
      </c>
      <c r="U242" s="243">
        <f>System!$I$11</f>
        <v>0.65</v>
      </c>
      <c r="V242" s="185">
        <f t="shared" si="9"/>
        <v>102.492</v>
      </c>
      <c r="W242" s="74">
        <v>3</v>
      </c>
      <c r="Y242" s="176"/>
      <c r="Z242" s="174"/>
      <c r="AA242" s="174"/>
      <c r="AB242" s="115"/>
      <c r="AC242" s="115"/>
      <c r="AD242" s="174"/>
      <c r="AE242" s="174"/>
      <c r="AF242" s="174"/>
      <c r="AG242" s="174"/>
      <c r="AH242" s="147"/>
      <c r="AI242" s="174"/>
      <c r="AJ242" s="115"/>
      <c r="AK242" s="174"/>
      <c r="AL242" s="115"/>
      <c r="AM242" s="114"/>
      <c r="AN242" s="177"/>
      <c r="AO242" s="174"/>
      <c r="AP242" s="174"/>
      <c r="AQ242" s="174"/>
      <c r="AR242" s="169"/>
      <c r="AT242" s="16"/>
      <c r="AU242" s="16"/>
    </row>
    <row r="243" spans="1:47">
      <c r="A243" s="122"/>
      <c r="B243" s="130" t="s">
        <v>3744</v>
      </c>
      <c r="C243" s="31" t="s">
        <v>5216</v>
      </c>
      <c r="D243" s="130" t="s">
        <v>547</v>
      </c>
      <c r="E243" s="129" t="s">
        <v>3744</v>
      </c>
      <c r="F243" s="140">
        <v>45.8517720147983</v>
      </c>
      <c r="G243" s="140">
        <v>-80.620008977777104</v>
      </c>
      <c r="H243" s="31" t="s">
        <v>1153</v>
      </c>
      <c r="I243" s="31" t="s">
        <v>2783</v>
      </c>
      <c r="J243" s="226" t="s">
        <v>1853</v>
      </c>
      <c r="K243" s="31" t="s">
        <v>4196</v>
      </c>
      <c r="L243" s="226">
        <v>230</v>
      </c>
      <c r="M243" s="90">
        <v>2020</v>
      </c>
      <c r="N243" s="90">
        <v>2040</v>
      </c>
      <c r="O243" s="125"/>
      <c r="P243" s="83" t="s">
        <v>1156</v>
      </c>
      <c r="Q243" s="46" t="s">
        <v>205</v>
      </c>
      <c r="R243" s="185">
        <v>300</v>
      </c>
      <c r="S243" s="288">
        <f>System!$H$12</f>
        <v>0.21142031080592702</v>
      </c>
      <c r="T243" s="240">
        <f t="shared" si="10"/>
        <v>63.426093241778105</v>
      </c>
      <c r="U243" s="243">
        <f>System!$I$12</f>
        <v>0.27</v>
      </c>
      <c r="V243" s="185">
        <f t="shared" si="9"/>
        <v>709.56</v>
      </c>
      <c r="W243" s="74"/>
      <c r="X243" s="10"/>
      <c r="Y243" s="176"/>
      <c r="Z243" s="174"/>
      <c r="AA243" s="174"/>
      <c r="AB243" s="115"/>
      <c r="AC243" s="115"/>
      <c r="AD243" s="174"/>
      <c r="AE243" s="174"/>
      <c r="AF243" s="174"/>
      <c r="AG243" s="174"/>
      <c r="AH243" s="147"/>
      <c r="AI243" s="174"/>
      <c r="AJ243" s="115"/>
      <c r="AK243" s="174"/>
      <c r="AL243" s="115"/>
      <c r="AM243" s="114"/>
      <c r="AN243" s="177"/>
      <c r="AO243" s="174"/>
      <c r="AP243" s="174"/>
      <c r="AQ243" s="174"/>
      <c r="AR243" s="169"/>
      <c r="AS243" s="10"/>
      <c r="AT243" s="16"/>
      <c r="AU243" s="16"/>
    </row>
    <row r="244" spans="1:47">
      <c r="A244" s="122"/>
      <c r="B244" s="130" t="s">
        <v>667</v>
      </c>
      <c r="C244" s="31" t="s">
        <v>5217</v>
      </c>
      <c r="D244" s="130" t="s">
        <v>668</v>
      </c>
      <c r="E244" s="129" t="s">
        <v>280</v>
      </c>
      <c r="F244" s="140">
        <v>43.198999999999998</v>
      </c>
      <c r="G244" s="140">
        <v>-79.264600000000002</v>
      </c>
      <c r="H244" s="31" t="s">
        <v>1153</v>
      </c>
      <c r="I244" s="31" t="s">
        <v>2783</v>
      </c>
      <c r="J244" s="226" t="s">
        <v>1734</v>
      </c>
      <c r="K244" s="134" t="s">
        <v>3977</v>
      </c>
      <c r="L244" s="226">
        <v>115</v>
      </c>
      <c r="M244" s="90">
        <v>2010</v>
      </c>
      <c r="N244" s="90">
        <v>2030</v>
      </c>
      <c r="O244" s="125"/>
      <c r="P244" s="83" t="s">
        <v>1067</v>
      </c>
      <c r="Q244" s="46" t="s">
        <v>1067</v>
      </c>
      <c r="R244" s="84">
        <v>7.2</v>
      </c>
      <c r="S244" s="288">
        <f>System!$H$11</f>
        <v>0.68430831298439321</v>
      </c>
      <c r="T244" s="240">
        <f t="shared" si="10"/>
        <v>4.9270198534876313</v>
      </c>
      <c r="U244" s="243">
        <f>System!$I$11</f>
        <v>0.65</v>
      </c>
      <c r="V244" s="185">
        <f t="shared" si="9"/>
        <v>40.9968</v>
      </c>
      <c r="W244" s="74"/>
      <c r="Y244" s="177"/>
      <c r="Z244" s="174"/>
      <c r="AA244" s="174"/>
      <c r="AB244" s="115"/>
      <c r="AC244" s="115"/>
      <c r="AD244" s="174"/>
      <c r="AE244" s="174"/>
      <c r="AF244" s="174"/>
      <c r="AG244" s="174"/>
      <c r="AH244" s="147"/>
      <c r="AI244" s="174"/>
      <c r="AJ244" s="115"/>
      <c r="AK244" s="174"/>
      <c r="AL244" s="115"/>
      <c r="AM244" s="114"/>
      <c r="AN244" s="177"/>
      <c r="AO244" s="174"/>
      <c r="AP244" s="174"/>
      <c r="AQ244" s="174"/>
      <c r="AR244" s="169"/>
      <c r="AT244" s="16"/>
      <c r="AU244" s="16"/>
    </row>
    <row r="245" spans="1:47">
      <c r="A245" s="122"/>
      <c r="B245" s="130" t="s">
        <v>1037</v>
      </c>
      <c r="C245" s="31" t="s">
        <v>5218</v>
      </c>
      <c r="D245" s="47" t="s">
        <v>1038</v>
      </c>
      <c r="E245" s="47" t="s">
        <v>1027</v>
      </c>
      <c r="F245" s="140">
        <v>46.379199999999997</v>
      </c>
      <c r="G245" s="140">
        <v>-81.569599999999994</v>
      </c>
      <c r="H245" s="31" t="s">
        <v>1152</v>
      </c>
      <c r="I245" s="31" t="s">
        <v>2783</v>
      </c>
      <c r="J245" s="226" t="s">
        <v>2247</v>
      </c>
      <c r="K245" s="134" t="s">
        <v>4034</v>
      </c>
      <c r="L245" s="226">
        <v>115</v>
      </c>
      <c r="M245" s="75">
        <v>2000</v>
      </c>
      <c r="N245" s="75">
        <v>2100</v>
      </c>
      <c r="O245" s="125"/>
      <c r="P245" s="83" t="s">
        <v>1067</v>
      </c>
      <c r="Q245" s="46" t="s">
        <v>1067</v>
      </c>
      <c r="R245" s="84">
        <v>6</v>
      </c>
      <c r="S245" s="288">
        <f>System!$H$11</f>
        <v>0.68430831298439321</v>
      </c>
      <c r="T245" s="240">
        <f t="shared" si="10"/>
        <v>4.1058498779063592</v>
      </c>
      <c r="U245" s="243">
        <f>System!$I$11</f>
        <v>0.65</v>
      </c>
      <c r="V245" s="185">
        <f t="shared" si="9"/>
        <v>34.164000000000001</v>
      </c>
      <c r="W245" s="74"/>
      <c r="Y245" s="148"/>
      <c r="Z245" s="171"/>
      <c r="AA245" s="148"/>
      <c r="AB245" s="148"/>
      <c r="AC245" s="222"/>
      <c r="AD245" s="148"/>
      <c r="AE245" s="148"/>
      <c r="AF245" s="148"/>
      <c r="AG245" s="148"/>
      <c r="AH245" s="148"/>
      <c r="AI245" s="222"/>
      <c r="AJ245" s="148"/>
      <c r="AK245" s="148"/>
      <c r="AL245" s="222"/>
      <c r="AM245" s="86"/>
      <c r="AN245" s="148"/>
      <c r="AO245" s="148"/>
      <c r="AP245" s="171"/>
      <c r="AQ245" s="148"/>
      <c r="AR245" s="148"/>
      <c r="AT245" s="16"/>
      <c r="AU245" s="16"/>
    </row>
    <row r="246" spans="1:47">
      <c r="A246" s="122"/>
      <c r="B246" s="129" t="s">
        <v>3603</v>
      </c>
      <c r="C246" s="31" t="s">
        <v>5219</v>
      </c>
      <c r="D246" s="129" t="s">
        <v>4929</v>
      </c>
      <c r="E246" s="129" t="s">
        <v>257</v>
      </c>
      <c r="F246" s="146">
        <v>45.088751000000002</v>
      </c>
      <c r="G246" s="146">
        <v>79.302662999999995</v>
      </c>
      <c r="H246" s="31" t="s">
        <v>1152</v>
      </c>
      <c r="I246" s="31" t="s">
        <v>2783</v>
      </c>
      <c r="J246" s="226" t="s">
        <v>2281</v>
      </c>
      <c r="K246" s="134" t="s">
        <v>3956</v>
      </c>
      <c r="L246" s="226">
        <v>230</v>
      </c>
      <c r="M246" s="90">
        <v>2007</v>
      </c>
      <c r="N246" s="90">
        <v>2027</v>
      </c>
      <c r="O246" s="127"/>
      <c r="P246" s="90" t="s">
        <v>1067</v>
      </c>
      <c r="Q246" s="46" t="s">
        <v>1067</v>
      </c>
      <c r="R246" s="53">
        <v>2.6</v>
      </c>
      <c r="S246" s="288">
        <f>System!$H$11</f>
        <v>0.68430831298439321</v>
      </c>
      <c r="T246" s="240">
        <f t="shared" si="10"/>
        <v>1.7792016137594224</v>
      </c>
      <c r="U246" s="243">
        <f>System!$I$11</f>
        <v>0.65</v>
      </c>
      <c r="V246" s="185">
        <f t="shared" si="9"/>
        <v>14.804400000000003</v>
      </c>
      <c r="W246" s="74"/>
      <c r="Y246" s="222"/>
      <c r="Z246" s="188"/>
      <c r="AA246" s="222"/>
      <c r="AB246" s="148"/>
      <c r="AC246" s="222"/>
      <c r="AD246" s="148"/>
      <c r="AE246" s="148"/>
      <c r="AF246" s="148"/>
      <c r="AG246" s="148"/>
      <c r="AH246" s="222"/>
      <c r="AI246" s="222"/>
      <c r="AJ246" s="187"/>
      <c r="AK246" s="148"/>
      <c r="AL246" s="222"/>
      <c r="AM246" s="86"/>
      <c r="AN246" s="148"/>
      <c r="AO246" s="148"/>
      <c r="AP246" s="148"/>
      <c r="AQ246" s="148"/>
      <c r="AR246" s="148"/>
      <c r="AT246" s="16"/>
      <c r="AU246" s="16"/>
    </row>
    <row r="247" spans="1:47">
      <c r="A247" s="122"/>
      <c r="B247" s="130" t="s">
        <v>3604</v>
      </c>
      <c r="C247" s="31" t="s">
        <v>5220</v>
      </c>
      <c r="D247" s="47" t="s">
        <v>669</v>
      </c>
      <c r="E247" s="47" t="s">
        <v>1036</v>
      </c>
      <c r="F247" s="140">
        <v>48.443399999999997</v>
      </c>
      <c r="G247" s="140">
        <v>-92.356200000000001</v>
      </c>
      <c r="H247" s="31" t="s">
        <v>1152</v>
      </c>
      <c r="I247" s="31" t="s">
        <v>2783</v>
      </c>
      <c r="J247" s="226" t="s">
        <v>1228</v>
      </c>
      <c r="K247" s="134" t="s">
        <v>4610</v>
      </c>
      <c r="L247" s="226">
        <v>230</v>
      </c>
      <c r="M247" s="75">
        <v>2000</v>
      </c>
      <c r="N247" s="75">
        <v>2100</v>
      </c>
      <c r="O247" s="125"/>
      <c r="P247" s="83" t="s">
        <v>1067</v>
      </c>
      <c r="Q247" s="46" t="s">
        <v>1067</v>
      </c>
      <c r="R247" s="84">
        <v>5.4</v>
      </c>
      <c r="S247" s="288">
        <f>System!$H$11</f>
        <v>0.68430831298439321</v>
      </c>
      <c r="T247" s="240">
        <f t="shared" si="10"/>
        <v>3.6952648901157237</v>
      </c>
      <c r="U247" s="243">
        <f>System!$I$11</f>
        <v>0.65</v>
      </c>
      <c r="V247" s="185">
        <f t="shared" si="9"/>
        <v>30.747600000000006</v>
      </c>
      <c r="W247" s="74"/>
      <c r="Y247" s="148"/>
      <c r="Z247" s="171"/>
      <c r="AA247" s="148"/>
      <c r="AB247" s="148"/>
      <c r="AC247" s="222"/>
      <c r="AD247" s="148"/>
      <c r="AE247" s="148"/>
      <c r="AF247" s="148"/>
      <c r="AG247" s="148"/>
      <c r="AH247" s="148"/>
      <c r="AI247" s="222"/>
      <c r="AJ247" s="148"/>
      <c r="AK247" s="148"/>
      <c r="AL247" s="222"/>
      <c r="AN247" s="148"/>
      <c r="AO247" s="148"/>
      <c r="AP247" s="171"/>
      <c r="AQ247" s="148"/>
      <c r="AR247" s="148"/>
      <c r="AT247" s="16"/>
      <c r="AU247" s="16"/>
    </row>
    <row r="248" spans="1:47" s="10" customFormat="1" ht="20.100000000000001" customHeight="1">
      <c r="A248" s="123"/>
      <c r="B248" s="130" t="s">
        <v>3605</v>
      </c>
      <c r="C248" s="31" t="s">
        <v>5221</v>
      </c>
      <c r="D248" s="130" t="s">
        <v>566</v>
      </c>
      <c r="E248" s="138" t="s">
        <v>414</v>
      </c>
      <c r="F248" s="142">
        <v>44.953800000000001</v>
      </c>
      <c r="G248" s="142">
        <v>-76.608699999999999</v>
      </c>
      <c r="H248" s="31" t="s">
        <v>1152</v>
      </c>
      <c r="I248" s="31" t="s">
        <v>2783</v>
      </c>
      <c r="J248" s="226" t="s">
        <v>1597</v>
      </c>
      <c r="K248" s="134" t="s">
        <v>4233</v>
      </c>
      <c r="L248" s="226">
        <v>115</v>
      </c>
      <c r="M248" s="287">
        <v>1920</v>
      </c>
      <c r="N248" s="75">
        <v>2100</v>
      </c>
      <c r="O248" s="125"/>
      <c r="P248" s="83" t="s">
        <v>1067</v>
      </c>
      <c r="Q248" s="46" t="s">
        <v>1067</v>
      </c>
      <c r="R248" s="84">
        <v>3</v>
      </c>
      <c r="S248" s="288">
        <f>System!$H$11</f>
        <v>0.68430831298439321</v>
      </c>
      <c r="T248" s="240">
        <f t="shared" si="10"/>
        <v>2.0529249389531796</v>
      </c>
      <c r="U248" s="243">
        <f>System!$I$11</f>
        <v>0.65</v>
      </c>
      <c r="V248" s="185">
        <f t="shared" si="9"/>
        <v>17.082000000000001</v>
      </c>
      <c r="W248" s="74">
        <v>3</v>
      </c>
      <c r="X248" s="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88"/>
      <c r="AN248" s="186"/>
      <c r="AO248" s="186"/>
      <c r="AP248" s="186"/>
      <c r="AQ248" s="186"/>
      <c r="AR248" s="186"/>
      <c r="AS248" s="86"/>
      <c r="AT248" s="16"/>
      <c r="AU248" s="16"/>
    </row>
    <row r="249" spans="1:47">
      <c r="A249" s="122"/>
      <c r="B249" s="130" t="s">
        <v>670</v>
      </c>
      <c r="C249" s="31" t="s">
        <v>5222</v>
      </c>
      <c r="D249" s="130" t="s">
        <v>612</v>
      </c>
      <c r="E249" s="129" t="s">
        <v>254</v>
      </c>
      <c r="F249" s="140">
        <v>47.2134</v>
      </c>
      <c r="G249" s="140">
        <v>-84.618799999999993</v>
      </c>
      <c r="H249" s="31" t="s">
        <v>1152</v>
      </c>
      <c r="I249" s="31" t="s">
        <v>2783</v>
      </c>
      <c r="J249" s="226" t="s">
        <v>4339</v>
      </c>
      <c r="K249" s="134" t="s">
        <v>3894</v>
      </c>
      <c r="L249" s="226">
        <v>115</v>
      </c>
      <c r="M249" s="90">
        <v>2009</v>
      </c>
      <c r="N249" s="90">
        <v>2029</v>
      </c>
      <c r="O249" s="125"/>
      <c r="P249" s="154" t="s">
        <v>1067</v>
      </c>
      <c r="Q249" s="46" t="s">
        <v>1067</v>
      </c>
      <c r="R249" s="84">
        <v>18</v>
      </c>
      <c r="S249" s="288">
        <f>System!$H$11</f>
        <v>0.68430831298439321</v>
      </c>
      <c r="T249" s="240">
        <f t="shared" si="10"/>
        <v>12.317549633719079</v>
      </c>
      <c r="U249" s="243">
        <f>System!$I$11</f>
        <v>0.65</v>
      </c>
      <c r="V249" s="185">
        <f t="shared" si="9"/>
        <v>102.492</v>
      </c>
      <c r="W249" s="74"/>
      <c r="Y249" s="148"/>
      <c r="Z249" s="171"/>
      <c r="AA249" s="148"/>
      <c r="AB249" s="148"/>
      <c r="AC249" s="222"/>
      <c r="AD249" s="148"/>
      <c r="AE249" s="148"/>
      <c r="AF249" s="148"/>
      <c r="AG249" s="148"/>
      <c r="AH249" s="148"/>
      <c r="AI249" s="222"/>
      <c r="AJ249" s="148"/>
      <c r="AK249" s="148"/>
      <c r="AL249" s="222"/>
      <c r="AM249" s="86"/>
      <c r="AN249" s="148"/>
      <c r="AO249" s="148"/>
      <c r="AP249" s="171"/>
      <c r="AQ249" s="148"/>
      <c r="AR249" s="148"/>
      <c r="AT249" s="16"/>
      <c r="AU249" s="16"/>
    </row>
    <row r="250" spans="1:47">
      <c r="A250" s="122"/>
      <c r="B250" s="130" t="s">
        <v>671</v>
      </c>
      <c r="C250" s="31" t="s">
        <v>5223</v>
      </c>
      <c r="D250" s="130" t="s">
        <v>612</v>
      </c>
      <c r="E250" s="129" t="s">
        <v>267</v>
      </c>
      <c r="F250" s="140">
        <v>47.960500000000003</v>
      </c>
      <c r="G250" s="140">
        <v>-84.504000000000005</v>
      </c>
      <c r="H250" s="31" t="s">
        <v>1152</v>
      </c>
      <c r="I250" s="31" t="s">
        <v>2783</v>
      </c>
      <c r="J250" s="226" t="s">
        <v>3442</v>
      </c>
      <c r="K250" s="31" t="s">
        <v>4077</v>
      </c>
      <c r="L250" s="226">
        <v>115</v>
      </c>
      <c r="M250" s="90">
        <v>2009</v>
      </c>
      <c r="N250" s="90">
        <v>2029</v>
      </c>
      <c r="O250" s="136"/>
      <c r="P250" s="152" t="s">
        <v>203</v>
      </c>
      <c r="Q250" s="46" t="s">
        <v>203</v>
      </c>
      <c r="R250" s="185">
        <v>23</v>
      </c>
      <c r="S250" s="288">
        <f>System!$H$11</f>
        <v>0.68430831298439321</v>
      </c>
      <c r="T250" s="240">
        <f t="shared" si="10"/>
        <v>15.739091198641043</v>
      </c>
      <c r="U250" s="243">
        <v>0.54677387333730398</v>
      </c>
      <c r="V250" s="185">
        <f t="shared" si="9"/>
        <v>110.164</v>
      </c>
      <c r="W250" s="74"/>
      <c r="Y250" s="148"/>
      <c r="Z250" s="171"/>
      <c r="AA250" s="148"/>
      <c r="AB250" s="148"/>
      <c r="AC250" s="222"/>
      <c r="AD250" s="148"/>
      <c r="AE250" s="148"/>
      <c r="AF250" s="148"/>
      <c r="AG250" s="148"/>
      <c r="AH250" s="148"/>
      <c r="AI250" s="222"/>
      <c r="AJ250" s="148"/>
      <c r="AK250" s="148"/>
      <c r="AL250" s="222"/>
      <c r="AM250" s="86"/>
      <c r="AN250" s="148"/>
      <c r="AO250" s="148"/>
      <c r="AP250" s="171"/>
      <c r="AQ250" s="148"/>
      <c r="AR250" s="148"/>
      <c r="AT250" s="16"/>
      <c r="AU250" s="71"/>
    </row>
    <row r="251" spans="1:47">
      <c r="A251" s="122"/>
      <c r="B251" s="130" t="s">
        <v>672</v>
      </c>
      <c r="C251" s="31" t="s">
        <v>5224</v>
      </c>
      <c r="D251" s="130" t="s">
        <v>1018</v>
      </c>
      <c r="E251" s="129" t="s">
        <v>281</v>
      </c>
      <c r="F251" s="140">
        <v>47.304699999999997</v>
      </c>
      <c r="G251" s="140">
        <v>-79.696600000000004</v>
      </c>
      <c r="H251" s="31" t="s">
        <v>1152</v>
      </c>
      <c r="I251" s="31" t="s">
        <v>2783</v>
      </c>
      <c r="J251" s="227" t="s">
        <v>1766</v>
      </c>
      <c r="K251" s="134" t="s">
        <v>4022</v>
      </c>
      <c r="L251" s="226">
        <v>230</v>
      </c>
      <c r="M251" s="90">
        <v>2010</v>
      </c>
      <c r="N251" s="90">
        <v>2060</v>
      </c>
      <c r="O251" s="125"/>
      <c r="P251" s="83" t="s">
        <v>1067</v>
      </c>
      <c r="Q251" s="46" t="s">
        <v>1067</v>
      </c>
      <c r="R251" s="84">
        <v>9</v>
      </c>
      <c r="S251" s="288">
        <f>System!$H$11</f>
        <v>0.68430831298439321</v>
      </c>
      <c r="T251" s="240">
        <f t="shared" si="10"/>
        <v>6.1587748168595393</v>
      </c>
      <c r="U251" s="243">
        <f>System!$I$11</f>
        <v>0.65</v>
      </c>
      <c r="V251" s="185">
        <f t="shared" si="9"/>
        <v>51.246000000000002</v>
      </c>
      <c r="W251" s="74">
        <v>2</v>
      </c>
      <c r="Y251" s="148"/>
      <c r="Z251" s="171"/>
      <c r="AA251" s="148"/>
      <c r="AB251" s="148"/>
      <c r="AC251" s="222"/>
      <c r="AD251" s="148"/>
      <c r="AE251" s="148"/>
      <c r="AF251" s="148"/>
      <c r="AG251" s="148"/>
      <c r="AH251" s="148"/>
      <c r="AI251" s="222"/>
      <c r="AJ251" s="148"/>
      <c r="AK251" s="148"/>
      <c r="AL251" s="222"/>
      <c r="AN251" s="148"/>
      <c r="AO251" s="148"/>
      <c r="AP251" s="171"/>
      <c r="AQ251" s="148"/>
      <c r="AR251" s="148"/>
      <c r="AT251" s="16"/>
      <c r="AU251" s="16"/>
    </row>
    <row r="252" spans="1:47">
      <c r="A252" s="122"/>
      <c r="B252" s="130" t="s">
        <v>386</v>
      </c>
      <c r="C252" s="31" t="s">
        <v>5225</v>
      </c>
      <c r="D252" s="130" t="s">
        <v>785</v>
      </c>
      <c r="E252" s="129" t="s">
        <v>3473</v>
      </c>
      <c r="F252" s="140">
        <v>43.929400000000001</v>
      </c>
      <c r="G252" s="140">
        <v>-78.545400000000001</v>
      </c>
      <c r="H252" s="31" t="s">
        <v>1153</v>
      </c>
      <c r="I252" s="31" t="s">
        <v>2783</v>
      </c>
      <c r="J252" s="226" t="s">
        <v>2372</v>
      </c>
      <c r="K252" s="134" t="s">
        <v>4206</v>
      </c>
      <c r="L252" s="226">
        <v>115</v>
      </c>
      <c r="M252" s="90">
        <v>2016</v>
      </c>
      <c r="N252" s="90">
        <v>2036</v>
      </c>
      <c r="O252" s="125"/>
      <c r="P252" s="83" t="s">
        <v>204</v>
      </c>
      <c r="Q252" s="46" t="s">
        <v>204</v>
      </c>
      <c r="R252" s="84">
        <v>2</v>
      </c>
      <c r="S252" s="288">
        <f>System!$H$13</f>
        <v>0.18544776119402984</v>
      </c>
      <c r="T252" s="240">
        <f t="shared" si="10"/>
        <v>0.37089552238805967</v>
      </c>
      <c r="U252" s="243">
        <f>System!$I$13</f>
        <v>0.18</v>
      </c>
      <c r="V252" s="185">
        <f t="shared" si="9"/>
        <v>3.1536</v>
      </c>
      <c r="W252" s="74"/>
      <c r="X252" s="10"/>
      <c r="Y252" s="176"/>
      <c r="Z252" s="174"/>
      <c r="AA252" s="174"/>
      <c r="AB252" s="115"/>
      <c r="AC252" s="115"/>
      <c r="AD252" s="174"/>
      <c r="AE252" s="174"/>
      <c r="AF252" s="174"/>
      <c r="AG252" s="174"/>
      <c r="AH252" s="147"/>
      <c r="AI252" s="174"/>
      <c r="AJ252" s="115"/>
      <c r="AK252" s="174"/>
      <c r="AL252" s="115"/>
      <c r="AM252" s="114"/>
      <c r="AN252" s="177"/>
      <c r="AO252" s="174"/>
      <c r="AP252" s="174"/>
      <c r="AQ252" s="174"/>
      <c r="AR252" s="169"/>
      <c r="AS252" s="10"/>
      <c r="AT252" s="16"/>
      <c r="AU252" s="16"/>
    </row>
    <row r="253" spans="1:47">
      <c r="A253" s="122"/>
      <c r="B253" s="130" t="s">
        <v>998</v>
      </c>
      <c r="C253" s="31" t="s">
        <v>4819</v>
      </c>
      <c r="D253" s="130" t="s">
        <v>636</v>
      </c>
      <c r="E253" s="129" t="s">
        <v>263</v>
      </c>
      <c r="F253" s="140">
        <v>45.423499999999997</v>
      </c>
      <c r="G253" s="140">
        <v>-75.720699999999994</v>
      </c>
      <c r="H253" s="31" t="s">
        <v>1152</v>
      </c>
      <c r="I253" s="31" t="s">
        <v>2783</v>
      </c>
      <c r="J253" s="226" t="s">
        <v>1432</v>
      </c>
      <c r="K253" s="134" t="s">
        <v>4097</v>
      </c>
      <c r="L253" s="226">
        <v>115</v>
      </c>
      <c r="M253" s="90">
        <v>2007</v>
      </c>
      <c r="N253" s="90">
        <v>2027</v>
      </c>
      <c r="O253" s="136"/>
      <c r="P253" s="154" t="s">
        <v>1067</v>
      </c>
      <c r="Q253" s="46" t="s">
        <v>1067</v>
      </c>
      <c r="R253" s="84">
        <v>12</v>
      </c>
      <c r="S253" s="288">
        <f>System!$H$11</f>
        <v>0.68430831298439321</v>
      </c>
      <c r="T253" s="240">
        <f t="shared" si="10"/>
        <v>8.2116997558127185</v>
      </c>
      <c r="U253" s="243">
        <f>System!$I$11</f>
        <v>0.65</v>
      </c>
      <c r="V253" s="185">
        <f t="shared" si="9"/>
        <v>68.328000000000003</v>
      </c>
      <c r="W253" s="74"/>
      <c r="Y253" s="148"/>
      <c r="Z253" s="171"/>
      <c r="AA253" s="148"/>
      <c r="AB253" s="148"/>
      <c r="AC253" s="222"/>
      <c r="AD253" s="148"/>
      <c r="AE253" s="148"/>
      <c r="AF253" s="148"/>
      <c r="AG253" s="148"/>
      <c r="AH253" s="148"/>
      <c r="AI253" s="222"/>
      <c r="AJ253" s="148"/>
      <c r="AK253" s="148"/>
      <c r="AL253" s="222"/>
      <c r="AN253" s="148"/>
      <c r="AO253" s="148"/>
      <c r="AP253" s="148"/>
      <c r="AQ253" s="148"/>
      <c r="AR253" s="148"/>
      <c r="AT253" s="16" t="s">
        <v>1075</v>
      </c>
      <c r="AU253" s="16"/>
    </row>
    <row r="254" spans="1:47">
      <c r="A254" s="122"/>
      <c r="B254" s="130" t="s">
        <v>999</v>
      </c>
      <c r="C254" s="31" t="s">
        <v>4820</v>
      </c>
      <c r="D254" s="130" t="s">
        <v>636</v>
      </c>
      <c r="E254" s="129" t="s">
        <v>263</v>
      </c>
      <c r="F254" s="140">
        <v>45.421700000000001</v>
      </c>
      <c r="G254" s="140">
        <v>-75.719700000000003</v>
      </c>
      <c r="H254" s="31" t="s">
        <v>1152</v>
      </c>
      <c r="I254" s="31" t="s">
        <v>2783</v>
      </c>
      <c r="J254" s="226" t="s">
        <v>1432</v>
      </c>
      <c r="K254" s="134" t="s">
        <v>4097</v>
      </c>
      <c r="L254" s="226">
        <v>115</v>
      </c>
      <c r="M254" s="75">
        <v>2000</v>
      </c>
      <c r="N254" s="75">
        <v>2100</v>
      </c>
      <c r="O254" s="125"/>
      <c r="P254" s="154" t="s">
        <v>1067</v>
      </c>
      <c r="Q254" s="46" t="s">
        <v>1067</v>
      </c>
      <c r="R254" s="84">
        <v>27</v>
      </c>
      <c r="S254" s="288">
        <f>System!$H$11</f>
        <v>0.68430831298439321</v>
      </c>
      <c r="T254" s="240">
        <f t="shared" si="10"/>
        <v>18.476324450578616</v>
      </c>
      <c r="U254" s="243">
        <f>System!$I$11</f>
        <v>0.65</v>
      </c>
      <c r="V254" s="185">
        <f t="shared" si="9"/>
        <v>153.738</v>
      </c>
      <c r="W254" s="74"/>
      <c r="Y254" s="148"/>
      <c r="Z254" s="171"/>
      <c r="AA254" s="148"/>
      <c r="AB254" s="148"/>
      <c r="AC254" s="222"/>
      <c r="AD254" s="148"/>
      <c r="AE254" s="148"/>
      <c r="AF254" s="148"/>
      <c r="AG254" s="148"/>
      <c r="AH254" s="148"/>
      <c r="AI254" s="222"/>
      <c r="AJ254" s="148"/>
      <c r="AK254" s="148"/>
      <c r="AL254" s="222"/>
      <c r="AN254" s="148"/>
      <c r="AO254" s="148"/>
      <c r="AP254" s="148"/>
      <c r="AQ254" s="148"/>
      <c r="AR254" s="148"/>
      <c r="AT254" s="16" t="s">
        <v>1075</v>
      </c>
      <c r="AU254" s="16"/>
    </row>
    <row r="255" spans="1:47">
      <c r="A255" s="122"/>
      <c r="B255" s="130" t="s">
        <v>577</v>
      </c>
      <c r="C255" s="31" t="s">
        <v>5226</v>
      </c>
      <c r="D255" s="47" t="s">
        <v>1039</v>
      </c>
      <c r="E255" s="47" t="s">
        <v>219</v>
      </c>
      <c r="F255" s="140">
        <v>43.633299999999998</v>
      </c>
      <c r="G255" s="140">
        <v>-79.480599999999995</v>
      </c>
      <c r="H255" s="31" t="s">
        <v>1153</v>
      </c>
      <c r="I255" s="31" t="s">
        <v>2783</v>
      </c>
      <c r="J255" s="226" t="s">
        <v>1964</v>
      </c>
      <c r="K255" s="134" t="s">
        <v>4131</v>
      </c>
      <c r="L255" s="226">
        <v>115</v>
      </c>
      <c r="M255" s="75">
        <v>2000</v>
      </c>
      <c r="N255" s="75">
        <v>2100</v>
      </c>
      <c r="O255" s="125"/>
      <c r="P255" s="83" t="s">
        <v>1154</v>
      </c>
      <c r="Q255" s="46" t="s">
        <v>1155</v>
      </c>
      <c r="R255" s="84">
        <v>4.7</v>
      </c>
      <c r="S255" s="288">
        <f>System!$H$10</f>
        <v>0.94512195121951226</v>
      </c>
      <c r="T255" s="240">
        <f t="shared" si="10"/>
        <v>4.4420731707317076</v>
      </c>
      <c r="U255" s="243">
        <f>System!$I$10</f>
        <v>0.2</v>
      </c>
      <c r="V255" s="185">
        <f t="shared" ref="V255:V318" si="11">R255*24*365*U255/1000</f>
        <v>8.2344000000000008</v>
      </c>
      <c r="W255" s="74"/>
      <c r="Y255" s="176"/>
      <c r="Z255" s="174"/>
      <c r="AA255" s="174"/>
      <c r="AB255" s="115"/>
      <c r="AC255" s="115"/>
      <c r="AD255" s="174"/>
      <c r="AE255" s="174"/>
      <c r="AF255" s="174"/>
      <c r="AG255" s="174"/>
      <c r="AH255" s="147"/>
      <c r="AI255" s="174"/>
      <c r="AJ255" s="115"/>
      <c r="AK255" s="174"/>
      <c r="AL255" s="115"/>
      <c r="AM255" s="82"/>
      <c r="AN255" s="177"/>
      <c r="AO255" s="174"/>
      <c r="AP255" s="174"/>
      <c r="AQ255" s="174"/>
      <c r="AR255" s="169"/>
      <c r="AT255" s="16"/>
      <c r="AU255" s="16"/>
    </row>
    <row r="256" spans="1:47">
      <c r="A256" s="122"/>
      <c r="B256" s="130" t="s">
        <v>936</v>
      </c>
      <c r="C256" s="31" t="s">
        <v>5227</v>
      </c>
      <c r="D256" s="47" t="s">
        <v>1060</v>
      </c>
      <c r="E256" s="47" t="s">
        <v>311</v>
      </c>
      <c r="F256" s="140">
        <v>44.311500000000002</v>
      </c>
      <c r="G256" s="140">
        <v>-81.546300000000002</v>
      </c>
      <c r="H256" s="31" t="s">
        <v>1153</v>
      </c>
      <c r="I256" s="31" t="s">
        <v>2783</v>
      </c>
      <c r="J256" s="226" t="s">
        <v>1503</v>
      </c>
      <c r="K256" s="134" t="s">
        <v>4494</v>
      </c>
      <c r="L256" s="226">
        <v>230</v>
      </c>
      <c r="M256" s="90">
        <v>2008</v>
      </c>
      <c r="N256" s="90">
        <v>2028</v>
      </c>
      <c r="O256" s="125"/>
      <c r="P256" s="83" t="s">
        <v>1156</v>
      </c>
      <c r="Q256" s="46" t="s">
        <v>205</v>
      </c>
      <c r="R256" s="84">
        <v>9</v>
      </c>
      <c r="S256" s="288">
        <f>System!$H$12</f>
        <v>0.21142031080592702</v>
      </c>
      <c r="T256" s="240">
        <f t="shared" si="10"/>
        <v>1.9027827972533431</v>
      </c>
      <c r="U256" s="243">
        <f>System!$I$12</f>
        <v>0.27</v>
      </c>
      <c r="V256" s="185">
        <f t="shared" si="11"/>
        <v>21.286800000000003</v>
      </c>
      <c r="W256" s="74"/>
      <c r="X256" s="10"/>
      <c r="Y256" s="176"/>
      <c r="Z256" s="174"/>
      <c r="AA256" s="174"/>
      <c r="AB256" s="115"/>
      <c r="AC256" s="115"/>
      <c r="AD256" s="174"/>
      <c r="AE256" s="174"/>
      <c r="AF256" s="174"/>
      <c r="AG256" s="174"/>
      <c r="AH256" s="147"/>
      <c r="AI256" s="174"/>
      <c r="AJ256" s="115"/>
      <c r="AK256" s="174"/>
      <c r="AL256" s="115"/>
      <c r="AM256" s="114"/>
      <c r="AN256" s="177"/>
      <c r="AO256" s="174"/>
      <c r="AP256" s="174"/>
      <c r="AQ256" s="174"/>
      <c r="AR256" s="169"/>
      <c r="AS256" s="10"/>
      <c r="AT256" s="16"/>
      <c r="AU256" s="16"/>
    </row>
    <row r="257" spans="1:47">
      <c r="A257" s="122"/>
      <c r="B257" s="130" t="s">
        <v>387</v>
      </c>
      <c r="C257" s="31" t="s">
        <v>5228</v>
      </c>
      <c r="D257" s="130" t="s">
        <v>388</v>
      </c>
      <c r="E257" s="129" t="s">
        <v>389</v>
      </c>
      <c r="F257" s="140">
        <v>44.063600000000001</v>
      </c>
      <c r="G257" s="140">
        <v>-78.866399999999999</v>
      </c>
      <c r="H257" s="31" t="s">
        <v>1153</v>
      </c>
      <c r="I257" s="31" t="s">
        <v>2783</v>
      </c>
      <c r="J257" s="226" t="s">
        <v>1523</v>
      </c>
      <c r="K257" s="134" t="s">
        <v>4304</v>
      </c>
      <c r="L257" s="226">
        <v>230</v>
      </c>
      <c r="M257" s="90">
        <v>2015</v>
      </c>
      <c r="N257" s="90">
        <v>2035</v>
      </c>
      <c r="O257" s="125"/>
      <c r="P257" s="83" t="s">
        <v>204</v>
      </c>
      <c r="Q257" s="46" t="s">
        <v>204</v>
      </c>
      <c r="R257" s="84">
        <v>10</v>
      </c>
      <c r="S257" s="288">
        <f>System!$H$13</f>
        <v>0.18544776119402984</v>
      </c>
      <c r="T257" s="240">
        <f t="shared" si="10"/>
        <v>1.8544776119402984</v>
      </c>
      <c r="U257" s="243">
        <f>System!$I$13</f>
        <v>0.18</v>
      </c>
      <c r="V257" s="185">
        <f t="shared" si="11"/>
        <v>15.768000000000001</v>
      </c>
      <c r="W257" s="74"/>
      <c r="X257" s="10"/>
      <c r="Y257" s="176"/>
      <c r="Z257" s="174"/>
      <c r="AA257" s="174"/>
      <c r="AB257" s="115"/>
      <c r="AC257" s="115"/>
      <c r="AD257" s="174"/>
      <c r="AE257" s="174"/>
      <c r="AF257" s="174"/>
      <c r="AG257" s="174"/>
      <c r="AH257" s="147"/>
      <c r="AI257" s="174"/>
      <c r="AJ257" s="115"/>
      <c r="AK257" s="174"/>
      <c r="AL257" s="115"/>
      <c r="AM257" s="114"/>
      <c r="AN257" s="177"/>
      <c r="AO257" s="174"/>
      <c r="AP257" s="174"/>
      <c r="AQ257" s="174"/>
      <c r="AR257" s="169"/>
      <c r="AS257" s="10"/>
      <c r="AT257" s="16"/>
      <c r="AU257" s="16"/>
    </row>
    <row r="258" spans="1:47">
      <c r="A258" s="122"/>
      <c r="B258" s="130" t="s">
        <v>578</v>
      </c>
      <c r="C258" s="31" t="s">
        <v>5229</v>
      </c>
      <c r="D258" s="130" t="s">
        <v>578</v>
      </c>
      <c r="E258" s="129" t="s">
        <v>490</v>
      </c>
      <c r="F258" s="140">
        <v>43.8474</v>
      </c>
      <c r="G258" s="140">
        <v>-79.024900000000002</v>
      </c>
      <c r="H258" s="31" t="s">
        <v>1153</v>
      </c>
      <c r="I258" s="31" t="s">
        <v>2783</v>
      </c>
      <c r="J258" s="226" t="s">
        <v>1522</v>
      </c>
      <c r="K258" s="134" t="s">
        <v>5540</v>
      </c>
      <c r="L258" s="226">
        <v>230</v>
      </c>
      <c r="M258" s="90">
        <v>2015</v>
      </c>
      <c r="N258" s="90">
        <v>2035</v>
      </c>
      <c r="O258" s="136"/>
      <c r="P258" s="83" t="s">
        <v>492</v>
      </c>
      <c r="Q258" s="46" t="s">
        <v>1155</v>
      </c>
      <c r="R258" s="84">
        <v>17.8</v>
      </c>
      <c r="S258" s="288">
        <f>System!$H$10</f>
        <v>0.94512195121951226</v>
      </c>
      <c r="T258" s="240">
        <f t="shared" si="10"/>
        <v>16.823170731707318</v>
      </c>
      <c r="U258" s="243">
        <f>System!$I$10</f>
        <v>0.2</v>
      </c>
      <c r="V258" s="185">
        <f t="shared" si="11"/>
        <v>31.185600000000004</v>
      </c>
      <c r="W258" s="74"/>
      <c r="Y258" s="176"/>
      <c r="Z258" s="174"/>
      <c r="AA258" s="174"/>
      <c r="AB258" s="115"/>
      <c r="AC258" s="115"/>
      <c r="AD258" s="174"/>
      <c r="AE258" s="174"/>
      <c r="AF258" s="174"/>
      <c r="AG258" s="174"/>
      <c r="AH258" s="147"/>
      <c r="AI258" s="174"/>
      <c r="AJ258" s="115"/>
      <c r="AK258" s="174"/>
      <c r="AL258" s="115"/>
      <c r="AM258" s="114"/>
      <c r="AN258" s="177"/>
      <c r="AO258" s="174"/>
      <c r="AP258" s="174"/>
      <c r="AQ258" s="174"/>
      <c r="AR258" s="169"/>
      <c r="AT258" s="16" t="s">
        <v>1158</v>
      </c>
      <c r="AU258" s="16"/>
    </row>
    <row r="259" spans="1:47">
      <c r="A259" s="122"/>
      <c r="B259" s="130" t="s">
        <v>786</v>
      </c>
      <c r="C259" s="31" t="s">
        <v>5230</v>
      </c>
      <c r="D259" s="130" t="s">
        <v>787</v>
      </c>
      <c r="E259" s="129" t="s">
        <v>441</v>
      </c>
      <c r="F259" s="140">
        <v>43.088000000000001</v>
      </c>
      <c r="G259" s="140">
        <v>-80.846199999999996</v>
      </c>
      <c r="H259" s="31" t="s">
        <v>1153</v>
      </c>
      <c r="I259" s="31" t="s">
        <v>2783</v>
      </c>
      <c r="J259" s="226" t="s">
        <v>2254</v>
      </c>
      <c r="K259" s="134" t="s">
        <v>4081</v>
      </c>
      <c r="L259" s="226">
        <v>230</v>
      </c>
      <c r="M259" s="90">
        <v>2014</v>
      </c>
      <c r="N259" s="90">
        <v>2034</v>
      </c>
      <c r="O259" s="125"/>
      <c r="P259" s="83" t="s">
        <v>204</v>
      </c>
      <c r="Q259" s="46" t="s">
        <v>204</v>
      </c>
      <c r="R259" s="84">
        <v>9.5</v>
      </c>
      <c r="S259" s="288">
        <f>System!$H$13</f>
        <v>0.18544776119402984</v>
      </c>
      <c r="T259" s="240">
        <f t="shared" si="10"/>
        <v>1.7617537313432834</v>
      </c>
      <c r="U259" s="243">
        <f>System!$I$13</f>
        <v>0.18</v>
      </c>
      <c r="V259" s="185">
        <f t="shared" si="11"/>
        <v>14.979599999999998</v>
      </c>
      <c r="W259" s="74"/>
      <c r="X259" s="10"/>
      <c r="Y259" s="176"/>
      <c r="Z259" s="174"/>
      <c r="AA259" s="174"/>
      <c r="AB259" s="115"/>
      <c r="AC259" s="115"/>
      <c r="AD259" s="174"/>
      <c r="AE259" s="174"/>
      <c r="AF259" s="174"/>
      <c r="AG259" s="174"/>
      <c r="AH259" s="147"/>
      <c r="AI259" s="174"/>
      <c r="AJ259" s="115"/>
      <c r="AK259" s="174"/>
      <c r="AL259" s="115"/>
      <c r="AM259" s="114"/>
      <c r="AN259" s="177"/>
      <c r="AO259" s="174"/>
      <c r="AP259" s="174"/>
      <c r="AQ259" s="174"/>
      <c r="AR259" s="169"/>
      <c r="AS259" s="10"/>
      <c r="AT259" s="16"/>
      <c r="AU259" s="16"/>
    </row>
    <row r="260" spans="1:47">
      <c r="A260" s="122"/>
      <c r="B260" s="130" t="s">
        <v>3606</v>
      </c>
      <c r="C260" s="31" t="s">
        <v>5231</v>
      </c>
      <c r="D260" s="129" t="s">
        <v>4938</v>
      </c>
      <c r="E260" s="129" t="s">
        <v>282</v>
      </c>
      <c r="F260" s="140">
        <v>48.769199999999998</v>
      </c>
      <c r="G260" s="140">
        <v>-80.666600000000003</v>
      </c>
      <c r="H260" s="31" t="s">
        <v>1152</v>
      </c>
      <c r="I260" s="31" t="s">
        <v>2783</v>
      </c>
      <c r="J260" s="226" t="s">
        <v>1440</v>
      </c>
      <c r="K260" s="31" t="s">
        <v>4082</v>
      </c>
      <c r="L260" s="226">
        <v>115</v>
      </c>
      <c r="M260" s="90">
        <v>2017</v>
      </c>
      <c r="N260" s="90">
        <v>2022</v>
      </c>
      <c r="O260" s="125"/>
      <c r="P260" s="83" t="s">
        <v>1032</v>
      </c>
      <c r="Q260" s="46" t="s">
        <v>4925</v>
      </c>
      <c r="R260" s="185">
        <v>131</v>
      </c>
      <c r="S260" s="288">
        <f>System!$H$7</f>
        <v>0.85116604477611935</v>
      </c>
      <c r="T260" s="240">
        <f t="shared" ref="T260:T323" si="12">R260*S260</f>
        <v>111.50275186567164</v>
      </c>
      <c r="U260" s="243">
        <v>9.6116978632925509E-3</v>
      </c>
      <c r="V260" s="185">
        <f t="shared" si="11"/>
        <v>11.03</v>
      </c>
      <c r="W260" s="74"/>
      <c r="Y260" s="148"/>
      <c r="Z260" s="171"/>
      <c r="AA260" s="148"/>
      <c r="AB260" s="148"/>
      <c r="AC260" s="222"/>
      <c r="AD260" s="148"/>
      <c r="AE260" s="148"/>
      <c r="AF260" s="148"/>
      <c r="AG260" s="148"/>
      <c r="AH260" s="148"/>
      <c r="AI260" s="222"/>
      <c r="AJ260" s="148"/>
      <c r="AK260" s="148"/>
      <c r="AL260" s="222"/>
      <c r="AM260" s="86"/>
      <c r="AN260" s="148"/>
      <c r="AO260" s="148"/>
      <c r="AP260" s="148"/>
      <c r="AQ260" s="148"/>
      <c r="AR260" s="148"/>
      <c r="AT260" s="16" t="s">
        <v>1082</v>
      </c>
      <c r="AU260" s="16"/>
    </row>
    <row r="261" spans="1:47">
      <c r="A261" s="122"/>
      <c r="B261" s="130" t="s">
        <v>1071</v>
      </c>
      <c r="C261" s="31" t="s">
        <v>5232</v>
      </c>
      <c r="D261" s="130" t="s">
        <v>628</v>
      </c>
      <c r="E261" s="129" t="s">
        <v>282</v>
      </c>
      <c r="F261" s="140">
        <v>48.763800000000003</v>
      </c>
      <c r="G261" s="140">
        <v>-80.668800000000005</v>
      </c>
      <c r="H261" s="31" t="s">
        <v>1152</v>
      </c>
      <c r="I261" s="31" t="s">
        <v>2783</v>
      </c>
      <c r="J261" s="227" t="s">
        <v>1440</v>
      </c>
      <c r="K261" s="134" t="s">
        <v>4082</v>
      </c>
      <c r="L261" s="226">
        <v>115</v>
      </c>
      <c r="M261" s="90">
        <v>2009</v>
      </c>
      <c r="N261" s="90">
        <v>2029</v>
      </c>
      <c r="O261" s="136"/>
      <c r="P261" s="154" t="s">
        <v>203</v>
      </c>
      <c r="Q261" s="46" t="s">
        <v>203</v>
      </c>
      <c r="R261" s="185">
        <v>29.7</v>
      </c>
      <c r="S261" s="288">
        <f>System!$H$11</f>
        <v>0.68430831298439321</v>
      </c>
      <c r="T261" s="240">
        <f t="shared" si="12"/>
        <v>20.323956895636478</v>
      </c>
      <c r="U261" s="243">
        <v>0.58009987178620137</v>
      </c>
      <c r="V261" s="185">
        <f t="shared" si="11"/>
        <v>150.92574384235957</v>
      </c>
      <c r="W261" s="74"/>
      <c r="Y261" s="148"/>
      <c r="Z261" s="171"/>
      <c r="AA261" s="148"/>
      <c r="AB261" s="148"/>
      <c r="AC261" s="222"/>
      <c r="AD261" s="148"/>
      <c r="AE261" s="148"/>
      <c r="AF261" s="148"/>
      <c r="AG261" s="148"/>
      <c r="AH261" s="148"/>
      <c r="AI261" s="222"/>
      <c r="AJ261" s="148"/>
      <c r="AK261" s="148"/>
      <c r="AL261" s="222"/>
      <c r="AM261" s="86"/>
      <c r="AN261" s="148"/>
      <c r="AO261" s="148"/>
      <c r="AP261" s="148"/>
      <c r="AQ261" s="148"/>
      <c r="AR261" s="148"/>
      <c r="AT261" s="16" t="s">
        <v>1077</v>
      </c>
      <c r="AU261" s="16"/>
    </row>
    <row r="262" spans="1:47">
      <c r="A262" s="122"/>
      <c r="B262" s="130" t="s">
        <v>1078</v>
      </c>
      <c r="C262" s="31" t="s">
        <v>5233</v>
      </c>
      <c r="D262" s="130" t="s">
        <v>628</v>
      </c>
      <c r="E262" s="129" t="s">
        <v>282</v>
      </c>
      <c r="F262" s="140">
        <v>49.577199999999998</v>
      </c>
      <c r="G262" s="140">
        <v>-81.382099999999994</v>
      </c>
      <c r="H262" s="31" t="s">
        <v>1152</v>
      </c>
      <c r="I262" s="31" t="s">
        <v>2783</v>
      </c>
      <c r="J262" s="226" t="s">
        <v>3476</v>
      </c>
      <c r="K262" s="31" t="s">
        <v>3895</v>
      </c>
      <c r="L262" s="226">
        <v>115</v>
      </c>
      <c r="M262" s="90">
        <v>2009</v>
      </c>
      <c r="N262" s="90">
        <v>2029</v>
      </c>
      <c r="O262" s="136"/>
      <c r="P262" s="154" t="s">
        <v>203</v>
      </c>
      <c r="Q262" s="46" t="s">
        <v>203</v>
      </c>
      <c r="R262" s="185">
        <v>44.3</v>
      </c>
      <c r="S262" s="288">
        <f>System!$H$11</f>
        <v>0.68430831298439321</v>
      </c>
      <c r="T262" s="240">
        <f t="shared" si="12"/>
        <v>30.314858265208617</v>
      </c>
      <c r="U262" s="243">
        <v>0.58009987178622702</v>
      </c>
      <c r="V262" s="185">
        <f t="shared" si="11"/>
        <v>225.11819704433751</v>
      </c>
      <c r="W262" s="74"/>
      <c r="X262" s="86"/>
      <c r="Y262" s="148"/>
      <c r="Z262" s="171"/>
      <c r="AA262" s="148"/>
      <c r="AB262" s="148"/>
      <c r="AC262" s="222"/>
      <c r="AD262" s="148"/>
      <c r="AE262" s="148"/>
      <c r="AF262" s="148"/>
      <c r="AG262" s="148"/>
      <c r="AH262" s="148"/>
      <c r="AI262" s="222"/>
      <c r="AJ262" s="148"/>
      <c r="AK262" s="148"/>
      <c r="AL262" s="222"/>
      <c r="AM262" s="86"/>
      <c r="AN262" s="148"/>
      <c r="AO262" s="148"/>
      <c r="AP262" s="148"/>
      <c r="AQ262" s="148"/>
      <c r="AR262" s="148"/>
      <c r="AS262" s="86"/>
      <c r="AT262" s="16" t="s">
        <v>1077</v>
      </c>
      <c r="AU262" s="16"/>
    </row>
    <row r="263" spans="1:47">
      <c r="A263" s="122"/>
      <c r="B263" s="130" t="s">
        <v>937</v>
      </c>
      <c r="C263" s="31" t="s">
        <v>5234</v>
      </c>
      <c r="D263" s="130" t="s">
        <v>4956</v>
      </c>
      <c r="E263" s="129" t="s">
        <v>532</v>
      </c>
      <c r="F263" s="140">
        <v>43.133299999999998</v>
      </c>
      <c r="G263" s="140">
        <v>-81.893799999999999</v>
      </c>
      <c r="H263" s="31" t="s">
        <v>1153</v>
      </c>
      <c r="I263" s="31" t="s">
        <v>2783</v>
      </c>
      <c r="J263" s="226" t="s">
        <v>4398</v>
      </c>
      <c r="K263" s="134" t="s">
        <v>4443</v>
      </c>
      <c r="L263" s="226">
        <v>500</v>
      </c>
      <c r="M263" s="90">
        <v>2014</v>
      </c>
      <c r="N263" s="90">
        <v>2034</v>
      </c>
      <c r="O263" s="136"/>
      <c r="P263" s="83" t="s">
        <v>1156</v>
      </c>
      <c r="Q263" s="46" t="s">
        <v>205</v>
      </c>
      <c r="R263" s="185">
        <v>149</v>
      </c>
      <c r="S263" s="288">
        <f>System!$H$12</f>
        <v>0.21142031080592702</v>
      </c>
      <c r="T263" s="240">
        <f t="shared" si="12"/>
        <v>31.501626310083125</v>
      </c>
      <c r="U263" s="243">
        <v>0.2706605681713708</v>
      </c>
      <c r="V263" s="185">
        <f t="shared" si="11"/>
        <v>353.27699999999999</v>
      </c>
      <c r="W263" s="74"/>
      <c r="X263" s="10"/>
      <c r="Y263" s="176"/>
      <c r="Z263" s="174"/>
      <c r="AA263" s="174"/>
      <c r="AB263" s="115"/>
      <c r="AC263" s="115"/>
      <c r="AD263" s="174"/>
      <c r="AE263" s="174"/>
      <c r="AF263" s="174"/>
      <c r="AG263" s="174"/>
      <c r="AH263" s="147"/>
      <c r="AI263" s="174"/>
      <c r="AJ263" s="115"/>
      <c r="AK263" s="174"/>
      <c r="AL263" s="115"/>
      <c r="AM263" s="114"/>
      <c r="AN263" s="177"/>
      <c r="AO263" s="174"/>
      <c r="AP263" s="174"/>
      <c r="AQ263" s="174"/>
      <c r="AR263" s="169"/>
      <c r="AS263" s="10"/>
      <c r="AT263" s="16"/>
      <c r="AU263" s="16"/>
    </row>
    <row r="264" spans="1:47">
      <c r="A264" s="122"/>
      <c r="B264" s="130" t="s">
        <v>673</v>
      </c>
      <c r="C264" s="31" t="s">
        <v>5235</v>
      </c>
      <c r="D264" s="130" t="s">
        <v>674</v>
      </c>
      <c r="E264" s="129" t="s">
        <v>283</v>
      </c>
      <c r="F264" s="140">
        <v>44.547600000000003</v>
      </c>
      <c r="G264" s="140">
        <v>-76.236699999999999</v>
      </c>
      <c r="H264" s="31" t="s">
        <v>1153</v>
      </c>
      <c r="I264" s="31" t="s">
        <v>2783</v>
      </c>
      <c r="J264" s="226" t="s">
        <v>2144</v>
      </c>
      <c r="K264" s="134" t="s">
        <v>4003</v>
      </c>
      <c r="L264" s="226">
        <v>230</v>
      </c>
      <c r="M264" s="90">
        <v>2010</v>
      </c>
      <c r="N264" s="90">
        <v>2030</v>
      </c>
      <c r="O264" s="136"/>
      <c r="P264" s="83" t="s">
        <v>1067</v>
      </c>
      <c r="Q264" s="46" t="s">
        <v>1067</v>
      </c>
      <c r="R264" s="84">
        <v>2.4</v>
      </c>
      <c r="S264" s="288">
        <f>System!$H$11</f>
        <v>0.68430831298439321</v>
      </c>
      <c r="T264" s="240">
        <f t="shared" si="12"/>
        <v>1.6423399511625436</v>
      </c>
      <c r="U264" s="243">
        <f>System!$I$11</f>
        <v>0.65</v>
      </c>
      <c r="V264" s="185">
        <f t="shared" si="11"/>
        <v>13.665599999999998</v>
      </c>
      <c r="W264" s="74"/>
      <c r="Y264" s="176"/>
      <c r="Z264" s="174"/>
      <c r="AA264" s="174"/>
      <c r="AB264" s="115"/>
      <c r="AC264" s="115"/>
      <c r="AD264" s="174"/>
      <c r="AE264" s="174"/>
      <c r="AF264" s="174"/>
      <c r="AG264" s="174"/>
      <c r="AH264" s="147"/>
      <c r="AI264" s="174"/>
      <c r="AJ264" s="115"/>
      <c r="AK264" s="174"/>
      <c r="AL264" s="115"/>
      <c r="AM264" s="114"/>
      <c r="AN264" s="177"/>
      <c r="AO264" s="174"/>
      <c r="AP264" s="174"/>
      <c r="AQ264" s="174"/>
      <c r="AR264" s="169"/>
      <c r="AT264" s="16"/>
      <c r="AU264" s="16"/>
    </row>
    <row r="265" spans="1:47">
      <c r="A265" s="122"/>
      <c r="B265" s="130" t="s">
        <v>533</v>
      </c>
      <c r="C265" s="31" t="s">
        <v>5236</v>
      </c>
      <c r="D265" s="130" t="s">
        <v>938</v>
      </c>
      <c r="E265" s="129" t="s">
        <v>534</v>
      </c>
      <c r="F265" s="140">
        <v>43.9373</v>
      </c>
      <c r="G265" s="140">
        <v>-81.639899999999997</v>
      </c>
      <c r="H265" s="31" t="s">
        <v>1153</v>
      </c>
      <c r="I265" s="31" t="s">
        <v>2783</v>
      </c>
      <c r="J265" s="226" t="s">
        <v>4605</v>
      </c>
      <c r="K265" s="134" t="s">
        <v>3896</v>
      </c>
      <c r="L265" s="226">
        <v>500</v>
      </c>
      <c r="M265" s="90">
        <v>2015</v>
      </c>
      <c r="N265" s="90">
        <v>2035</v>
      </c>
      <c r="O265" s="125"/>
      <c r="P265" s="83" t="s">
        <v>1156</v>
      </c>
      <c r="Q265" s="46" t="s">
        <v>205</v>
      </c>
      <c r="R265" s="185">
        <v>270</v>
      </c>
      <c r="S265" s="288">
        <f>System!$H$12</f>
        <v>0.21142031080592702</v>
      </c>
      <c r="T265" s="240">
        <f t="shared" si="12"/>
        <v>57.083483917600297</v>
      </c>
      <c r="U265" s="243">
        <v>0.2817216303061052</v>
      </c>
      <c r="V265" s="185">
        <f t="shared" si="11"/>
        <v>666.32799999999997</v>
      </c>
      <c r="W265" s="74"/>
      <c r="X265" s="10"/>
      <c r="Y265" s="176"/>
      <c r="Z265" s="174"/>
      <c r="AA265" s="174"/>
      <c r="AB265" s="115"/>
      <c r="AC265" s="115"/>
      <c r="AD265" s="174"/>
      <c r="AE265" s="174"/>
      <c r="AF265" s="174"/>
      <c r="AG265" s="174"/>
      <c r="AH265" s="147"/>
      <c r="AI265" s="174"/>
      <c r="AJ265" s="115"/>
      <c r="AK265" s="174"/>
      <c r="AL265" s="115"/>
      <c r="AM265" s="114"/>
      <c r="AN265" s="177"/>
      <c r="AO265" s="174"/>
      <c r="AP265" s="174"/>
      <c r="AQ265" s="174"/>
      <c r="AR265" s="169"/>
      <c r="AS265" s="10"/>
      <c r="AT265" s="16"/>
      <c r="AU265" s="16"/>
    </row>
    <row r="266" spans="1:47">
      <c r="A266" s="122"/>
      <c r="B266" s="130" t="s">
        <v>675</v>
      </c>
      <c r="C266" s="31" t="s">
        <v>5237</v>
      </c>
      <c r="D266" s="130" t="s">
        <v>566</v>
      </c>
      <c r="E266" s="138" t="s">
        <v>377</v>
      </c>
      <c r="F266" s="142">
        <v>48.397500000000001</v>
      </c>
      <c r="G266" s="142">
        <v>-89.616500000000002</v>
      </c>
      <c r="H266" s="31" t="s">
        <v>1152</v>
      </c>
      <c r="I266" s="31" t="s">
        <v>2783</v>
      </c>
      <c r="J266" s="226" t="s">
        <v>1258</v>
      </c>
      <c r="K266" s="134" t="s">
        <v>4161</v>
      </c>
      <c r="L266" s="226">
        <v>115</v>
      </c>
      <c r="M266" s="287">
        <v>1906</v>
      </c>
      <c r="N266" s="75">
        <v>2100</v>
      </c>
      <c r="O266" s="125"/>
      <c r="P266" s="152" t="s">
        <v>1067</v>
      </c>
      <c r="Q266" s="46" t="s">
        <v>1067</v>
      </c>
      <c r="R266" s="185">
        <v>25</v>
      </c>
      <c r="S266" s="288">
        <f>System!$H$11</f>
        <v>0.68430831298439321</v>
      </c>
      <c r="T266" s="240">
        <f t="shared" si="12"/>
        <v>17.107707824609829</v>
      </c>
      <c r="U266" s="243">
        <v>0.59330136986301374</v>
      </c>
      <c r="V266" s="185">
        <f t="shared" si="11"/>
        <v>129.93300000000002</v>
      </c>
      <c r="W266" s="74">
        <v>4</v>
      </c>
      <c r="X266" s="10"/>
      <c r="Y266" s="148"/>
      <c r="Z266" s="171"/>
      <c r="AA266" s="148"/>
      <c r="AB266" s="148"/>
      <c r="AC266" s="222"/>
      <c r="AD266" s="148"/>
      <c r="AE266" s="148"/>
      <c r="AF266" s="148"/>
      <c r="AG266" s="148"/>
      <c r="AH266" s="148"/>
      <c r="AI266" s="222"/>
      <c r="AJ266" s="148"/>
      <c r="AK266" s="148"/>
      <c r="AL266" s="222"/>
      <c r="AN266" s="148"/>
      <c r="AO266" s="148"/>
      <c r="AP266" s="171"/>
      <c r="AQ266" s="148"/>
      <c r="AR266" s="148"/>
      <c r="AS266" s="10"/>
      <c r="AT266" s="16"/>
      <c r="AU266" s="317"/>
    </row>
    <row r="267" spans="1:47">
      <c r="A267" s="122"/>
      <c r="B267" s="130" t="s">
        <v>3607</v>
      </c>
      <c r="C267" s="31" t="s">
        <v>5238</v>
      </c>
      <c r="D267" s="130" t="s">
        <v>788</v>
      </c>
      <c r="E267" s="129" t="s">
        <v>256</v>
      </c>
      <c r="F267" s="140">
        <v>49.375</v>
      </c>
      <c r="G267" s="140">
        <v>-82.392799999999994</v>
      </c>
      <c r="H267" s="31" t="s">
        <v>1152</v>
      </c>
      <c r="I267" s="31" t="s">
        <v>2783</v>
      </c>
      <c r="J267" s="226" t="s">
        <v>1900</v>
      </c>
      <c r="K267" s="31" t="s">
        <v>4090</v>
      </c>
      <c r="L267" s="226">
        <v>115</v>
      </c>
      <c r="M267" s="90">
        <v>2014</v>
      </c>
      <c r="N267" s="90">
        <v>2034</v>
      </c>
      <c r="O267" s="125"/>
      <c r="P267" s="83" t="s">
        <v>204</v>
      </c>
      <c r="Q267" s="46" t="s">
        <v>204</v>
      </c>
      <c r="R267" s="84">
        <v>6</v>
      </c>
      <c r="S267" s="288">
        <f>System!$H$13</f>
        <v>0.18544776119402984</v>
      </c>
      <c r="T267" s="240">
        <f t="shared" si="12"/>
        <v>1.112686567164179</v>
      </c>
      <c r="U267" s="243">
        <f>System!$I$13</f>
        <v>0.18</v>
      </c>
      <c r="V267" s="185">
        <f t="shared" si="11"/>
        <v>9.460799999999999</v>
      </c>
      <c r="W267" s="74"/>
      <c r="X267" s="10"/>
      <c r="Y267" s="176"/>
      <c r="Z267" s="174"/>
      <c r="AA267" s="174"/>
      <c r="AB267" s="115"/>
      <c r="AC267" s="115"/>
      <c r="AD267" s="174"/>
      <c r="AE267" s="174"/>
      <c r="AF267" s="174"/>
      <c r="AG267" s="174"/>
      <c r="AH267" s="147"/>
      <c r="AI267" s="174"/>
      <c r="AJ267" s="115"/>
      <c r="AK267" s="174"/>
      <c r="AL267" s="115"/>
      <c r="AM267" s="114"/>
      <c r="AN267" s="177"/>
      <c r="AO267" s="174"/>
      <c r="AP267" s="174"/>
      <c r="AQ267" s="174"/>
      <c r="AR267" s="169"/>
      <c r="AS267" s="10"/>
      <c r="AT267" s="16"/>
      <c r="AU267" s="16"/>
    </row>
    <row r="268" spans="1:47">
      <c r="A268" s="122"/>
      <c r="B268" s="130" t="s">
        <v>256</v>
      </c>
      <c r="C268" s="31" t="s">
        <v>5239</v>
      </c>
      <c r="D268" s="47" t="s">
        <v>1040</v>
      </c>
      <c r="E268" s="47" t="s">
        <v>256</v>
      </c>
      <c r="F268" s="140">
        <v>49.4131</v>
      </c>
      <c r="G268" s="140">
        <v>-82.429900000000004</v>
      </c>
      <c r="H268" s="31" t="s">
        <v>1152</v>
      </c>
      <c r="I268" s="31" t="s">
        <v>2783</v>
      </c>
      <c r="J268" s="226" t="s">
        <v>1900</v>
      </c>
      <c r="K268" s="134" t="s">
        <v>4090</v>
      </c>
      <c r="L268" s="226">
        <v>115</v>
      </c>
      <c r="M268" s="75">
        <v>2000</v>
      </c>
      <c r="N268" s="75">
        <v>2100</v>
      </c>
      <c r="O268" s="136"/>
      <c r="P268" s="83" t="s">
        <v>1067</v>
      </c>
      <c r="Q268" s="46" t="s">
        <v>1067</v>
      </c>
      <c r="R268" s="84">
        <v>2.8</v>
      </c>
      <c r="S268" s="288">
        <f>System!$H$11</f>
        <v>0.68430831298439321</v>
      </c>
      <c r="T268" s="240">
        <f t="shared" si="12"/>
        <v>1.9160632763563008</v>
      </c>
      <c r="U268" s="243">
        <f>System!$I$11</f>
        <v>0.65</v>
      </c>
      <c r="V268" s="185">
        <f t="shared" si="11"/>
        <v>15.943199999999999</v>
      </c>
      <c r="W268" s="74"/>
      <c r="Y268" s="148"/>
      <c r="Z268" s="171"/>
      <c r="AA268" s="148"/>
      <c r="AB268" s="148"/>
      <c r="AC268" s="222"/>
      <c r="AD268" s="148"/>
      <c r="AE268" s="148"/>
      <c r="AF268" s="148"/>
      <c r="AG268" s="148"/>
      <c r="AH268" s="148"/>
      <c r="AI268" s="222"/>
      <c r="AJ268" s="148"/>
      <c r="AK268" s="148"/>
      <c r="AL268" s="222"/>
      <c r="AN268" s="148"/>
      <c r="AO268" s="148"/>
      <c r="AP268" s="148"/>
      <c r="AQ268" s="148"/>
      <c r="AR268" s="148"/>
      <c r="AT268" s="16"/>
      <c r="AU268" s="16"/>
    </row>
    <row r="269" spans="1:47">
      <c r="A269" s="122"/>
      <c r="B269" s="130" t="s">
        <v>284</v>
      </c>
      <c r="C269" s="31" t="s">
        <v>5240</v>
      </c>
      <c r="D269" s="130" t="s">
        <v>628</v>
      </c>
      <c r="E269" s="129" t="s">
        <v>284</v>
      </c>
      <c r="F269" s="140">
        <v>49.772500000000001</v>
      </c>
      <c r="G269" s="140">
        <v>-94.503500000000003</v>
      </c>
      <c r="H269" s="31" t="s">
        <v>1152</v>
      </c>
      <c r="I269" s="31" t="s">
        <v>2783</v>
      </c>
      <c r="J269" s="226" t="s">
        <v>4420</v>
      </c>
      <c r="K269" s="134" t="s">
        <v>4557</v>
      </c>
      <c r="L269" s="226">
        <v>115</v>
      </c>
      <c r="M269" s="90">
        <v>2009</v>
      </c>
      <c r="N269" s="90">
        <v>2029</v>
      </c>
      <c r="O269" s="136"/>
      <c r="P269" s="152" t="s">
        <v>1067</v>
      </c>
      <c r="Q269" s="46" t="s">
        <v>1067</v>
      </c>
      <c r="R269" s="185">
        <v>14</v>
      </c>
      <c r="S269" s="288">
        <f>System!$H$11</f>
        <v>0.68430831298439321</v>
      </c>
      <c r="T269" s="240">
        <f t="shared" si="12"/>
        <v>9.580316381781504</v>
      </c>
      <c r="U269" s="243">
        <v>0.71371493803000652</v>
      </c>
      <c r="V269" s="185">
        <f t="shared" si="11"/>
        <v>87.53</v>
      </c>
      <c r="W269" s="74"/>
      <c r="X269" s="86"/>
      <c r="Y269" s="148"/>
      <c r="Z269" s="171"/>
      <c r="AA269" s="148"/>
      <c r="AB269" s="148"/>
      <c r="AC269" s="222"/>
      <c r="AD269" s="148"/>
      <c r="AE269" s="148"/>
      <c r="AF269" s="148"/>
      <c r="AG269" s="148"/>
      <c r="AH269" s="148"/>
      <c r="AI269" s="222"/>
      <c r="AJ269" s="148"/>
      <c r="AK269" s="148"/>
      <c r="AL269" s="222"/>
      <c r="AN269" s="148"/>
      <c r="AO269" s="148"/>
      <c r="AP269" s="148"/>
      <c r="AQ269" s="148"/>
      <c r="AR269" s="148"/>
      <c r="AS269" s="86"/>
      <c r="AT269" s="16" t="s">
        <v>1077</v>
      </c>
      <c r="AU269" s="317"/>
    </row>
    <row r="270" spans="1:47">
      <c r="A270" s="122"/>
      <c r="B270" s="130" t="s">
        <v>939</v>
      </c>
      <c r="C270" s="31" t="s">
        <v>5241</v>
      </c>
      <c r="D270" s="130" t="s">
        <v>598</v>
      </c>
      <c r="E270" s="129" t="s">
        <v>535</v>
      </c>
      <c r="F270" s="140">
        <v>42.545200000000001</v>
      </c>
      <c r="G270" s="140">
        <v>-82.050600000000003</v>
      </c>
      <c r="H270" s="31" t="s">
        <v>1153</v>
      </c>
      <c r="I270" s="31" t="s">
        <v>2783</v>
      </c>
      <c r="J270" s="226" t="s">
        <v>2021</v>
      </c>
      <c r="K270" s="134" t="s">
        <v>4096</v>
      </c>
      <c r="L270" s="226">
        <v>115</v>
      </c>
      <c r="M270" s="90">
        <v>2011</v>
      </c>
      <c r="N270" s="90">
        <v>2031</v>
      </c>
      <c r="O270" s="125"/>
      <c r="P270" s="83" t="s">
        <v>1156</v>
      </c>
      <c r="Q270" s="46" t="s">
        <v>205</v>
      </c>
      <c r="R270" s="84">
        <v>20</v>
      </c>
      <c r="S270" s="288">
        <f>System!$H$12</f>
        <v>0.21142031080592702</v>
      </c>
      <c r="T270" s="240">
        <f t="shared" si="12"/>
        <v>4.2284062161185405</v>
      </c>
      <c r="U270" s="243">
        <f>System!$I$12</f>
        <v>0.27</v>
      </c>
      <c r="V270" s="185">
        <f t="shared" si="11"/>
        <v>47.304000000000002</v>
      </c>
      <c r="W270" s="74"/>
      <c r="X270" s="10"/>
      <c r="Y270" s="176"/>
      <c r="Z270" s="174"/>
      <c r="AA270" s="174"/>
      <c r="AB270" s="115"/>
      <c r="AC270" s="115"/>
      <c r="AD270" s="174"/>
      <c r="AE270" s="174"/>
      <c r="AF270" s="174"/>
      <c r="AG270" s="174"/>
      <c r="AH270" s="147"/>
      <c r="AI270" s="174"/>
      <c r="AJ270" s="115"/>
      <c r="AK270" s="174"/>
      <c r="AL270" s="115"/>
      <c r="AM270" s="114"/>
      <c r="AN270" s="177"/>
      <c r="AO270" s="174"/>
      <c r="AP270" s="174"/>
      <c r="AQ270" s="174"/>
      <c r="AR270" s="169"/>
      <c r="AS270" s="10"/>
      <c r="AT270" s="16"/>
      <c r="AU270" s="16"/>
    </row>
    <row r="271" spans="1:47">
      <c r="A271" s="122"/>
      <c r="B271" s="130" t="s">
        <v>940</v>
      </c>
      <c r="C271" s="31" t="s">
        <v>5242</v>
      </c>
      <c r="D271" s="130" t="s">
        <v>1007</v>
      </c>
      <c r="E271" s="129" t="s">
        <v>537</v>
      </c>
      <c r="F271" s="140">
        <v>43.858899999999998</v>
      </c>
      <c r="G271" s="140">
        <v>-81.691999999999993</v>
      </c>
      <c r="H271" s="31" t="s">
        <v>1153</v>
      </c>
      <c r="I271" s="31" t="s">
        <v>2783</v>
      </c>
      <c r="J271" s="226" t="s">
        <v>1372</v>
      </c>
      <c r="K271" s="134" t="s">
        <v>4059</v>
      </c>
      <c r="L271" s="226">
        <v>115</v>
      </c>
      <c r="M271" s="90">
        <v>2006</v>
      </c>
      <c r="N271" s="90">
        <v>2026</v>
      </c>
      <c r="O271" s="125"/>
      <c r="P271" s="83" t="s">
        <v>1156</v>
      </c>
      <c r="Q271" s="46" t="s">
        <v>205</v>
      </c>
      <c r="R271" s="185">
        <v>39.6</v>
      </c>
      <c r="S271" s="288">
        <f>System!$H$12</f>
        <v>0.21142031080592702</v>
      </c>
      <c r="T271" s="240">
        <f t="shared" si="12"/>
        <v>8.3722443079147109</v>
      </c>
      <c r="U271" s="243">
        <v>0.29817582214842486</v>
      </c>
      <c r="V271" s="185">
        <f t="shared" si="11"/>
        <v>103.43600000000002</v>
      </c>
      <c r="W271" s="74"/>
      <c r="X271" s="10"/>
      <c r="Y271" s="176"/>
      <c r="Z271" s="174"/>
      <c r="AA271" s="174"/>
      <c r="AB271" s="115"/>
      <c r="AC271" s="115"/>
      <c r="AD271" s="174"/>
      <c r="AE271" s="174"/>
      <c r="AF271" s="174"/>
      <c r="AG271" s="174"/>
      <c r="AH271" s="147"/>
      <c r="AI271" s="174"/>
      <c r="AJ271" s="115"/>
      <c r="AK271" s="174"/>
      <c r="AL271" s="115"/>
      <c r="AM271" s="114"/>
      <c r="AN271" s="177"/>
      <c r="AO271" s="174"/>
      <c r="AP271" s="174"/>
      <c r="AQ271" s="174"/>
      <c r="AR271" s="169"/>
      <c r="AS271" s="10"/>
      <c r="AT271" s="16"/>
      <c r="AU271" s="16"/>
    </row>
    <row r="272" spans="1:47">
      <c r="A272" s="122"/>
      <c r="B272" s="130" t="s">
        <v>676</v>
      </c>
      <c r="C272" s="31" t="s">
        <v>5243</v>
      </c>
      <c r="D272" s="130" t="s">
        <v>674</v>
      </c>
      <c r="E272" s="129" t="s">
        <v>285</v>
      </c>
      <c r="F272" s="140">
        <v>44.293399999999998</v>
      </c>
      <c r="G272" s="140">
        <v>-76.4405</v>
      </c>
      <c r="H272" s="31" t="s">
        <v>1153</v>
      </c>
      <c r="I272" s="31" t="s">
        <v>2783</v>
      </c>
      <c r="J272" s="226" t="s">
        <v>2723</v>
      </c>
      <c r="K272" s="134" t="s">
        <v>4053</v>
      </c>
      <c r="L272" s="226">
        <v>230</v>
      </c>
      <c r="M272" s="90">
        <v>2010</v>
      </c>
      <c r="N272" s="90">
        <v>2030</v>
      </c>
      <c r="O272" s="125"/>
      <c r="P272" s="83" t="s">
        <v>1067</v>
      </c>
      <c r="Q272" s="46" t="s">
        <v>1067</v>
      </c>
      <c r="R272" s="84">
        <v>1.9</v>
      </c>
      <c r="S272" s="288">
        <f>System!$H$11</f>
        <v>0.68430831298439321</v>
      </c>
      <c r="T272" s="240">
        <f t="shared" si="12"/>
        <v>1.300185794670347</v>
      </c>
      <c r="U272" s="243">
        <f>System!$I$11</f>
        <v>0.65</v>
      </c>
      <c r="V272" s="185">
        <f t="shared" si="11"/>
        <v>10.818599999999998</v>
      </c>
      <c r="W272" s="74"/>
      <c r="X272" s="86"/>
      <c r="Y272" s="176"/>
      <c r="Z272" s="174"/>
      <c r="AA272" s="174"/>
      <c r="AB272" s="115"/>
      <c r="AC272" s="115"/>
      <c r="AD272" s="174"/>
      <c r="AE272" s="174"/>
      <c r="AF272" s="174"/>
      <c r="AG272" s="174"/>
      <c r="AH272" s="147"/>
      <c r="AI272" s="174"/>
      <c r="AJ272" s="115"/>
      <c r="AK272" s="174"/>
      <c r="AL272" s="115"/>
      <c r="AM272" s="114"/>
      <c r="AN272" s="177"/>
      <c r="AO272" s="174"/>
      <c r="AP272" s="174"/>
      <c r="AQ272" s="174"/>
      <c r="AR272" s="169"/>
      <c r="AS272" s="86"/>
      <c r="AT272" s="16"/>
      <c r="AU272" s="16"/>
    </row>
    <row r="273" spans="1:47">
      <c r="A273" s="122"/>
      <c r="B273" s="130" t="s">
        <v>3863</v>
      </c>
      <c r="C273" s="31" t="s">
        <v>5244</v>
      </c>
      <c r="D273" s="130" t="s">
        <v>391</v>
      </c>
      <c r="E273" s="129" t="s">
        <v>390</v>
      </c>
      <c r="F273" s="140">
        <v>44.311799999999998</v>
      </c>
      <c r="G273" s="140">
        <v>-76.6511</v>
      </c>
      <c r="H273" s="31" t="s">
        <v>1153</v>
      </c>
      <c r="I273" s="31" t="s">
        <v>2783</v>
      </c>
      <c r="J273" s="226" t="s">
        <v>4340</v>
      </c>
      <c r="K273" s="31" t="s">
        <v>3897</v>
      </c>
      <c r="L273" s="226">
        <v>230</v>
      </c>
      <c r="M273" s="90">
        <v>2015</v>
      </c>
      <c r="N273" s="90">
        <v>2035</v>
      </c>
      <c r="O273" s="125"/>
      <c r="P273" s="83" t="s">
        <v>204</v>
      </c>
      <c r="Q273" s="46" t="s">
        <v>204</v>
      </c>
      <c r="R273" s="84">
        <v>100</v>
      </c>
      <c r="S273" s="288">
        <f>System!$H$13</f>
        <v>0.18544776119402984</v>
      </c>
      <c r="T273" s="240">
        <f t="shared" si="12"/>
        <v>18.544776119402982</v>
      </c>
      <c r="U273" s="243">
        <f>System!$I$13</f>
        <v>0.18</v>
      </c>
      <c r="V273" s="185">
        <f t="shared" si="11"/>
        <v>157.68</v>
      </c>
      <c r="W273" s="74"/>
      <c r="X273" s="150"/>
      <c r="Y273" s="176"/>
      <c r="Z273" s="174"/>
      <c r="AA273" s="174"/>
      <c r="AB273" s="115"/>
      <c r="AC273" s="115"/>
      <c r="AD273" s="174"/>
      <c r="AE273" s="174"/>
      <c r="AF273" s="174"/>
      <c r="AG273" s="174"/>
      <c r="AH273" s="147"/>
      <c r="AI273" s="174"/>
      <c r="AJ273" s="115"/>
      <c r="AK273" s="174"/>
      <c r="AL273" s="115"/>
      <c r="AM273" s="114"/>
      <c r="AN273" s="177"/>
      <c r="AO273" s="174"/>
      <c r="AP273" s="174"/>
      <c r="AQ273" s="174"/>
      <c r="AR273" s="169"/>
      <c r="AS273" s="150"/>
      <c r="AT273" s="16"/>
      <c r="AU273" s="16"/>
    </row>
    <row r="274" spans="1:47">
      <c r="A274" s="122"/>
      <c r="B274" s="130" t="s">
        <v>1201</v>
      </c>
      <c r="C274" s="31" t="s">
        <v>4821</v>
      </c>
      <c r="D274" s="130" t="s">
        <v>566</v>
      </c>
      <c r="E274" s="129" t="s">
        <v>279</v>
      </c>
      <c r="F274" s="140">
        <v>50.1449</v>
      </c>
      <c r="G274" s="140">
        <v>-82.208600000000004</v>
      </c>
      <c r="H274" s="31" t="s">
        <v>1152</v>
      </c>
      <c r="I274" s="31" t="s">
        <v>2783</v>
      </c>
      <c r="J274" s="226" t="s">
        <v>1092</v>
      </c>
      <c r="K274" s="134" t="s">
        <v>3898</v>
      </c>
      <c r="L274" s="226">
        <v>230</v>
      </c>
      <c r="M274" s="90">
        <v>2010</v>
      </c>
      <c r="N274" s="90">
        <v>2060</v>
      </c>
      <c r="O274" s="136"/>
      <c r="P274" s="152" t="s">
        <v>203</v>
      </c>
      <c r="Q274" s="46" t="s">
        <v>203</v>
      </c>
      <c r="R274" s="185">
        <v>166</v>
      </c>
      <c r="S274" s="288">
        <f>System!$H$11</f>
        <v>0.68430831298439321</v>
      </c>
      <c r="T274" s="240">
        <f t="shared" si="12"/>
        <v>113.59517995540928</v>
      </c>
      <c r="U274" s="243">
        <v>0.22820253617208561</v>
      </c>
      <c r="V274" s="185">
        <f t="shared" si="11"/>
        <v>331.84300000000002</v>
      </c>
      <c r="W274" s="74">
        <v>3</v>
      </c>
      <c r="Y274" s="148"/>
      <c r="Z274" s="171"/>
      <c r="AA274" s="148"/>
      <c r="AB274" s="148"/>
      <c r="AC274" s="222"/>
      <c r="AD274" s="148"/>
      <c r="AE274" s="148"/>
      <c r="AF274" s="148"/>
      <c r="AG274" s="148"/>
      <c r="AH274" s="148"/>
      <c r="AI274" s="222"/>
      <c r="AJ274" s="148"/>
      <c r="AK274" s="148"/>
      <c r="AL274" s="222"/>
      <c r="AM274" s="86"/>
      <c r="AN274" s="148"/>
      <c r="AO274" s="148"/>
      <c r="AP274" s="148"/>
      <c r="AQ274" s="148"/>
      <c r="AR274" s="148"/>
      <c r="AT274" s="16"/>
      <c r="AU274" s="16"/>
    </row>
    <row r="275" spans="1:47">
      <c r="A275" s="122"/>
      <c r="B275" s="130" t="s">
        <v>1202</v>
      </c>
      <c r="C275" s="31" t="s">
        <v>4822</v>
      </c>
      <c r="D275" s="130" t="s">
        <v>566</v>
      </c>
      <c r="E275" s="129" t="s">
        <v>279</v>
      </c>
      <c r="F275" s="140">
        <v>50.1449</v>
      </c>
      <c r="G275" s="140">
        <v>-82.208600000000004</v>
      </c>
      <c r="H275" s="31" t="s">
        <v>1152</v>
      </c>
      <c r="I275" s="31" t="s">
        <v>2783</v>
      </c>
      <c r="J275" s="226" t="s">
        <v>2141</v>
      </c>
      <c r="K275" s="134" t="s">
        <v>4609</v>
      </c>
      <c r="L275" s="226">
        <v>230</v>
      </c>
      <c r="M275" s="90">
        <v>2010</v>
      </c>
      <c r="N275" s="90">
        <v>2060</v>
      </c>
      <c r="O275" s="136"/>
      <c r="P275" s="152" t="s">
        <v>203</v>
      </c>
      <c r="Q275" s="46" t="s">
        <v>203</v>
      </c>
      <c r="R275" s="185">
        <v>79</v>
      </c>
      <c r="S275" s="288">
        <f>System!$H$11</f>
        <v>0.68430831298439321</v>
      </c>
      <c r="T275" s="240">
        <f t="shared" si="12"/>
        <v>54.060356725767065</v>
      </c>
      <c r="U275" s="243">
        <v>0.2257658516848737</v>
      </c>
      <c r="V275" s="185">
        <f t="shared" si="11"/>
        <v>156.239</v>
      </c>
      <c r="W275" s="74">
        <v>3</v>
      </c>
      <c r="Y275" s="148"/>
      <c r="Z275" s="171"/>
      <c r="AA275" s="148"/>
      <c r="AB275" s="148"/>
      <c r="AC275" s="222"/>
      <c r="AD275" s="148"/>
      <c r="AE275" s="148"/>
      <c r="AF275" s="148"/>
      <c r="AG275" s="148"/>
      <c r="AH275" s="148"/>
      <c r="AI275" s="222"/>
      <c r="AJ275" s="148"/>
      <c r="AK275" s="148"/>
      <c r="AL275" s="222"/>
      <c r="AM275" s="86"/>
      <c r="AN275" s="148"/>
      <c r="AO275" s="148"/>
      <c r="AP275" s="148"/>
      <c r="AQ275" s="148"/>
      <c r="AR275" s="148"/>
      <c r="AT275" s="16"/>
      <c r="AU275" s="16"/>
    </row>
    <row r="276" spans="1:47">
      <c r="A276" s="122"/>
      <c r="B276" s="130" t="s">
        <v>1041</v>
      </c>
      <c r="C276" s="31" t="s">
        <v>4823</v>
      </c>
      <c r="D276" s="130" t="s">
        <v>597</v>
      </c>
      <c r="E276" s="129" t="s">
        <v>320</v>
      </c>
      <c r="F276" s="140">
        <v>48.134999999999998</v>
      </c>
      <c r="G276" s="140">
        <v>-80.040499999999994</v>
      </c>
      <c r="H276" s="31" t="s">
        <v>1152</v>
      </c>
      <c r="I276" s="31" t="s">
        <v>2783</v>
      </c>
      <c r="J276" s="226" t="s">
        <v>1460</v>
      </c>
      <c r="K276" s="31" t="s">
        <v>4099</v>
      </c>
      <c r="L276" s="226">
        <v>115</v>
      </c>
      <c r="M276" s="90">
        <v>2015</v>
      </c>
      <c r="N276" s="90">
        <v>2035</v>
      </c>
      <c r="O276" s="125"/>
      <c r="P276" s="83" t="s">
        <v>1032</v>
      </c>
      <c r="Q276" s="46" t="s">
        <v>4925</v>
      </c>
      <c r="R276" s="185">
        <v>122</v>
      </c>
      <c r="S276" s="288">
        <f>System!$H$7</f>
        <v>0.85116604477611935</v>
      </c>
      <c r="T276" s="240">
        <f t="shared" si="12"/>
        <v>103.84225746268656</v>
      </c>
      <c r="U276" s="243">
        <v>0.52571206677146498</v>
      </c>
      <c r="V276" s="185">
        <f t="shared" si="11"/>
        <v>561.83900000000006</v>
      </c>
      <c r="W276" s="74"/>
      <c r="Y276" s="148"/>
      <c r="Z276" s="171"/>
      <c r="AA276" s="148"/>
      <c r="AB276" s="148"/>
      <c r="AC276" s="222"/>
      <c r="AD276" s="148"/>
      <c r="AE276" s="148"/>
      <c r="AF276" s="148"/>
      <c r="AG276" s="148"/>
      <c r="AH276" s="148"/>
      <c r="AI276" s="222"/>
      <c r="AJ276" s="148"/>
      <c r="AK276" s="148"/>
      <c r="AL276" s="222"/>
      <c r="AM276" s="86"/>
      <c r="AN276" s="148"/>
      <c r="AO276" s="148"/>
      <c r="AP276" s="171"/>
      <c r="AQ276" s="148"/>
      <c r="AR276" s="148"/>
      <c r="AT276" s="16"/>
      <c r="AU276" s="16"/>
    </row>
    <row r="277" spans="1:47">
      <c r="A277" s="122"/>
      <c r="B277" s="129" t="s">
        <v>1042</v>
      </c>
      <c r="C277" s="31" t="s">
        <v>4824</v>
      </c>
      <c r="D277" s="129" t="s">
        <v>597</v>
      </c>
      <c r="E277" s="129" t="s">
        <v>320</v>
      </c>
      <c r="F277" s="140">
        <v>48.134999999999998</v>
      </c>
      <c r="G277" s="140">
        <v>-80.040499999999994</v>
      </c>
      <c r="H277" s="31" t="s">
        <v>1152</v>
      </c>
      <c r="I277" s="31" t="s">
        <v>2783</v>
      </c>
      <c r="J277" s="226" t="s">
        <v>1460</v>
      </c>
      <c r="K277" s="134" t="s">
        <v>4099</v>
      </c>
      <c r="L277" s="226">
        <v>115</v>
      </c>
      <c r="M277" s="90">
        <v>2015</v>
      </c>
      <c r="N277" s="90">
        <v>2035</v>
      </c>
      <c r="O277" s="127"/>
      <c r="P277" s="90" t="s">
        <v>162</v>
      </c>
      <c r="Q277" s="46" t="s">
        <v>4926</v>
      </c>
      <c r="R277" s="185">
        <v>34</v>
      </c>
      <c r="S277" s="288">
        <f>System!$H$7</f>
        <v>0.85116604477611935</v>
      </c>
      <c r="T277" s="240">
        <f t="shared" si="12"/>
        <v>28.939645522388059</v>
      </c>
      <c r="U277" s="243">
        <v>1.8835616438356163E-2</v>
      </c>
      <c r="V277" s="185">
        <f t="shared" si="11"/>
        <v>5.61</v>
      </c>
      <c r="W277" s="74"/>
      <c r="X277" s="10"/>
      <c r="Y277" s="148"/>
      <c r="Z277" s="171"/>
      <c r="AA277" s="148"/>
      <c r="AB277" s="148"/>
      <c r="AC277" s="222"/>
      <c r="AD277" s="148"/>
      <c r="AE277" s="148"/>
      <c r="AF277" s="148"/>
      <c r="AG277" s="148"/>
      <c r="AH277" s="148"/>
      <c r="AI277" s="222"/>
      <c r="AJ277" s="148"/>
      <c r="AK277" s="148"/>
      <c r="AL277" s="222"/>
      <c r="AM277" s="86"/>
      <c r="AN277" s="148"/>
      <c r="AO277" s="148"/>
      <c r="AP277" s="171"/>
      <c r="AQ277" s="148"/>
      <c r="AR277" s="148"/>
      <c r="AS277" s="10"/>
      <c r="AT277" s="16"/>
      <c r="AU277" s="16"/>
    </row>
    <row r="278" spans="1:47">
      <c r="A278" s="122"/>
      <c r="B278" s="130" t="s">
        <v>1011</v>
      </c>
      <c r="C278" s="31" t="s">
        <v>5245</v>
      </c>
      <c r="D278" s="130" t="s">
        <v>566</v>
      </c>
      <c r="E278" s="129" t="s">
        <v>286</v>
      </c>
      <c r="F278" s="140">
        <v>50.630699999999997</v>
      </c>
      <c r="G278" s="140">
        <v>-93.220600000000005</v>
      </c>
      <c r="H278" s="31" t="s">
        <v>1152</v>
      </c>
      <c r="I278" s="31" t="s">
        <v>2783</v>
      </c>
      <c r="J278" s="226" t="s">
        <v>1265</v>
      </c>
      <c r="K278" s="134" t="s">
        <v>4023</v>
      </c>
      <c r="L278" s="226">
        <v>115</v>
      </c>
      <c r="M278" s="90">
        <v>2009</v>
      </c>
      <c r="N278" s="90">
        <v>2059</v>
      </c>
      <c r="O278" s="125"/>
      <c r="P278" s="152" t="s">
        <v>1067</v>
      </c>
      <c r="Q278" s="46" t="s">
        <v>1067</v>
      </c>
      <c r="R278" s="84">
        <v>12</v>
      </c>
      <c r="S278" s="288">
        <f>System!$H$11</f>
        <v>0.68430831298439321</v>
      </c>
      <c r="T278" s="240">
        <f t="shared" si="12"/>
        <v>8.2116997558127185</v>
      </c>
      <c r="U278" s="243">
        <f>System!$I$11</f>
        <v>0.65</v>
      </c>
      <c r="V278" s="185">
        <f t="shared" si="11"/>
        <v>68.328000000000003</v>
      </c>
      <c r="W278" s="74">
        <v>1</v>
      </c>
      <c r="Y278" s="148"/>
      <c r="Z278" s="171"/>
      <c r="AA278" s="148"/>
      <c r="AB278" s="148"/>
      <c r="AC278" s="222"/>
      <c r="AD278" s="148"/>
      <c r="AE278" s="148"/>
      <c r="AF278" s="148"/>
      <c r="AG278" s="148"/>
      <c r="AH278" s="148"/>
      <c r="AI278" s="222"/>
      <c r="AJ278" s="148"/>
      <c r="AK278" s="148"/>
      <c r="AL278" s="222"/>
      <c r="AM278" s="86"/>
      <c r="AN278" s="148"/>
      <c r="AO278" s="148"/>
      <c r="AP278" s="148"/>
      <c r="AQ278" s="148"/>
      <c r="AR278" s="148"/>
      <c r="AT278" s="16" t="s">
        <v>1079</v>
      </c>
      <c r="AU278" s="16"/>
    </row>
    <row r="279" spans="1:47">
      <c r="A279" s="122"/>
      <c r="B279" s="130" t="s">
        <v>3608</v>
      </c>
      <c r="C279" s="31" t="s">
        <v>5246</v>
      </c>
      <c r="D279" s="130" t="s">
        <v>477</v>
      </c>
      <c r="E279" s="129" t="s">
        <v>478</v>
      </c>
      <c r="F279" s="140">
        <v>45.304400000000001</v>
      </c>
      <c r="G279" s="140">
        <v>-74.992800000000003</v>
      </c>
      <c r="H279" s="31" t="s">
        <v>1152</v>
      </c>
      <c r="I279" s="31" t="s">
        <v>2783</v>
      </c>
      <c r="J279" s="226" t="s">
        <v>4655</v>
      </c>
      <c r="K279" s="31" t="s">
        <v>4248</v>
      </c>
      <c r="L279" s="226">
        <v>230</v>
      </c>
      <c r="M279" s="90">
        <v>2013</v>
      </c>
      <c r="N279" s="90">
        <v>2033</v>
      </c>
      <c r="O279" s="125"/>
      <c r="P279" s="90" t="s">
        <v>1154</v>
      </c>
      <c r="Q279" s="46" t="s">
        <v>1155</v>
      </c>
      <c r="R279" s="84">
        <v>4.2</v>
      </c>
      <c r="S279" s="288">
        <f>System!$H$10</f>
        <v>0.94512195121951226</v>
      </c>
      <c r="T279" s="240">
        <f t="shared" si="12"/>
        <v>3.9695121951219519</v>
      </c>
      <c r="U279" s="243">
        <f>System!$I$10</f>
        <v>0.2</v>
      </c>
      <c r="V279" s="185">
        <f t="shared" si="11"/>
        <v>7.3584000000000014</v>
      </c>
      <c r="W279" s="74"/>
      <c r="Y279" s="222"/>
      <c r="Z279" s="188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222"/>
      <c r="AM279" s="87"/>
      <c r="AN279" s="293"/>
      <c r="AO279" s="222"/>
      <c r="AP279" s="222"/>
      <c r="AQ279" s="222"/>
      <c r="AR279" s="293"/>
      <c r="AT279" s="16"/>
      <c r="AU279" s="16"/>
    </row>
    <row r="280" spans="1:47">
      <c r="A280" s="122"/>
      <c r="B280" s="130" t="s">
        <v>600</v>
      </c>
      <c r="C280" s="31" t="s">
        <v>5247</v>
      </c>
      <c r="D280" s="47" t="s">
        <v>1043</v>
      </c>
      <c r="E280" s="47" t="s">
        <v>264</v>
      </c>
      <c r="F280" s="140">
        <v>46.515799999999999</v>
      </c>
      <c r="G280" s="140">
        <v>-84.368899999999996</v>
      </c>
      <c r="H280" s="31" t="s">
        <v>1152</v>
      </c>
      <c r="I280" s="31" t="s">
        <v>2783</v>
      </c>
      <c r="J280" s="226" t="s">
        <v>1340</v>
      </c>
      <c r="K280" s="31" t="s">
        <v>4246</v>
      </c>
      <c r="L280" s="226">
        <v>115</v>
      </c>
      <c r="M280" s="75">
        <v>2000</v>
      </c>
      <c r="N280" s="75">
        <v>2100</v>
      </c>
      <c r="O280" s="125"/>
      <c r="P280" s="83" t="s">
        <v>194</v>
      </c>
      <c r="Q280" s="46" t="s">
        <v>4925</v>
      </c>
      <c r="R280" s="185">
        <v>110</v>
      </c>
      <c r="S280" s="288">
        <f>System!$H$7</f>
        <v>0.85116604477611935</v>
      </c>
      <c r="T280" s="240">
        <f t="shared" si="12"/>
        <v>93.628264925373131</v>
      </c>
      <c r="U280" s="243">
        <f>System!$I$8</f>
        <v>0.13</v>
      </c>
      <c r="V280" s="185">
        <f t="shared" si="11"/>
        <v>125.268</v>
      </c>
      <c r="W280" s="74"/>
      <c r="Y280" s="148"/>
      <c r="Z280" s="171"/>
      <c r="AA280" s="148"/>
      <c r="AB280" s="148"/>
      <c r="AC280" s="222"/>
      <c r="AD280" s="148"/>
      <c r="AE280" s="148"/>
      <c r="AF280" s="148"/>
      <c r="AG280" s="148"/>
      <c r="AH280" s="148"/>
      <c r="AI280" s="222"/>
      <c r="AJ280" s="148"/>
      <c r="AK280" s="148"/>
      <c r="AL280" s="222"/>
      <c r="AM280" s="86"/>
      <c r="AN280" s="148"/>
      <c r="AO280" s="148"/>
      <c r="AP280" s="171"/>
      <c r="AQ280" s="148"/>
      <c r="AR280" s="148"/>
      <c r="AT280" s="16"/>
      <c r="AU280" s="16"/>
    </row>
    <row r="281" spans="1:47">
      <c r="A281" s="122"/>
      <c r="B281" s="130" t="s">
        <v>677</v>
      </c>
      <c r="C281" s="31" t="s">
        <v>5248</v>
      </c>
      <c r="D281" s="130" t="s">
        <v>566</v>
      </c>
      <c r="E281" s="138" t="s">
        <v>677</v>
      </c>
      <c r="F281" s="142">
        <v>44.420999999999999</v>
      </c>
      <c r="G281" s="142">
        <v>-78.272199999999998</v>
      </c>
      <c r="H281" s="31" t="s">
        <v>1153</v>
      </c>
      <c r="I281" s="31" t="s">
        <v>2783</v>
      </c>
      <c r="J281" s="226" t="s">
        <v>1950</v>
      </c>
      <c r="K281" s="134" t="s">
        <v>4189</v>
      </c>
      <c r="L281" s="226">
        <v>230</v>
      </c>
      <c r="M281" s="287">
        <v>1928</v>
      </c>
      <c r="N281" s="75">
        <v>2100</v>
      </c>
      <c r="O281" s="125"/>
      <c r="P281" s="83" t="s">
        <v>1067</v>
      </c>
      <c r="Q281" s="46" t="s">
        <v>1067</v>
      </c>
      <c r="R281" s="84">
        <v>2</v>
      </c>
      <c r="S281" s="288">
        <f>System!$H$11</f>
        <v>0.68430831298439321</v>
      </c>
      <c r="T281" s="240">
        <f t="shared" si="12"/>
        <v>1.3686166259687864</v>
      </c>
      <c r="U281" s="243">
        <f>System!$I$11</f>
        <v>0.65</v>
      </c>
      <c r="V281" s="185">
        <f t="shared" si="11"/>
        <v>11.388</v>
      </c>
      <c r="W281" s="74">
        <v>1</v>
      </c>
      <c r="Y281" s="180"/>
      <c r="Z281" s="182"/>
      <c r="AA281" s="182"/>
      <c r="AB281" s="178"/>
      <c r="AC281" s="178"/>
      <c r="AD281" s="174"/>
      <c r="AE281" s="174"/>
      <c r="AF281" s="174"/>
      <c r="AG281" s="174"/>
      <c r="AH281" s="178"/>
      <c r="AI281" s="174"/>
      <c r="AJ281" s="181"/>
      <c r="AK281" s="182"/>
      <c r="AL281" s="178"/>
      <c r="AM281" s="118"/>
      <c r="AN281" s="183"/>
      <c r="AO281" s="174"/>
      <c r="AP281" s="174"/>
      <c r="AQ281" s="174"/>
      <c r="AR281" s="169"/>
      <c r="AT281" s="16"/>
      <c r="AU281" s="16"/>
    </row>
    <row r="282" spans="1:47">
      <c r="A282" s="122"/>
      <c r="B282" s="130" t="s">
        <v>3609</v>
      </c>
      <c r="C282" s="31" t="s">
        <v>5249</v>
      </c>
      <c r="D282" s="130" t="s">
        <v>895</v>
      </c>
      <c r="E282" s="129" t="s">
        <v>439</v>
      </c>
      <c r="F282" s="140">
        <v>43.0184</v>
      </c>
      <c r="G282" s="140">
        <v>-81.739199999999997</v>
      </c>
      <c r="H282" s="31" t="s">
        <v>1153</v>
      </c>
      <c r="I282" s="31" t="s">
        <v>2783</v>
      </c>
      <c r="J282" s="226" t="s">
        <v>4341</v>
      </c>
      <c r="K282" s="134" t="s">
        <v>3899</v>
      </c>
      <c r="L282" s="226">
        <v>115</v>
      </c>
      <c r="M282" s="90">
        <v>2015</v>
      </c>
      <c r="N282" s="90">
        <v>2035</v>
      </c>
      <c r="O282" s="136"/>
      <c r="P282" s="83" t="s">
        <v>1156</v>
      </c>
      <c r="Q282" s="46" t="s">
        <v>205</v>
      </c>
      <c r="R282" s="185">
        <v>40</v>
      </c>
      <c r="S282" s="288">
        <f>System!$H$12</f>
        <v>0.21142031080592702</v>
      </c>
      <c r="T282" s="240">
        <f t="shared" si="12"/>
        <v>8.456812432237081</v>
      </c>
      <c r="U282" s="243">
        <v>0.29865867579908678</v>
      </c>
      <c r="V282" s="185">
        <f t="shared" si="11"/>
        <v>104.65000000000002</v>
      </c>
      <c r="W282" s="74"/>
      <c r="X282" s="10"/>
      <c r="Y282" s="176"/>
      <c r="Z282" s="174"/>
      <c r="AA282" s="174"/>
      <c r="AB282" s="115"/>
      <c r="AC282" s="115"/>
      <c r="AD282" s="174"/>
      <c r="AE282" s="174"/>
      <c r="AF282" s="174"/>
      <c r="AG282" s="174"/>
      <c r="AH282" s="147"/>
      <c r="AI282" s="174"/>
      <c r="AJ282" s="115"/>
      <c r="AK282" s="174"/>
      <c r="AL282" s="115"/>
      <c r="AM282" s="114"/>
      <c r="AN282" s="177"/>
      <c r="AO282" s="174"/>
      <c r="AP282" s="174"/>
      <c r="AQ282" s="174"/>
      <c r="AR282" s="169"/>
      <c r="AS282" s="10"/>
      <c r="AT282" s="16"/>
      <c r="AU282" s="16"/>
    </row>
    <row r="283" spans="1:47">
      <c r="A283" s="122"/>
      <c r="B283" s="130" t="s">
        <v>1203</v>
      </c>
      <c r="C283" s="31" t="s">
        <v>4825</v>
      </c>
      <c r="D283" s="130" t="s">
        <v>566</v>
      </c>
      <c r="E283" s="129" t="s">
        <v>321</v>
      </c>
      <c r="F283" s="140">
        <v>44.144199999999998</v>
      </c>
      <c r="G283" s="140">
        <v>-76.847999999999999</v>
      </c>
      <c r="H283" s="31" t="s">
        <v>1153</v>
      </c>
      <c r="I283" s="31" t="s">
        <v>2783</v>
      </c>
      <c r="J283" s="226" t="s">
        <v>2704</v>
      </c>
      <c r="K283" s="31" t="s">
        <v>4628</v>
      </c>
      <c r="L283" s="226">
        <v>230</v>
      </c>
      <c r="M283" s="90">
        <v>2013</v>
      </c>
      <c r="N283" s="90">
        <v>2023</v>
      </c>
      <c r="O283" s="125"/>
      <c r="P283" s="90" t="s">
        <v>162</v>
      </c>
      <c r="Q283" s="46" t="s">
        <v>4926</v>
      </c>
      <c r="R283" s="185">
        <v>525</v>
      </c>
      <c r="S283" s="288">
        <f>System!$H$7</f>
        <v>0.85116604477611935</v>
      </c>
      <c r="T283" s="240">
        <f t="shared" si="12"/>
        <v>446.86217350746267</v>
      </c>
      <c r="U283" s="243">
        <v>3.0432702761469884E-3</v>
      </c>
      <c r="V283" s="185">
        <f t="shared" si="11"/>
        <v>13.996</v>
      </c>
      <c r="W283" s="74">
        <v>4</v>
      </c>
      <c r="X283" s="10"/>
      <c r="Y283" s="180"/>
      <c r="Z283" s="182"/>
      <c r="AA283" s="182"/>
      <c r="AB283" s="178"/>
      <c r="AC283" s="178"/>
      <c r="AD283" s="174"/>
      <c r="AE283" s="174"/>
      <c r="AF283" s="174"/>
      <c r="AG283" s="174"/>
      <c r="AH283" s="178"/>
      <c r="AI283" s="174"/>
      <c r="AJ283" s="181"/>
      <c r="AK283" s="182"/>
      <c r="AL283" s="178"/>
      <c r="AM283" s="118"/>
      <c r="AN283" s="183"/>
      <c r="AO283" s="174"/>
      <c r="AP283" s="174"/>
      <c r="AQ283" s="174"/>
      <c r="AR283" s="169"/>
      <c r="AS283" s="10"/>
      <c r="AT283" s="16"/>
      <c r="AU283" s="16"/>
    </row>
    <row r="284" spans="1:47">
      <c r="A284" s="122"/>
      <c r="B284" s="130" t="s">
        <v>1204</v>
      </c>
      <c r="C284" s="31" t="s">
        <v>4826</v>
      </c>
      <c r="D284" s="130" t="s">
        <v>566</v>
      </c>
      <c r="E284" s="129" t="s">
        <v>321</v>
      </c>
      <c r="F284" s="140">
        <v>44.144199999999998</v>
      </c>
      <c r="G284" s="140">
        <v>-76.847999999999999</v>
      </c>
      <c r="H284" s="31" t="s">
        <v>1153</v>
      </c>
      <c r="I284" s="31" t="s">
        <v>2783</v>
      </c>
      <c r="J284" s="226" t="s">
        <v>2704</v>
      </c>
      <c r="K284" s="134" t="s">
        <v>4628</v>
      </c>
      <c r="L284" s="226">
        <v>230</v>
      </c>
      <c r="M284" s="90">
        <v>2013</v>
      </c>
      <c r="N284" s="90">
        <v>2023</v>
      </c>
      <c r="O284" s="125"/>
      <c r="P284" s="90" t="s">
        <v>162</v>
      </c>
      <c r="Q284" s="46" t="s">
        <v>4926</v>
      </c>
      <c r="R284" s="185">
        <v>525</v>
      </c>
      <c r="S284" s="288">
        <f>System!$H$7</f>
        <v>0.85116604477611935</v>
      </c>
      <c r="T284" s="240">
        <f t="shared" si="12"/>
        <v>446.86217350746267</v>
      </c>
      <c r="U284" s="243">
        <v>4.4977168949771693E-3</v>
      </c>
      <c r="V284" s="185">
        <f t="shared" si="11"/>
        <v>20.684999999999999</v>
      </c>
      <c r="W284" s="74">
        <v>4</v>
      </c>
      <c r="X284" s="10"/>
      <c r="Y284" s="180"/>
      <c r="Z284" s="182"/>
      <c r="AA284" s="182"/>
      <c r="AB284" s="178"/>
      <c r="AC284" s="178"/>
      <c r="AD284" s="174"/>
      <c r="AE284" s="174"/>
      <c r="AF284" s="174"/>
      <c r="AG284" s="174"/>
      <c r="AH284" s="178"/>
      <c r="AI284" s="174"/>
      <c r="AJ284" s="181"/>
      <c r="AK284" s="182"/>
      <c r="AL284" s="178"/>
      <c r="AM284" s="118"/>
      <c r="AN284" s="183"/>
      <c r="AO284" s="174"/>
      <c r="AP284" s="174"/>
      <c r="AQ284" s="174"/>
      <c r="AR284" s="169"/>
      <c r="AS284" s="10"/>
      <c r="AT284" s="16"/>
      <c r="AU284" s="16"/>
    </row>
    <row r="285" spans="1:47">
      <c r="A285" s="122"/>
      <c r="B285" s="130" t="s">
        <v>1205</v>
      </c>
      <c r="C285" s="31" t="s">
        <v>4827</v>
      </c>
      <c r="D285" s="130" t="s">
        <v>566</v>
      </c>
      <c r="E285" s="129" t="s">
        <v>321</v>
      </c>
      <c r="F285" s="140">
        <v>44.144199999999998</v>
      </c>
      <c r="G285" s="140">
        <v>-76.847999999999999</v>
      </c>
      <c r="H285" s="31" t="s">
        <v>1153</v>
      </c>
      <c r="I285" s="31" t="s">
        <v>2783</v>
      </c>
      <c r="J285" s="226" t="s">
        <v>2704</v>
      </c>
      <c r="K285" s="134" t="s">
        <v>4628</v>
      </c>
      <c r="L285" s="226">
        <v>230</v>
      </c>
      <c r="M285" s="90">
        <v>2013</v>
      </c>
      <c r="N285" s="90">
        <v>2023</v>
      </c>
      <c r="O285" s="125"/>
      <c r="P285" s="90" t="s">
        <v>162</v>
      </c>
      <c r="Q285" s="46" t="s">
        <v>4926</v>
      </c>
      <c r="R285" s="185">
        <v>525</v>
      </c>
      <c r="S285" s="288">
        <f>System!$H$7</f>
        <v>0.85116604477611935</v>
      </c>
      <c r="T285" s="240">
        <f t="shared" si="12"/>
        <v>446.86217350746267</v>
      </c>
      <c r="U285" s="243">
        <v>4.0191345944770602E-3</v>
      </c>
      <c r="V285" s="185">
        <f t="shared" si="11"/>
        <v>18.484000000000002</v>
      </c>
      <c r="W285" s="74">
        <v>4</v>
      </c>
      <c r="X285" s="10"/>
      <c r="Y285" s="180"/>
      <c r="Z285" s="182"/>
      <c r="AA285" s="182"/>
      <c r="AB285" s="178"/>
      <c r="AC285" s="178"/>
      <c r="AD285" s="174"/>
      <c r="AE285" s="174"/>
      <c r="AF285" s="174"/>
      <c r="AG285" s="174"/>
      <c r="AH285" s="178"/>
      <c r="AI285" s="174"/>
      <c r="AJ285" s="181"/>
      <c r="AK285" s="182"/>
      <c r="AL285" s="178"/>
      <c r="AM285" s="118"/>
      <c r="AN285" s="183"/>
      <c r="AO285" s="174"/>
      <c r="AP285" s="174"/>
      <c r="AQ285" s="174"/>
      <c r="AR285" s="169"/>
      <c r="AS285" s="10"/>
      <c r="AT285" s="16"/>
      <c r="AU285" s="16"/>
    </row>
    <row r="286" spans="1:47">
      <c r="A286" s="122"/>
      <c r="B286" s="130" t="s">
        <v>1206</v>
      </c>
      <c r="C286" s="31" t="s">
        <v>4828</v>
      </c>
      <c r="D286" s="130" t="s">
        <v>566</v>
      </c>
      <c r="E286" s="129" t="s">
        <v>321</v>
      </c>
      <c r="F286" s="140">
        <v>44.144199999999998</v>
      </c>
      <c r="G286" s="140">
        <v>-76.847999999999999</v>
      </c>
      <c r="H286" s="31" t="s">
        <v>1153</v>
      </c>
      <c r="I286" s="31" t="s">
        <v>2783</v>
      </c>
      <c r="J286" s="226" t="s">
        <v>2704</v>
      </c>
      <c r="K286" s="134" t="s">
        <v>4628</v>
      </c>
      <c r="L286" s="226">
        <v>230</v>
      </c>
      <c r="M286" s="90">
        <v>2013</v>
      </c>
      <c r="N286" s="90">
        <v>2023</v>
      </c>
      <c r="O286" s="125"/>
      <c r="P286" s="90" t="s">
        <v>162</v>
      </c>
      <c r="Q286" s="46" t="s">
        <v>4926</v>
      </c>
      <c r="R286" s="185">
        <v>525</v>
      </c>
      <c r="S286" s="288">
        <f>System!$H$7</f>
        <v>0.85116604477611935</v>
      </c>
      <c r="T286" s="240">
        <f t="shared" si="12"/>
        <v>446.86217350746267</v>
      </c>
      <c r="U286" s="243">
        <v>1.7403783431180692E-3</v>
      </c>
      <c r="V286" s="185">
        <f t="shared" si="11"/>
        <v>8.0039999999999996</v>
      </c>
      <c r="W286" s="74">
        <v>4</v>
      </c>
      <c r="X286" s="10"/>
      <c r="Y286" s="180"/>
      <c r="Z286" s="182"/>
      <c r="AA286" s="182"/>
      <c r="AB286" s="178"/>
      <c r="AC286" s="178"/>
      <c r="AD286" s="174"/>
      <c r="AE286" s="174"/>
      <c r="AF286" s="174"/>
      <c r="AG286" s="174"/>
      <c r="AH286" s="178"/>
      <c r="AI286" s="174"/>
      <c r="AJ286" s="181"/>
      <c r="AK286" s="182"/>
      <c r="AL286" s="178"/>
      <c r="AM286" s="118"/>
      <c r="AN286" s="183"/>
      <c r="AO286" s="174"/>
      <c r="AP286" s="174"/>
      <c r="AQ286" s="174"/>
      <c r="AR286" s="169"/>
      <c r="AS286" s="10"/>
      <c r="AT286" s="16"/>
      <c r="AU286" s="16"/>
    </row>
    <row r="287" spans="1:47" s="10" customFormat="1" ht="20.100000000000001" customHeight="1">
      <c r="A287" s="123"/>
      <c r="B287" s="130" t="s">
        <v>579</v>
      </c>
      <c r="C287" s="31" t="s">
        <v>5250</v>
      </c>
      <c r="D287" s="47" t="s">
        <v>4939</v>
      </c>
      <c r="E287" s="47" t="s">
        <v>235</v>
      </c>
      <c r="F287" s="140">
        <v>43.260800000000003</v>
      </c>
      <c r="G287" s="140">
        <v>-79.792000000000002</v>
      </c>
      <c r="H287" s="31" t="s">
        <v>1153</v>
      </c>
      <c r="I287" s="31" t="s">
        <v>2783</v>
      </c>
      <c r="J287" s="226" t="s">
        <v>1973</v>
      </c>
      <c r="K287" s="134" t="s">
        <v>4093</v>
      </c>
      <c r="L287" s="226">
        <v>115</v>
      </c>
      <c r="M287" s="75">
        <v>2000</v>
      </c>
      <c r="N287" s="75">
        <v>2100</v>
      </c>
      <c r="O287" s="125"/>
      <c r="P287" s="83" t="s">
        <v>1155</v>
      </c>
      <c r="Q287" s="46" t="s">
        <v>1155</v>
      </c>
      <c r="R287" s="84">
        <v>11.4</v>
      </c>
      <c r="S287" s="288">
        <f>System!$H$10</f>
        <v>0.94512195121951226</v>
      </c>
      <c r="T287" s="240">
        <f t="shared" si="12"/>
        <v>10.77439024390244</v>
      </c>
      <c r="U287" s="243">
        <f>System!$I$10</f>
        <v>0.2</v>
      </c>
      <c r="V287" s="185">
        <f t="shared" si="11"/>
        <v>19.972800000000003</v>
      </c>
      <c r="W287" s="74"/>
      <c r="X287" s="5"/>
      <c r="Y287" s="183"/>
      <c r="Z287" s="182"/>
      <c r="AA287" s="182"/>
      <c r="AB287" s="178"/>
      <c r="AC287" s="178"/>
      <c r="AD287" s="174"/>
      <c r="AE287" s="174"/>
      <c r="AF287" s="174"/>
      <c r="AG287" s="174"/>
      <c r="AH287" s="178"/>
      <c r="AI287" s="174"/>
      <c r="AJ287" s="178"/>
      <c r="AK287" s="182"/>
      <c r="AL287" s="178"/>
      <c r="AM287" s="114"/>
      <c r="AN287" s="183"/>
      <c r="AO287" s="174"/>
      <c r="AP287" s="174"/>
      <c r="AQ287" s="174"/>
      <c r="AR287" s="183"/>
      <c r="AS287" s="5"/>
      <c r="AT287" s="16"/>
      <c r="AU287" s="16"/>
    </row>
    <row r="288" spans="1:47" s="10" customFormat="1" ht="20.100000000000001" customHeight="1">
      <c r="A288" s="123"/>
      <c r="B288" s="130" t="s">
        <v>789</v>
      </c>
      <c r="C288" s="31" t="s">
        <v>5251</v>
      </c>
      <c r="D288" s="130" t="s">
        <v>679</v>
      </c>
      <c r="E288" s="129" t="s">
        <v>287</v>
      </c>
      <c r="F288" s="140">
        <v>44.313600000000001</v>
      </c>
      <c r="G288" s="140">
        <v>-78.392600000000002</v>
      </c>
      <c r="H288" s="31" t="s">
        <v>1153</v>
      </c>
      <c r="I288" s="31" t="s">
        <v>2783</v>
      </c>
      <c r="J288" s="226" t="s">
        <v>1676</v>
      </c>
      <c r="K288" s="134" t="s">
        <v>4013</v>
      </c>
      <c r="L288" s="226">
        <v>230</v>
      </c>
      <c r="M288" s="90">
        <v>2011</v>
      </c>
      <c r="N288" s="90">
        <v>2031</v>
      </c>
      <c r="O288" s="125"/>
      <c r="P288" s="83" t="s">
        <v>204</v>
      </c>
      <c r="Q288" s="46" t="s">
        <v>204</v>
      </c>
      <c r="R288" s="84">
        <v>10</v>
      </c>
      <c r="S288" s="288">
        <f>System!$H$13</f>
        <v>0.18544776119402984</v>
      </c>
      <c r="T288" s="240">
        <f t="shared" si="12"/>
        <v>1.8544776119402984</v>
      </c>
      <c r="U288" s="243">
        <f>System!$I$13</f>
        <v>0.18</v>
      </c>
      <c r="V288" s="185">
        <f t="shared" si="11"/>
        <v>15.768000000000001</v>
      </c>
      <c r="W288" s="74"/>
      <c r="Y288" s="176"/>
      <c r="Z288" s="174"/>
      <c r="AA288" s="174"/>
      <c r="AB288" s="115"/>
      <c r="AC288" s="115"/>
      <c r="AD288" s="174"/>
      <c r="AE288" s="174"/>
      <c r="AF288" s="174"/>
      <c r="AG288" s="174"/>
      <c r="AH288" s="147"/>
      <c r="AI288" s="174"/>
      <c r="AJ288" s="115"/>
      <c r="AK288" s="174"/>
      <c r="AL288" s="115"/>
      <c r="AM288" s="114"/>
      <c r="AN288" s="177"/>
      <c r="AO288" s="174"/>
      <c r="AP288" s="174"/>
      <c r="AQ288" s="174"/>
      <c r="AR288" s="169"/>
      <c r="AT288" s="16"/>
      <c r="AU288" s="16"/>
    </row>
    <row r="289" spans="1:47" s="10" customFormat="1" ht="20.100000000000001" customHeight="1">
      <c r="A289" s="123"/>
      <c r="B289" s="130" t="s">
        <v>392</v>
      </c>
      <c r="C289" s="31" t="s">
        <v>4797</v>
      </c>
      <c r="D289" s="130" t="s">
        <v>766</v>
      </c>
      <c r="E289" s="129" t="s">
        <v>393</v>
      </c>
      <c r="F289" s="140">
        <v>47.512599999999999</v>
      </c>
      <c r="G289" s="140">
        <v>-79.707999999999998</v>
      </c>
      <c r="H289" s="31" t="s">
        <v>1152</v>
      </c>
      <c r="I289" s="31" t="s">
        <v>2783</v>
      </c>
      <c r="J289" s="226" t="s">
        <v>1766</v>
      </c>
      <c r="K289" s="134" t="s">
        <v>4022</v>
      </c>
      <c r="L289" s="226">
        <v>230</v>
      </c>
      <c r="M289" s="90">
        <v>2014</v>
      </c>
      <c r="N289" s="90">
        <v>2034</v>
      </c>
      <c r="O289" s="125"/>
      <c r="P289" s="83" t="s">
        <v>204</v>
      </c>
      <c r="Q289" s="46" t="s">
        <v>204</v>
      </c>
      <c r="R289" s="84">
        <v>10</v>
      </c>
      <c r="S289" s="288">
        <f>System!$H$13</f>
        <v>0.18544776119402984</v>
      </c>
      <c r="T289" s="240">
        <f t="shared" si="12"/>
        <v>1.8544776119402984</v>
      </c>
      <c r="U289" s="243">
        <f>System!$I$13</f>
        <v>0.18</v>
      </c>
      <c r="V289" s="185">
        <f t="shared" si="11"/>
        <v>15.768000000000001</v>
      </c>
      <c r="W289" s="74"/>
      <c r="Y289" s="176"/>
      <c r="Z289" s="174"/>
      <c r="AA289" s="174"/>
      <c r="AB289" s="115"/>
      <c r="AC289" s="115"/>
      <c r="AD289" s="174"/>
      <c r="AE289" s="174"/>
      <c r="AF289" s="174"/>
      <c r="AG289" s="174"/>
      <c r="AH289" s="147"/>
      <c r="AI289" s="174"/>
      <c r="AJ289" s="115"/>
      <c r="AK289" s="174"/>
      <c r="AL289" s="115"/>
      <c r="AM289" s="114"/>
      <c r="AN289" s="177"/>
      <c r="AO289" s="174"/>
      <c r="AP289" s="174"/>
      <c r="AQ289" s="174"/>
      <c r="AR289" s="169"/>
      <c r="AT289" s="16"/>
      <c r="AU289" s="16"/>
    </row>
    <row r="290" spans="1:47" s="10" customFormat="1" ht="20.100000000000001" customHeight="1">
      <c r="A290" s="123"/>
      <c r="B290" s="130" t="s">
        <v>394</v>
      </c>
      <c r="C290" s="31" t="s">
        <v>4798</v>
      </c>
      <c r="D290" s="130" t="s">
        <v>766</v>
      </c>
      <c r="E290" s="129" t="s">
        <v>393</v>
      </c>
      <c r="F290" s="140">
        <v>47.49</v>
      </c>
      <c r="G290" s="140">
        <v>-79.711500000000001</v>
      </c>
      <c r="H290" s="31" t="s">
        <v>1152</v>
      </c>
      <c r="I290" s="31" t="s">
        <v>2783</v>
      </c>
      <c r="J290" s="226" t="s">
        <v>1766</v>
      </c>
      <c r="K290" s="134" t="s">
        <v>4022</v>
      </c>
      <c r="L290" s="226">
        <v>230</v>
      </c>
      <c r="M290" s="90">
        <v>2014</v>
      </c>
      <c r="N290" s="90">
        <v>2034</v>
      </c>
      <c r="O290" s="125"/>
      <c r="P290" s="83" t="s">
        <v>204</v>
      </c>
      <c r="Q290" s="46" t="s">
        <v>204</v>
      </c>
      <c r="R290" s="84">
        <v>10</v>
      </c>
      <c r="S290" s="288">
        <f>System!$H$13</f>
        <v>0.18544776119402984</v>
      </c>
      <c r="T290" s="240">
        <f t="shared" si="12"/>
        <v>1.8544776119402984</v>
      </c>
      <c r="U290" s="243">
        <f>System!$I$13</f>
        <v>0.18</v>
      </c>
      <c r="V290" s="185">
        <f t="shared" si="11"/>
        <v>15.768000000000001</v>
      </c>
      <c r="W290" s="74"/>
      <c r="Y290" s="176"/>
      <c r="Z290" s="174"/>
      <c r="AA290" s="174"/>
      <c r="AB290" s="115"/>
      <c r="AC290" s="115"/>
      <c r="AD290" s="174"/>
      <c r="AE290" s="174"/>
      <c r="AF290" s="174"/>
      <c r="AG290" s="174"/>
      <c r="AH290" s="147"/>
      <c r="AI290" s="174"/>
      <c r="AJ290" s="115"/>
      <c r="AK290" s="174"/>
      <c r="AL290" s="115"/>
      <c r="AM290" s="114"/>
      <c r="AN290" s="177"/>
      <c r="AO290" s="174"/>
      <c r="AP290" s="174"/>
      <c r="AQ290" s="174"/>
      <c r="AR290" s="169"/>
      <c r="AT290" s="16"/>
      <c r="AU290" s="16"/>
    </row>
    <row r="291" spans="1:47" s="10" customFormat="1" ht="20.100000000000001" customHeight="1">
      <c r="A291" s="123"/>
      <c r="B291" s="130" t="s">
        <v>395</v>
      </c>
      <c r="C291" s="31" t="s">
        <v>4799</v>
      </c>
      <c r="D291" s="130" t="s">
        <v>766</v>
      </c>
      <c r="E291" s="129" t="s">
        <v>393</v>
      </c>
      <c r="F291" s="140">
        <v>47.504899999999999</v>
      </c>
      <c r="G291" s="140">
        <v>-79.711500000000001</v>
      </c>
      <c r="H291" s="31" t="s">
        <v>1152</v>
      </c>
      <c r="I291" s="31" t="s">
        <v>2783</v>
      </c>
      <c r="J291" s="226" t="s">
        <v>1766</v>
      </c>
      <c r="K291" s="134" t="s">
        <v>4022</v>
      </c>
      <c r="L291" s="226">
        <v>230</v>
      </c>
      <c r="M291" s="90">
        <v>2014</v>
      </c>
      <c r="N291" s="90">
        <v>2034</v>
      </c>
      <c r="O291" s="125"/>
      <c r="P291" s="83" t="s">
        <v>204</v>
      </c>
      <c r="Q291" s="46" t="s">
        <v>204</v>
      </c>
      <c r="R291" s="84">
        <v>10</v>
      </c>
      <c r="S291" s="288">
        <f>System!$H$13</f>
        <v>0.18544776119402984</v>
      </c>
      <c r="T291" s="240">
        <f t="shared" si="12"/>
        <v>1.8544776119402984</v>
      </c>
      <c r="U291" s="243">
        <f>System!$I$13</f>
        <v>0.18</v>
      </c>
      <c r="V291" s="185">
        <f t="shared" si="11"/>
        <v>15.768000000000001</v>
      </c>
      <c r="W291" s="74"/>
      <c r="Y291" s="176"/>
      <c r="Z291" s="174"/>
      <c r="AA291" s="174"/>
      <c r="AB291" s="115"/>
      <c r="AC291" s="115"/>
      <c r="AD291" s="174"/>
      <c r="AE291" s="174"/>
      <c r="AF291" s="174"/>
      <c r="AG291" s="174"/>
      <c r="AH291" s="147"/>
      <c r="AI291" s="174"/>
      <c r="AJ291" s="115"/>
      <c r="AK291" s="174"/>
      <c r="AL291" s="115"/>
      <c r="AM291" s="114"/>
      <c r="AN291" s="177"/>
      <c r="AO291" s="174"/>
      <c r="AP291" s="174"/>
      <c r="AQ291" s="174"/>
      <c r="AR291" s="169"/>
      <c r="AT291" s="16"/>
      <c r="AU291" s="16"/>
    </row>
    <row r="292" spans="1:47" s="10" customFormat="1" ht="20.100000000000001" customHeight="1">
      <c r="A292" s="123"/>
      <c r="B292" s="130" t="s">
        <v>396</v>
      </c>
      <c r="C292" s="31" t="s">
        <v>5252</v>
      </c>
      <c r="D292" s="47" t="s">
        <v>762</v>
      </c>
      <c r="E292" s="47" t="s">
        <v>397</v>
      </c>
      <c r="F292" s="139">
        <v>44.2044</v>
      </c>
      <c r="G292" s="139">
        <v>-76.9251</v>
      </c>
      <c r="H292" s="31" t="s">
        <v>1153</v>
      </c>
      <c r="I292" s="31" t="s">
        <v>2783</v>
      </c>
      <c r="J292" s="226" t="s">
        <v>2456</v>
      </c>
      <c r="K292" s="134" t="s">
        <v>4165</v>
      </c>
      <c r="L292" s="226">
        <v>115</v>
      </c>
      <c r="M292" s="90">
        <v>2014</v>
      </c>
      <c r="N292" s="90">
        <v>2034</v>
      </c>
      <c r="O292" s="125"/>
      <c r="P292" s="83" t="s">
        <v>204</v>
      </c>
      <c r="Q292" s="46" t="s">
        <v>204</v>
      </c>
      <c r="R292" s="84">
        <v>8.5</v>
      </c>
      <c r="S292" s="288">
        <f>System!$H$13</f>
        <v>0.18544776119402984</v>
      </c>
      <c r="T292" s="240">
        <f t="shared" si="12"/>
        <v>1.5763059701492537</v>
      </c>
      <c r="U292" s="243">
        <f>System!$I$13</f>
        <v>0.18</v>
      </c>
      <c r="V292" s="185">
        <f t="shared" si="11"/>
        <v>13.402799999999999</v>
      </c>
      <c r="W292" s="74"/>
      <c r="Y292" s="176"/>
      <c r="Z292" s="174"/>
      <c r="AA292" s="174"/>
      <c r="AB292" s="115"/>
      <c r="AC292" s="115"/>
      <c r="AD292" s="174"/>
      <c r="AE292" s="174"/>
      <c r="AF292" s="174"/>
      <c r="AG292" s="174"/>
      <c r="AH292" s="147"/>
      <c r="AI292" s="174"/>
      <c r="AJ292" s="115"/>
      <c r="AK292" s="174"/>
      <c r="AL292" s="115"/>
      <c r="AM292" s="114"/>
      <c r="AN292" s="177"/>
      <c r="AO292" s="174"/>
      <c r="AP292" s="174"/>
      <c r="AQ292" s="174"/>
      <c r="AR292" s="169"/>
      <c r="AT292" s="16"/>
      <c r="AU292" s="16"/>
    </row>
    <row r="293" spans="1:47" s="10" customFormat="1" ht="20.100000000000001" customHeight="1">
      <c r="A293" s="123"/>
      <c r="B293" s="130" t="s">
        <v>1207</v>
      </c>
      <c r="C293" s="31" t="s">
        <v>4832</v>
      </c>
      <c r="D293" s="130" t="s">
        <v>566</v>
      </c>
      <c r="E293" s="129" t="s">
        <v>256</v>
      </c>
      <c r="F293" s="140">
        <v>50.003599999999999</v>
      </c>
      <c r="G293" s="140">
        <v>-82.164900000000003</v>
      </c>
      <c r="H293" s="31" t="s">
        <v>1152</v>
      </c>
      <c r="I293" s="31" t="s">
        <v>2783</v>
      </c>
      <c r="J293" s="226" t="s">
        <v>4407</v>
      </c>
      <c r="K293" s="134" t="s">
        <v>4522</v>
      </c>
      <c r="L293" s="226">
        <v>230</v>
      </c>
      <c r="M293" s="90">
        <v>2010</v>
      </c>
      <c r="N293" s="90">
        <v>2060</v>
      </c>
      <c r="O293" s="136"/>
      <c r="P293" s="152" t="s">
        <v>203</v>
      </c>
      <c r="Q293" s="46" t="s">
        <v>203</v>
      </c>
      <c r="R293" s="185">
        <v>144</v>
      </c>
      <c r="S293" s="288">
        <f>System!$H$11</f>
        <v>0.68430831298439321</v>
      </c>
      <c r="T293" s="240">
        <f t="shared" si="12"/>
        <v>98.540397069752629</v>
      </c>
      <c r="U293" s="243">
        <v>0.15831906392694065</v>
      </c>
      <c r="V293" s="185">
        <f t="shared" si="11"/>
        <v>199.71</v>
      </c>
      <c r="W293" s="74">
        <v>2</v>
      </c>
      <c r="X293" s="5"/>
      <c r="Y293" s="148"/>
      <c r="Z293" s="171"/>
      <c r="AA293" s="148"/>
      <c r="AB293" s="148"/>
      <c r="AC293" s="222"/>
      <c r="AD293" s="148"/>
      <c r="AE293" s="148"/>
      <c r="AF293" s="148"/>
      <c r="AG293" s="148"/>
      <c r="AH293" s="148"/>
      <c r="AI293" s="222"/>
      <c r="AJ293" s="148"/>
      <c r="AK293" s="148"/>
      <c r="AL293" s="222"/>
      <c r="AM293" s="86"/>
      <c r="AN293" s="148"/>
      <c r="AO293" s="148"/>
      <c r="AP293" s="148"/>
      <c r="AQ293" s="148"/>
      <c r="AR293" s="148"/>
      <c r="AS293" s="5"/>
      <c r="AT293" s="16"/>
      <c r="AU293" s="16"/>
    </row>
    <row r="294" spans="1:47" s="10" customFormat="1" ht="20.100000000000001" customHeight="1">
      <c r="A294" s="123"/>
      <c r="B294" s="130" t="s">
        <v>1208</v>
      </c>
      <c r="C294" s="31" t="s">
        <v>4833</v>
      </c>
      <c r="D294" s="130" t="s">
        <v>566</v>
      </c>
      <c r="E294" s="129" t="s">
        <v>256</v>
      </c>
      <c r="F294" s="140">
        <v>50.003599999999999</v>
      </c>
      <c r="G294" s="140">
        <v>-82.164900000000003</v>
      </c>
      <c r="H294" s="31" t="s">
        <v>1152</v>
      </c>
      <c r="I294" s="31" t="s">
        <v>2783</v>
      </c>
      <c r="J294" s="226" t="s">
        <v>4407</v>
      </c>
      <c r="K294" s="134" t="s">
        <v>4522</v>
      </c>
      <c r="L294" s="226">
        <v>230</v>
      </c>
      <c r="M294" s="90">
        <v>2010</v>
      </c>
      <c r="N294" s="90">
        <v>2060</v>
      </c>
      <c r="O294" s="136"/>
      <c r="P294" s="152" t="s">
        <v>203</v>
      </c>
      <c r="Q294" s="46" t="s">
        <v>203</v>
      </c>
      <c r="R294" s="185">
        <v>75</v>
      </c>
      <c r="S294" s="288">
        <f>System!$H$11</f>
        <v>0.68430831298439321</v>
      </c>
      <c r="T294" s="240">
        <f t="shared" si="12"/>
        <v>51.32312347382949</v>
      </c>
      <c r="U294" s="243">
        <v>0.29530745814307457</v>
      </c>
      <c r="V294" s="185">
        <f t="shared" si="11"/>
        <v>194.017</v>
      </c>
      <c r="W294" s="74">
        <v>2</v>
      </c>
      <c r="X294" s="5"/>
      <c r="Y294" s="148"/>
      <c r="Z294" s="171"/>
      <c r="AA294" s="148"/>
      <c r="AB294" s="148"/>
      <c r="AC294" s="222"/>
      <c r="AD294" s="148"/>
      <c r="AE294" s="148"/>
      <c r="AF294" s="148"/>
      <c r="AG294" s="148"/>
      <c r="AH294" s="148"/>
      <c r="AI294" s="222"/>
      <c r="AJ294" s="148"/>
      <c r="AK294" s="148"/>
      <c r="AL294" s="222"/>
      <c r="AM294" s="86"/>
      <c r="AN294" s="148"/>
      <c r="AO294" s="148"/>
      <c r="AP294" s="148"/>
      <c r="AQ294" s="148"/>
      <c r="AR294" s="148"/>
      <c r="AS294" s="5"/>
      <c r="AT294" s="16"/>
      <c r="AU294" s="16"/>
    </row>
    <row r="295" spans="1:47" s="14" customFormat="1" ht="20.100000000000001" customHeight="1">
      <c r="A295" s="122"/>
      <c r="B295" s="129" t="s">
        <v>479</v>
      </c>
      <c r="C295" s="31" t="s">
        <v>5253</v>
      </c>
      <c r="D295" s="129" t="s">
        <v>4945</v>
      </c>
      <c r="E295" s="129" t="s">
        <v>236</v>
      </c>
      <c r="F295" s="146">
        <v>42.921390000000002</v>
      </c>
      <c r="G295" s="146">
        <v>-81.192131000000003</v>
      </c>
      <c r="H295" s="31" t="s">
        <v>1153</v>
      </c>
      <c r="I295" s="31" t="s">
        <v>2783</v>
      </c>
      <c r="J295" s="226" t="s">
        <v>1788</v>
      </c>
      <c r="K295" s="31" t="s">
        <v>3966</v>
      </c>
      <c r="L295" s="226">
        <v>115</v>
      </c>
      <c r="M295" s="90">
        <v>2011</v>
      </c>
      <c r="N295" s="90">
        <v>2031</v>
      </c>
      <c r="O295" s="127"/>
      <c r="P295" s="90" t="s">
        <v>1154</v>
      </c>
      <c r="Q295" s="46" t="s">
        <v>1155</v>
      </c>
      <c r="R295" s="53">
        <v>2.85</v>
      </c>
      <c r="S295" s="288">
        <f>System!$H$10</f>
        <v>0.94512195121951226</v>
      </c>
      <c r="T295" s="240">
        <f t="shared" si="12"/>
        <v>2.69359756097561</v>
      </c>
      <c r="U295" s="243">
        <f>System!$I$10</f>
        <v>0.2</v>
      </c>
      <c r="V295" s="185">
        <f t="shared" si="11"/>
        <v>4.9932000000000007</v>
      </c>
      <c r="W295" s="74"/>
      <c r="X295" s="5"/>
      <c r="Y295" s="176"/>
      <c r="Z295" s="174"/>
      <c r="AA295" s="174"/>
      <c r="AB295" s="115"/>
      <c r="AC295" s="115"/>
      <c r="AD295" s="174"/>
      <c r="AE295" s="174"/>
      <c r="AF295" s="174"/>
      <c r="AG295" s="174"/>
      <c r="AH295" s="147"/>
      <c r="AI295" s="174"/>
      <c r="AJ295" s="115"/>
      <c r="AK295" s="174"/>
      <c r="AL295" s="115"/>
      <c r="AM295" s="116"/>
      <c r="AN295" s="177"/>
      <c r="AO295" s="174"/>
      <c r="AP295" s="174"/>
      <c r="AQ295" s="174"/>
      <c r="AR295" s="169"/>
      <c r="AS295" s="5"/>
      <c r="AT295" s="16"/>
      <c r="AU295" s="16"/>
    </row>
    <row r="296" spans="1:47" s="14" customFormat="1" ht="20.100000000000001" customHeight="1">
      <c r="A296" s="122"/>
      <c r="B296" s="129" t="s">
        <v>3610</v>
      </c>
      <c r="C296" s="31" t="s">
        <v>5254</v>
      </c>
      <c r="D296" s="129" t="s">
        <v>228</v>
      </c>
      <c r="E296" s="129" t="s">
        <v>236</v>
      </c>
      <c r="F296" s="146">
        <v>42.983027999999997</v>
      </c>
      <c r="G296" s="146">
        <v>-81.238193999999993</v>
      </c>
      <c r="H296" s="31" t="s">
        <v>1153</v>
      </c>
      <c r="I296" s="31" t="s">
        <v>2783</v>
      </c>
      <c r="J296" s="226" t="s">
        <v>2658</v>
      </c>
      <c r="K296" s="31" t="s">
        <v>4261</v>
      </c>
      <c r="L296" s="226">
        <v>115</v>
      </c>
      <c r="M296" s="75">
        <v>2000</v>
      </c>
      <c r="N296" s="75">
        <v>2100</v>
      </c>
      <c r="O296" s="124"/>
      <c r="P296" s="90" t="s">
        <v>194</v>
      </c>
      <c r="Q296" s="46" t="s">
        <v>4925</v>
      </c>
      <c r="R296" s="53">
        <v>17.899999999999999</v>
      </c>
      <c r="S296" s="288">
        <f>System!$H$7</f>
        <v>0.85116604477611935</v>
      </c>
      <c r="T296" s="240">
        <f t="shared" si="12"/>
        <v>15.235872201492535</v>
      </c>
      <c r="U296" s="243">
        <f>System!$I$8</f>
        <v>0.13</v>
      </c>
      <c r="V296" s="185">
        <f t="shared" si="11"/>
        <v>20.384520000000002</v>
      </c>
      <c r="W296" s="74"/>
      <c r="X296" s="5"/>
      <c r="Y296" s="176"/>
      <c r="Z296" s="174"/>
      <c r="AA296" s="174"/>
      <c r="AB296" s="115"/>
      <c r="AC296" s="115"/>
      <c r="AD296" s="174"/>
      <c r="AE296" s="174"/>
      <c r="AF296" s="174"/>
      <c r="AG296" s="174"/>
      <c r="AH296" s="147"/>
      <c r="AI296" s="174"/>
      <c r="AJ296" s="115"/>
      <c r="AK296" s="174"/>
      <c r="AL296" s="115"/>
      <c r="AM296" s="116"/>
      <c r="AN296" s="177"/>
      <c r="AO296" s="174"/>
      <c r="AP296" s="174"/>
      <c r="AQ296" s="174"/>
      <c r="AR296" s="169"/>
      <c r="AS296" s="5"/>
      <c r="AT296" s="16"/>
      <c r="AU296" s="16"/>
    </row>
    <row r="297" spans="1:47" s="10" customFormat="1" ht="20.100000000000001" customHeight="1">
      <c r="A297" s="123"/>
      <c r="B297" s="130" t="s">
        <v>678</v>
      </c>
      <c r="C297" s="31" t="s">
        <v>4849</v>
      </c>
      <c r="D297" s="130" t="s">
        <v>679</v>
      </c>
      <c r="E297" s="129" t="s">
        <v>287</v>
      </c>
      <c r="F297" s="140">
        <v>44.311399999999999</v>
      </c>
      <c r="G297" s="140">
        <v>-78.314300000000003</v>
      </c>
      <c r="H297" s="31" t="s">
        <v>1153</v>
      </c>
      <c r="I297" s="31" t="s">
        <v>2783</v>
      </c>
      <c r="J297" s="226" t="s">
        <v>1950</v>
      </c>
      <c r="K297" s="134" t="s">
        <v>4189</v>
      </c>
      <c r="L297" s="226">
        <v>230</v>
      </c>
      <c r="M297" s="90">
        <v>2010</v>
      </c>
      <c r="N297" s="90">
        <v>2030</v>
      </c>
      <c r="O297" s="125"/>
      <c r="P297" s="83" t="s">
        <v>1067</v>
      </c>
      <c r="Q297" s="46" t="s">
        <v>1067</v>
      </c>
      <c r="R297" s="84">
        <v>4.0999999999999996</v>
      </c>
      <c r="S297" s="288">
        <f>System!$H$11</f>
        <v>0.68430831298439321</v>
      </c>
      <c r="T297" s="240">
        <f t="shared" si="12"/>
        <v>2.805664083236012</v>
      </c>
      <c r="U297" s="243">
        <f>System!$I$11</f>
        <v>0.65</v>
      </c>
      <c r="V297" s="185">
        <f t="shared" si="11"/>
        <v>23.345400000000001</v>
      </c>
      <c r="W297" s="74"/>
      <c r="X297" s="5"/>
      <c r="Y297" s="176"/>
      <c r="Z297" s="174"/>
      <c r="AA297" s="174"/>
      <c r="AB297" s="115"/>
      <c r="AC297" s="115"/>
      <c r="AD297" s="174"/>
      <c r="AE297" s="174"/>
      <c r="AF297" s="174"/>
      <c r="AG297" s="174"/>
      <c r="AH297" s="147"/>
      <c r="AI297" s="174"/>
      <c r="AJ297" s="115"/>
      <c r="AK297" s="174"/>
      <c r="AL297" s="115"/>
      <c r="AM297" s="114"/>
      <c r="AN297" s="177"/>
      <c r="AO297" s="174"/>
      <c r="AP297" s="174"/>
      <c r="AQ297" s="174"/>
      <c r="AR297" s="169"/>
      <c r="AS297" s="5"/>
      <c r="AT297" s="16"/>
      <c r="AU297" s="16"/>
    </row>
    <row r="298" spans="1:47" s="10" customFormat="1" ht="20.100000000000001" customHeight="1">
      <c r="A298" s="123"/>
      <c r="B298" s="129" t="s">
        <v>3611</v>
      </c>
      <c r="C298" s="31" t="s">
        <v>5256</v>
      </c>
      <c r="D298" s="129" t="s">
        <v>4958</v>
      </c>
      <c r="E298" s="129" t="s">
        <v>287</v>
      </c>
      <c r="F298" s="140">
        <v>44.311399999999999</v>
      </c>
      <c r="G298" s="140">
        <v>-78.314300000000003</v>
      </c>
      <c r="H298" s="31" t="s">
        <v>1153</v>
      </c>
      <c r="I298" s="31" t="s">
        <v>2783</v>
      </c>
      <c r="J298" s="226" t="s">
        <v>1950</v>
      </c>
      <c r="K298" s="134" t="s">
        <v>4189</v>
      </c>
      <c r="L298" s="226">
        <v>230</v>
      </c>
      <c r="M298" s="90">
        <v>2016</v>
      </c>
      <c r="N298" s="90">
        <v>2036</v>
      </c>
      <c r="O298" s="127"/>
      <c r="P298" s="90" t="s">
        <v>1067</v>
      </c>
      <c r="Q298" s="46" t="s">
        <v>1067</v>
      </c>
      <c r="R298" s="53">
        <v>5.9</v>
      </c>
      <c r="S298" s="288">
        <f>System!$H$11</f>
        <v>0.68430831298439321</v>
      </c>
      <c r="T298" s="240">
        <f t="shared" si="12"/>
        <v>4.0374190466079201</v>
      </c>
      <c r="U298" s="243">
        <f>System!$I$11</f>
        <v>0.65</v>
      </c>
      <c r="V298" s="185">
        <f t="shared" si="11"/>
        <v>33.594600000000007</v>
      </c>
      <c r="W298" s="74"/>
      <c r="X298" s="86"/>
      <c r="Y298" s="176"/>
      <c r="Z298" s="174"/>
      <c r="AA298" s="174"/>
      <c r="AB298" s="115"/>
      <c r="AC298" s="115"/>
      <c r="AD298" s="174"/>
      <c r="AE298" s="174"/>
      <c r="AF298" s="174"/>
      <c r="AG298" s="174"/>
      <c r="AH298" s="147"/>
      <c r="AI298" s="174"/>
      <c r="AJ298" s="115"/>
      <c r="AK298" s="174"/>
      <c r="AL298" s="115"/>
      <c r="AM298" s="114"/>
      <c r="AN298" s="177"/>
      <c r="AO298" s="174"/>
      <c r="AP298" s="174"/>
      <c r="AQ298" s="174"/>
      <c r="AR298" s="169"/>
      <c r="AS298" s="86"/>
      <c r="AT298" s="16"/>
      <c r="AU298" s="16"/>
    </row>
    <row r="299" spans="1:47" s="10" customFormat="1" ht="20.100000000000001" customHeight="1">
      <c r="A299" s="123"/>
      <c r="B299" s="130" t="s">
        <v>680</v>
      </c>
      <c r="C299" s="31" t="s">
        <v>5255</v>
      </c>
      <c r="D299" s="130" t="s">
        <v>618</v>
      </c>
      <c r="E299" s="16" t="s">
        <v>409</v>
      </c>
      <c r="F299" s="139">
        <v>49.2136</v>
      </c>
      <c r="G299" s="139">
        <v>-81.020399999999995</v>
      </c>
      <c r="H299" s="31" t="s">
        <v>1152</v>
      </c>
      <c r="I299" s="31" t="s">
        <v>2783</v>
      </c>
      <c r="J299" s="226" t="s">
        <v>1426</v>
      </c>
      <c r="K299" s="134" t="s">
        <v>4643</v>
      </c>
      <c r="L299" s="226">
        <v>115</v>
      </c>
      <c r="M299" s="75">
        <v>2000</v>
      </c>
      <c r="N299" s="75">
        <v>2100</v>
      </c>
      <c r="O299" s="136"/>
      <c r="P299" s="152" t="s">
        <v>1067</v>
      </c>
      <c r="Q299" s="46" t="s">
        <v>1067</v>
      </c>
      <c r="R299" s="185">
        <v>20</v>
      </c>
      <c r="S299" s="288">
        <f>System!$H$11</f>
        <v>0.68430831298439321</v>
      </c>
      <c r="T299" s="240">
        <f t="shared" si="12"/>
        <v>13.686166259687864</v>
      </c>
      <c r="U299" s="243">
        <v>0.56295662100456623</v>
      </c>
      <c r="V299" s="185">
        <f t="shared" si="11"/>
        <v>98.63</v>
      </c>
      <c r="W299" s="74"/>
      <c r="X299" s="86"/>
      <c r="Y299" s="148"/>
      <c r="Z299" s="171"/>
      <c r="AA299" s="148"/>
      <c r="AB299" s="148"/>
      <c r="AC299" s="222"/>
      <c r="AD299" s="148"/>
      <c r="AE299" s="148"/>
      <c r="AF299" s="148"/>
      <c r="AG299" s="148"/>
      <c r="AH299" s="148"/>
      <c r="AI299" s="222"/>
      <c r="AJ299" s="148"/>
      <c r="AK299" s="148"/>
      <c r="AL299" s="222"/>
      <c r="AM299" s="86"/>
      <c r="AN299" s="148"/>
      <c r="AO299" s="148"/>
      <c r="AP299" s="148"/>
      <c r="AQ299" s="148"/>
      <c r="AR299" s="148"/>
      <c r="AS299" s="86"/>
      <c r="AT299" s="16"/>
      <c r="AU299" s="317"/>
    </row>
    <row r="300" spans="1:47" s="10" customFormat="1" ht="20.100000000000001" customHeight="1">
      <c r="A300" s="123"/>
      <c r="B300" s="130" t="s">
        <v>1044</v>
      </c>
      <c r="C300" s="31" t="s">
        <v>5257</v>
      </c>
      <c r="D300" s="47" t="s">
        <v>1064</v>
      </c>
      <c r="E300" s="47" t="s">
        <v>1044</v>
      </c>
      <c r="F300" s="140">
        <v>49.767800000000001</v>
      </c>
      <c r="G300" s="140">
        <v>-86.542100000000005</v>
      </c>
      <c r="H300" s="31" t="s">
        <v>1152</v>
      </c>
      <c r="I300" s="31" t="s">
        <v>2783</v>
      </c>
      <c r="J300" s="226" t="s">
        <v>1240</v>
      </c>
      <c r="K300" s="31" t="s">
        <v>4122</v>
      </c>
      <c r="L300" s="226">
        <v>115</v>
      </c>
      <c r="M300" s="75">
        <v>2000</v>
      </c>
      <c r="N300" s="75">
        <v>2100</v>
      </c>
      <c r="O300" s="125"/>
      <c r="P300" s="83" t="s">
        <v>1155</v>
      </c>
      <c r="Q300" s="46" t="s">
        <v>1155</v>
      </c>
      <c r="R300" s="84">
        <v>25</v>
      </c>
      <c r="S300" s="288">
        <f>System!$H$10</f>
        <v>0.94512195121951226</v>
      </c>
      <c r="T300" s="240">
        <f t="shared" si="12"/>
        <v>23.628048780487806</v>
      </c>
      <c r="U300" s="243">
        <f>System!$I$10</f>
        <v>0.2</v>
      </c>
      <c r="V300" s="185">
        <f t="shared" si="11"/>
        <v>43.8</v>
      </c>
      <c r="W300" s="74"/>
      <c r="X300" s="86"/>
      <c r="Y300" s="148"/>
      <c r="Z300" s="171"/>
      <c r="AA300" s="148"/>
      <c r="AB300" s="148"/>
      <c r="AC300" s="222"/>
      <c r="AD300" s="148"/>
      <c r="AE300" s="148"/>
      <c r="AF300" s="148"/>
      <c r="AG300" s="148"/>
      <c r="AH300" s="148"/>
      <c r="AI300" s="222"/>
      <c r="AJ300" s="148"/>
      <c r="AK300" s="148"/>
      <c r="AL300" s="222"/>
      <c r="AM300" s="86"/>
      <c r="AN300" s="148"/>
      <c r="AO300" s="148"/>
      <c r="AP300" s="148"/>
      <c r="AQ300" s="148"/>
      <c r="AR300" s="148"/>
      <c r="AS300" s="86"/>
      <c r="AT300" s="16"/>
      <c r="AU300" s="16"/>
    </row>
    <row r="301" spans="1:47" s="10" customFormat="1" ht="20.100000000000001" customHeight="1">
      <c r="A301" s="123"/>
      <c r="B301" s="130" t="s">
        <v>398</v>
      </c>
      <c r="C301" s="31" t="s">
        <v>5258</v>
      </c>
      <c r="D301" s="130" t="s">
        <v>790</v>
      </c>
      <c r="E301" s="129" t="s">
        <v>342</v>
      </c>
      <c r="F301" s="140">
        <v>45.573999999999998</v>
      </c>
      <c r="G301" s="140">
        <v>-74.819199999999995</v>
      </c>
      <c r="H301" s="31" t="s">
        <v>1152</v>
      </c>
      <c r="I301" s="31" t="s">
        <v>2783</v>
      </c>
      <c r="J301" s="226" t="s">
        <v>1589</v>
      </c>
      <c r="K301" s="31" t="s">
        <v>4123</v>
      </c>
      <c r="L301" s="226">
        <v>230</v>
      </c>
      <c r="M301" s="90">
        <v>2013</v>
      </c>
      <c r="N301" s="90">
        <v>2033</v>
      </c>
      <c r="O301" s="125"/>
      <c r="P301" s="83" t="s">
        <v>204</v>
      </c>
      <c r="Q301" s="46" t="s">
        <v>204</v>
      </c>
      <c r="R301" s="84">
        <v>10</v>
      </c>
      <c r="S301" s="288">
        <f>System!$H$13</f>
        <v>0.18544776119402984</v>
      </c>
      <c r="T301" s="240">
        <f t="shared" si="12"/>
        <v>1.8544776119402984</v>
      </c>
      <c r="U301" s="243">
        <f>System!$I$13</f>
        <v>0.18</v>
      </c>
      <c r="V301" s="185">
        <f t="shared" si="11"/>
        <v>15.768000000000001</v>
      </c>
      <c r="W301" s="74"/>
      <c r="X301" s="150"/>
      <c r="Y301" s="176"/>
      <c r="Z301" s="174"/>
      <c r="AA301" s="174"/>
      <c r="AB301" s="115"/>
      <c r="AC301" s="115"/>
      <c r="AD301" s="174"/>
      <c r="AE301" s="174"/>
      <c r="AF301" s="174"/>
      <c r="AG301" s="174"/>
      <c r="AH301" s="147"/>
      <c r="AI301" s="174"/>
      <c r="AJ301" s="115"/>
      <c r="AK301" s="174"/>
      <c r="AL301" s="115"/>
      <c r="AM301" s="114"/>
      <c r="AN301" s="177"/>
      <c r="AO301" s="174"/>
      <c r="AP301" s="174"/>
      <c r="AQ301" s="174"/>
      <c r="AR301" s="169"/>
      <c r="AS301" s="150"/>
      <c r="AT301" s="16"/>
      <c r="AU301" s="16"/>
    </row>
    <row r="302" spans="1:47" s="10" customFormat="1" ht="20.100000000000001" customHeight="1">
      <c r="A302" s="123"/>
      <c r="B302" s="130" t="s">
        <v>681</v>
      </c>
      <c r="C302" s="31" t="s">
        <v>5259</v>
      </c>
      <c r="D302" s="130" t="s">
        <v>566</v>
      </c>
      <c r="E302" s="138" t="s">
        <v>1019</v>
      </c>
      <c r="F302" s="142">
        <v>47.1389</v>
      </c>
      <c r="G302" s="142">
        <v>-79.454099999999997</v>
      </c>
      <c r="H302" s="31" t="s">
        <v>1152</v>
      </c>
      <c r="I302" s="31" t="s">
        <v>2783</v>
      </c>
      <c r="J302" s="226" t="s">
        <v>2689</v>
      </c>
      <c r="K302" s="134" t="s">
        <v>3900</v>
      </c>
      <c r="L302" s="226">
        <v>230</v>
      </c>
      <c r="M302" s="287">
        <v>1971</v>
      </c>
      <c r="N302" s="75">
        <v>2100</v>
      </c>
      <c r="O302" s="136"/>
      <c r="P302" s="152" t="s">
        <v>203</v>
      </c>
      <c r="Q302" s="46" t="s">
        <v>203</v>
      </c>
      <c r="R302" s="185">
        <v>274</v>
      </c>
      <c r="S302" s="288">
        <f>System!$H$11</f>
        <v>0.68430831298439321</v>
      </c>
      <c r="T302" s="240">
        <f t="shared" si="12"/>
        <v>187.50047775772373</v>
      </c>
      <c r="U302" s="243">
        <v>0.13546603672966037</v>
      </c>
      <c r="V302" s="185">
        <f t="shared" si="11"/>
        <v>325.15100000000001</v>
      </c>
      <c r="W302" s="74">
        <v>2</v>
      </c>
      <c r="X302" s="86"/>
      <c r="Y302" s="148"/>
      <c r="Z302" s="171"/>
      <c r="AA302" s="148"/>
      <c r="AB302" s="148"/>
      <c r="AC302" s="222"/>
      <c r="AD302" s="148"/>
      <c r="AE302" s="148"/>
      <c r="AF302" s="148"/>
      <c r="AG302" s="148"/>
      <c r="AH302" s="148"/>
      <c r="AI302" s="222"/>
      <c r="AJ302" s="148"/>
      <c r="AK302" s="148"/>
      <c r="AL302" s="222"/>
      <c r="AM302" s="86"/>
      <c r="AN302" s="148"/>
      <c r="AO302" s="148"/>
      <c r="AP302" s="171"/>
      <c r="AQ302" s="148"/>
      <c r="AR302" s="148"/>
      <c r="AS302" s="86"/>
      <c r="AT302" s="16"/>
      <c r="AU302" s="71"/>
    </row>
    <row r="303" spans="1:47" s="10" customFormat="1" ht="20.100000000000001" customHeight="1">
      <c r="A303" s="123"/>
      <c r="B303" s="130" t="s">
        <v>682</v>
      </c>
      <c r="C303" s="31" t="s">
        <v>5260</v>
      </c>
      <c r="D303" s="130" t="s">
        <v>1018</v>
      </c>
      <c r="E303" s="129" t="s">
        <v>288</v>
      </c>
      <c r="F303" s="140">
        <v>48.813200000000002</v>
      </c>
      <c r="G303" s="140">
        <v>-81.487499999999997</v>
      </c>
      <c r="H303" s="31" t="s">
        <v>1152</v>
      </c>
      <c r="I303" s="31" t="s">
        <v>2783</v>
      </c>
      <c r="J303" s="226" t="s">
        <v>1980</v>
      </c>
      <c r="K303" s="134" t="s">
        <v>4271</v>
      </c>
      <c r="L303" s="226">
        <v>115</v>
      </c>
      <c r="M303" s="90">
        <v>2010</v>
      </c>
      <c r="N303" s="90">
        <v>2060</v>
      </c>
      <c r="O303" s="125"/>
      <c r="P303" s="154" t="s">
        <v>1067</v>
      </c>
      <c r="Q303" s="46" t="s">
        <v>1067</v>
      </c>
      <c r="R303" s="84">
        <v>14</v>
      </c>
      <c r="S303" s="288">
        <f>System!$H$11</f>
        <v>0.68430831298439321</v>
      </c>
      <c r="T303" s="240">
        <f t="shared" si="12"/>
        <v>9.580316381781504</v>
      </c>
      <c r="U303" s="243">
        <f>System!$I$11</f>
        <v>0.65</v>
      </c>
      <c r="V303" s="185">
        <f t="shared" si="11"/>
        <v>79.715999999999994</v>
      </c>
      <c r="W303" s="74">
        <v>2</v>
      </c>
      <c r="X303" s="5"/>
      <c r="Y303" s="148"/>
      <c r="Z303" s="171"/>
      <c r="AA303" s="148"/>
      <c r="AB303" s="148"/>
      <c r="AC303" s="222"/>
      <c r="AD303" s="148"/>
      <c r="AE303" s="148"/>
      <c r="AF303" s="148"/>
      <c r="AG303" s="148"/>
      <c r="AH303" s="148"/>
      <c r="AI303" s="222"/>
      <c r="AJ303" s="148"/>
      <c r="AK303" s="148"/>
      <c r="AL303" s="222"/>
      <c r="AM303" s="86"/>
      <c r="AN303" s="148"/>
      <c r="AO303" s="148"/>
      <c r="AP303" s="148"/>
      <c r="AQ303" s="148"/>
      <c r="AR303" s="148"/>
      <c r="AS303" s="5"/>
      <c r="AT303" s="16"/>
      <c r="AU303" s="16"/>
    </row>
    <row r="304" spans="1:47" s="10" customFormat="1" ht="20.100000000000001" customHeight="1">
      <c r="A304" s="123"/>
      <c r="B304" s="129" t="s">
        <v>3612</v>
      </c>
      <c r="C304" s="31" t="s">
        <v>5261</v>
      </c>
      <c r="D304" s="129" t="s">
        <v>399</v>
      </c>
      <c r="E304" s="129" t="s">
        <v>373</v>
      </c>
      <c r="F304" s="146">
        <v>44.408382000000003</v>
      </c>
      <c r="G304" s="146">
        <v>-76.915432999999993</v>
      </c>
      <c r="H304" s="31" t="s">
        <v>1153</v>
      </c>
      <c r="I304" s="31" t="s">
        <v>2783</v>
      </c>
      <c r="J304" s="226" t="s">
        <v>2456</v>
      </c>
      <c r="K304" s="134" t="s">
        <v>4165</v>
      </c>
      <c r="L304" s="226">
        <v>115</v>
      </c>
      <c r="M304" s="90">
        <v>2019</v>
      </c>
      <c r="N304" s="90">
        <v>2039</v>
      </c>
      <c r="O304" s="127"/>
      <c r="P304" s="90" t="s">
        <v>204</v>
      </c>
      <c r="Q304" s="46" t="s">
        <v>204</v>
      </c>
      <c r="R304" s="53">
        <v>54</v>
      </c>
      <c r="S304" s="288">
        <f>System!$H$13</f>
        <v>0.18544776119402984</v>
      </c>
      <c r="T304" s="240">
        <f t="shared" si="12"/>
        <v>10.014179104477611</v>
      </c>
      <c r="U304" s="243">
        <f>System!$I$13</f>
        <v>0.18</v>
      </c>
      <c r="V304" s="185">
        <f t="shared" si="11"/>
        <v>85.147199999999998</v>
      </c>
      <c r="W304" s="74"/>
      <c r="Y304" s="176"/>
      <c r="Z304" s="174"/>
      <c r="AA304" s="174"/>
      <c r="AB304" s="115"/>
      <c r="AC304" s="115"/>
      <c r="AD304" s="174"/>
      <c r="AE304" s="174"/>
      <c r="AF304" s="174"/>
      <c r="AG304" s="174"/>
      <c r="AH304" s="147"/>
      <c r="AI304" s="174"/>
      <c r="AJ304" s="115"/>
      <c r="AK304" s="174"/>
      <c r="AL304" s="115"/>
      <c r="AM304" s="114"/>
      <c r="AN304" s="177"/>
      <c r="AO304" s="174"/>
      <c r="AP304" s="174"/>
      <c r="AQ304" s="174"/>
      <c r="AR304" s="169"/>
      <c r="AT304" s="16"/>
      <c r="AU304" s="16"/>
    </row>
    <row r="305" spans="1:47" s="10" customFormat="1" ht="20.100000000000001" customHeight="1">
      <c r="A305" s="123"/>
      <c r="B305" s="130" t="s">
        <v>791</v>
      </c>
      <c r="C305" s="31" t="s">
        <v>5262</v>
      </c>
      <c r="D305" s="130" t="s">
        <v>792</v>
      </c>
      <c r="E305" s="129" t="s">
        <v>400</v>
      </c>
      <c r="F305" s="140">
        <v>44.314500000000002</v>
      </c>
      <c r="G305" s="140">
        <v>-77.432000000000002</v>
      </c>
      <c r="H305" s="31" t="s">
        <v>1153</v>
      </c>
      <c r="I305" s="31" t="s">
        <v>2783</v>
      </c>
      <c r="J305" s="226" t="s">
        <v>1518</v>
      </c>
      <c r="K305" s="31" t="s">
        <v>3949</v>
      </c>
      <c r="L305" s="226">
        <v>230</v>
      </c>
      <c r="M305" s="90">
        <v>2015</v>
      </c>
      <c r="N305" s="90">
        <v>2035</v>
      </c>
      <c r="O305" s="125"/>
      <c r="P305" s="83" t="s">
        <v>204</v>
      </c>
      <c r="Q305" s="46" t="s">
        <v>204</v>
      </c>
      <c r="R305" s="84">
        <v>10</v>
      </c>
      <c r="S305" s="288">
        <f>System!$H$13</f>
        <v>0.18544776119402984</v>
      </c>
      <c r="T305" s="240">
        <f t="shared" si="12"/>
        <v>1.8544776119402984</v>
      </c>
      <c r="U305" s="243">
        <f>System!$I$13</f>
        <v>0.18</v>
      </c>
      <c r="V305" s="185">
        <f t="shared" si="11"/>
        <v>15.768000000000001</v>
      </c>
      <c r="W305" s="74"/>
      <c r="Y305" s="176"/>
      <c r="Z305" s="174"/>
      <c r="AA305" s="174"/>
      <c r="AB305" s="115"/>
      <c r="AC305" s="115"/>
      <c r="AD305" s="174"/>
      <c r="AE305" s="174"/>
      <c r="AF305" s="174"/>
      <c r="AG305" s="174"/>
      <c r="AH305" s="147"/>
      <c r="AI305" s="174"/>
      <c r="AJ305" s="115"/>
      <c r="AK305" s="174"/>
      <c r="AL305" s="115"/>
      <c r="AM305" s="114"/>
      <c r="AN305" s="177"/>
      <c r="AO305" s="174"/>
      <c r="AP305" s="174"/>
      <c r="AQ305" s="174"/>
      <c r="AR305" s="169"/>
      <c r="AT305" s="16"/>
      <c r="AU305" s="16"/>
    </row>
    <row r="306" spans="1:47" s="10" customFormat="1" ht="20.100000000000001" customHeight="1">
      <c r="A306" s="123"/>
      <c r="B306" s="130" t="s">
        <v>683</v>
      </c>
      <c r="C306" s="31" t="s">
        <v>5263</v>
      </c>
      <c r="D306" s="130" t="s">
        <v>612</v>
      </c>
      <c r="E306" s="129" t="s">
        <v>254</v>
      </c>
      <c r="F306" s="140">
        <v>47.268799999999999</v>
      </c>
      <c r="G306" s="140">
        <v>-84.436400000000006</v>
      </c>
      <c r="H306" s="31" t="s">
        <v>1152</v>
      </c>
      <c r="I306" s="31" t="s">
        <v>2783</v>
      </c>
      <c r="J306" s="226" t="s">
        <v>1274</v>
      </c>
      <c r="K306" s="134" t="s">
        <v>4126</v>
      </c>
      <c r="L306" s="226">
        <v>115</v>
      </c>
      <c r="M306" s="90">
        <v>2009</v>
      </c>
      <c r="N306" s="90">
        <v>2029</v>
      </c>
      <c r="O306" s="136"/>
      <c r="P306" s="152" t="s">
        <v>203</v>
      </c>
      <c r="Q306" s="46" t="s">
        <v>203</v>
      </c>
      <c r="R306" s="185">
        <v>62</v>
      </c>
      <c r="S306" s="288">
        <f>System!$H$11</f>
        <v>0.68430831298439321</v>
      </c>
      <c r="T306" s="240">
        <f t="shared" si="12"/>
        <v>42.427115405032382</v>
      </c>
      <c r="U306" s="243">
        <v>0.46397849462365592</v>
      </c>
      <c r="V306" s="185">
        <f t="shared" si="11"/>
        <v>251.99600000000001</v>
      </c>
      <c r="W306" s="74"/>
      <c r="X306" s="86"/>
      <c r="Y306" s="148"/>
      <c r="Z306" s="171"/>
      <c r="AA306" s="148"/>
      <c r="AB306" s="148"/>
      <c r="AC306" s="222"/>
      <c r="AD306" s="148"/>
      <c r="AE306" s="148"/>
      <c r="AF306" s="148"/>
      <c r="AG306" s="148"/>
      <c r="AH306" s="148"/>
      <c r="AI306" s="222"/>
      <c r="AJ306" s="148"/>
      <c r="AK306" s="148"/>
      <c r="AL306" s="222"/>
      <c r="AM306" s="86"/>
      <c r="AN306" s="148"/>
      <c r="AO306" s="148"/>
      <c r="AP306" s="171"/>
      <c r="AQ306" s="148"/>
      <c r="AR306" s="148"/>
      <c r="AS306" s="86"/>
      <c r="AT306" s="16"/>
      <c r="AU306" s="317"/>
    </row>
    <row r="307" spans="1:47" s="10" customFormat="1" ht="20.100000000000001" customHeight="1">
      <c r="A307" s="123"/>
      <c r="B307" s="130" t="s">
        <v>684</v>
      </c>
      <c r="C307" s="31" t="s">
        <v>5264</v>
      </c>
      <c r="D307" s="130" t="s">
        <v>566</v>
      </c>
      <c r="E307" s="138" t="s">
        <v>286</v>
      </c>
      <c r="F307" s="142">
        <v>50.5837</v>
      </c>
      <c r="G307" s="142">
        <v>-93.455399999999997</v>
      </c>
      <c r="H307" s="31" t="s">
        <v>1152</v>
      </c>
      <c r="I307" s="31" t="s">
        <v>2783</v>
      </c>
      <c r="J307" s="226" t="s">
        <v>2265</v>
      </c>
      <c r="K307" s="134" t="s">
        <v>3868</v>
      </c>
      <c r="L307" s="226">
        <v>115</v>
      </c>
      <c r="M307" s="287">
        <v>1956</v>
      </c>
      <c r="N307" s="75">
        <v>2100</v>
      </c>
      <c r="O307" s="125"/>
      <c r="P307" s="152" t="s">
        <v>1067</v>
      </c>
      <c r="Q307" s="46" t="s">
        <v>1067</v>
      </c>
      <c r="R307" s="185">
        <v>88</v>
      </c>
      <c r="S307" s="288">
        <f>System!$H$11</f>
        <v>0.68430831298439321</v>
      </c>
      <c r="T307" s="240">
        <f t="shared" si="12"/>
        <v>60.219131542626599</v>
      </c>
      <c r="U307" s="243">
        <v>0.32049994811124949</v>
      </c>
      <c r="V307" s="185">
        <f t="shared" si="11"/>
        <v>247.06700000000001</v>
      </c>
      <c r="W307" s="74">
        <v>5</v>
      </c>
      <c r="X307" s="5"/>
      <c r="Y307" s="148"/>
      <c r="Z307" s="171"/>
      <c r="AA307" s="148"/>
      <c r="AB307" s="148"/>
      <c r="AC307" s="222"/>
      <c r="AD307" s="148"/>
      <c r="AE307" s="148"/>
      <c r="AF307" s="148"/>
      <c r="AG307" s="148"/>
      <c r="AH307" s="148"/>
      <c r="AI307" s="222"/>
      <c r="AJ307" s="148"/>
      <c r="AK307" s="148"/>
      <c r="AL307" s="222"/>
      <c r="AM307" s="86"/>
      <c r="AN307" s="148"/>
      <c r="AO307" s="148"/>
      <c r="AP307" s="148"/>
      <c r="AQ307" s="148"/>
      <c r="AR307" s="148"/>
      <c r="AS307" s="5"/>
      <c r="AT307" s="16"/>
      <c r="AU307" s="317"/>
    </row>
    <row r="308" spans="1:47" s="10" customFormat="1" ht="20.100000000000001" customHeight="1">
      <c r="A308" s="123"/>
      <c r="B308" s="130" t="s">
        <v>289</v>
      </c>
      <c r="C308" s="31" t="s">
        <v>5265</v>
      </c>
      <c r="D308" s="130" t="s">
        <v>685</v>
      </c>
      <c r="E308" s="129" t="s">
        <v>289</v>
      </c>
      <c r="F308" s="140">
        <v>44.485100000000003</v>
      </c>
      <c r="G308" s="140">
        <v>-77.687600000000003</v>
      </c>
      <c r="H308" s="31" t="s">
        <v>1153</v>
      </c>
      <c r="I308" s="31" t="s">
        <v>2783</v>
      </c>
      <c r="J308" s="228" t="s">
        <v>1673</v>
      </c>
      <c r="K308" s="80" t="s">
        <v>4069</v>
      </c>
      <c r="L308" s="226">
        <v>230</v>
      </c>
      <c r="M308" s="90">
        <v>2013</v>
      </c>
      <c r="N308" s="90">
        <v>2033</v>
      </c>
      <c r="O308" s="125"/>
      <c r="P308" s="83" t="s">
        <v>1067</v>
      </c>
      <c r="Q308" s="46" t="s">
        <v>1067</v>
      </c>
      <c r="R308" s="84">
        <v>1</v>
      </c>
      <c r="S308" s="288">
        <f>System!$H$11</f>
        <v>0.68430831298439321</v>
      </c>
      <c r="T308" s="240">
        <f t="shared" si="12"/>
        <v>0.68430831298439321</v>
      </c>
      <c r="U308" s="243">
        <f>System!$I$11</f>
        <v>0.65</v>
      </c>
      <c r="V308" s="185">
        <f t="shared" si="11"/>
        <v>5.694</v>
      </c>
      <c r="W308" s="74"/>
      <c r="X308" s="5"/>
      <c r="Y308" s="176"/>
      <c r="Z308" s="174"/>
      <c r="AA308" s="174"/>
      <c r="AB308" s="115"/>
      <c r="AC308" s="115"/>
      <c r="AD308" s="174"/>
      <c r="AE308" s="174"/>
      <c r="AF308" s="174"/>
      <c r="AG308" s="174"/>
      <c r="AH308" s="147"/>
      <c r="AI308" s="174"/>
      <c r="AJ308" s="115"/>
      <c r="AK308" s="174"/>
      <c r="AL308" s="115"/>
      <c r="AM308" s="114"/>
      <c r="AN308" s="177"/>
      <c r="AO308" s="174"/>
      <c r="AP308" s="174"/>
      <c r="AQ308" s="174"/>
      <c r="AR308" s="169"/>
      <c r="AS308" s="5"/>
      <c r="AT308" s="16"/>
      <c r="AU308" s="16"/>
    </row>
    <row r="309" spans="1:47" s="10" customFormat="1" ht="20.100000000000001" customHeight="1">
      <c r="A309" s="123"/>
      <c r="B309" s="130" t="s">
        <v>686</v>
      </c>
      <c r="C309" s="31" t="s">
        <v>5266</v>
      </c>
      <c r="D309" s="130" t="s">
        <v>566</v>
      </c>
      <c r="E309" s="138" t="s">
        <v>393</v>
      </c>
      <c r="F309" s="142">
        <v>47.1233</v>
      </c>
      <c r="G309" s="142">
        <v>-79.494600000000005</v>
      </c>
      <c r="H309" s="31" t="s">
        <v>1152</v>
      </c>
      <c r="I309" s="31" t="s">
        <v>2783</v>
      </c>
      <c r="J309" s="226" t="s">
        <v>1764</v>
      </c>
      <c r="K309" s="134" t="s">
        <v>4263</v>
      </c>
      <c r="L309" s="226">
        <v>115</v>
      </c>
      <c r="M309" s="287">
        <v>1910</v>
      </c>
      <c r="N309" s="75">
        <v>2100</v>
      </c>
      <c r="O309" s="125"/>
      <c r="P309" s="83" t="s">
        <v>1067</v>
      </c>
      <c r="Q309" s="46" t="s">
        <v>1067</v>
      </c>
      <c r="R309" s="84">
        <v>10</v>
      </c>
      <c r="S309" s="288">
        <f>System!$H$11</f>
        <v>0.68430831298439321</v>
      </c>
      <c r="T309" s="240">
        <f t="shared" si="12"/>
        <v>6.8430831298439321</v>
      </c>
      <c r="U309" s="243">
        <f>System!$I$11</f>
        <v>0.65</v>
      </c>
      <c r="V309" s="185">
        <f t="shared" si="11"/>
        <v>56.94</v>
      </c>
      <c r="W309" s="74">
        <v>4</v>
      </c>
      <c r="X309" s="5"/>
      <c r="Y309" s="148"/>
      <c r="Z309" s="171"/>
      <c r="AA309" s="148"/>
      <c r="AB309" s="148"/>
      <c r="AC309" s="222"/>
      <c r="AD309" s="148"/>
      <c r="AE309" s="148"/>
      <c r="AF309" s="148"/>
      <c r="AG309" s="148"/>
      <c r="AH309" s="148"/>
      <c r="AI309" s="222"/>
      <c r="AJ309" s="148"/>
      <c r="AK309" s="148"/>
      <c r="AL309" s="222"/>
      <c r="AM309" s="5"/>
      <c r="AN309" s="148"/>
      <c r="AO309" s="148"/>
      <c r="AP309" s="171"/>
      <c r="AQ309" s="148"/>
      <c r="AR309" s="148"/>
      <c r="AS309" s="5"/>
      <c r="AT309" s="16"/>
      <c r="AU309" s="16"/>
    </row>
    <row r="310" spans="1:47" s="10" customFormat="1" ht="20.100000000000001" customHeight="1">
      <c r="A310" s="123"/>
      <c r="B310" s="130" t="s">
        <v>793</v>
      </c>
      <c r="C310" s="31" t="s">
        <v>5267</v>
      </c>
      <c r="D310" s="130" t="s">
        <v>794</v>
      </c>
      <c r="E310" s="129" t="s">
        <v>401</v>
      </c>
      <c r="F310" s="140">
        <v>49.680700000000002</v>
      </c>
      <c r="G310" s="140">
        <v>-83.681600000000003</v>
      </c>
      <c r="H310" s="31" t="s">
        <v>1152</v>
      </c>
      <c r="I310" s="31" t="s">
        <v>2783</v>
      </c>
      <c r="J310" s="226" t="s">
        <v>1902</v>
      </c>
      <c r="K310" s="134" t="s">
        <v>4071</v>
      </c>
      <c r="L310" s="226">
        <v>115</v>
      </c>
      <c r="M310" s="90">
        <v>2014</v>
      </c>
      <c r="N310" s="90">
        <v>2034</v>
      </c>
      <c r="O310" s="125"/>
      <c r="P310" s="83" t="s">
        <v>204</v>
      </c>
      <c r="Q310" s="46" t="s">
        <v>204</v>
      </c>
      <c r="R310" s="84">
        <v>10</v>
      </c>
      <c r="S310" s="288">
        <f>System!$H$13</f>
        <v>0.18544776119402984</v>
      </c>
      <c r="T310" s="240">
        <f t="shared" si="12"/>
        <v>1.8544776119402984</v>
      </c>
      <c r="U310" s="243">
        <f>System!$I$13</f>
        <v>0.18</v>
      </c>
      <c r="V310" s="185">
        <f t="shared" si="11"/>
        <v>15.768000000000001</v>
      </c>
      <c r="W310" s="74"/>
      <c r="Y310" s="176"/>
      <c r="Z310" s="174"/>
      <c r="AA310" s="174"/>
      <c r="AB310" s="115"/>
      <c r="AC310" s="115"/>
      <c r="AD310" s="174"/>
      <c r="AE310" s="174"/>
      <c r="AF310" s="174"/>
      <c r="AG310" s="174"/>
      <c r="AH310" s="147"/>
      <c r="AI310" s="174"/>
      <c r="AJ310" s="115"/>
      <c r="AK310" s="174"/>
      <c r="AL310" s="115"/>
      <c r="AM310" s="114"/>
      <c r="AN310" s="177"/>
      <c r="AO310" s="174"/>
      <c r="AP310" s="174"/>
      <c r="AQ310" s="174"/>
      <c r="AR310" s="169"/>
      <c r="AT310" s="16"/>
      <c r="AU310" s="16"/>
    </row>
    <row r="311" spans="1:47" s="10" customFormat="1" ht="20.100000000000001" customHeight="1">
      <c r="A311" s="123"/>
      <c r="B311" s="130" t="s">
        <v>687</v>
      </c>
      <c r="C311" s="31" t="s">
        <v>5268</v>
      </c>
      <c r="D311" s="130" t="s">
        <v>688</v>
      </c>
      <c r="E311" s="129" t="s">
        <v>257</v>
      </c>
      <c r="F311" s="140">
        <v>44.993400000000001</v>
      </c>
      <c r="G311" s="140">
        <v>-79.201899999999995</v>
      </c>
      <c r="H311" s="31" t="s">
        <v>1152</v>
      </c>
      <c r="I311" s="31" t="s">
        <v>2783</v>
      </c>
      <c r="J311" s="226" t="s">
        <v>2281</v>
      </c>
      <c r="K311" s="134" t="s">
        <v>3956</v>
      </c>
      <c r="L311" s="226">
        <v>230</v>
      </c>
      <c r="M311" s="90">
        <v>2010</v>
      </c>
      <c r="N311" s="90">
        <v>2030</v>
      </c>
      <c r="O311" s="136"/>
      <c r="P311" s="83" t="s">
        <v>1067</v>
      </c>
      <c r="Q311" s="46" t="s">
        <v>1067</v>
      </c>
      <c r="R311" s="84">
        <v>3</v>
      </c>
      <c r="S311" s="288">
        <f>System!$H$11</f>
        <v>0.68430831298439321</v>
      </c>
      <c r="T311" s="240">
        <f t="shared" si="12"/>
        <v>2.0529249389531796</v>
      </c>
      <c r="U311" s="243">
        <f>System!$I$11</f>
        <v>0.65</v>
      </c>
      <c r="V311" s="185">
        <f t="shared" si="11"/>
        <v>17.082000000000001</v>
      </c>
      <c r="W311" s="74"/>
      <c r="X311" s="86"/>
      <c r="Y311" s="148"/>
      <c r="Z311" s="148"/>
      <c r="AA311" s="148"/>
      <c r="AB311" s="336"/>
      <c r="AC311" s="336"/>
      <c r="AD311" s="148"/>
      <c r="AE311" s="148"/>
      <c r="AF311" s="148"/>
      <c r="AG311" s="148"/>
      <c r="AH311" s="148"/>
      <c r="AI311" s="148"/>
      <c r="AJ311" s="148"/>
      <c r="AK311" s="148"/>
      <c r="AL311" s="148"/>
      <c r="AM311" s="86"/>
      <c r="AN311" s="148"/>
      <c r="AO311" s="148"/>
      <c r="AP311" s="148"/>
      <c r="AQ311" s="148"/>
      <c r="AR311" s="148"/>
      <c r="AS311" s="86"/>
      <c r="AT311" s="16"/>
      <c r="AU311" s="16"/>
    </row>
    <row r="312" spans="1:47" s="10" customFormat="1" ht="20.100000000000001" customHeight="1">
      <c r="A312" s="123"/>
      <c r="B312" s="130" t="s">
        <v>689</v>
      </c>
      <c r="C312" s="31" t="s">
        <v>5269</v>
      </c>
      <c r="D312" s="47" t="s">
        <v>753</v>
      </c>
      <c r="E312" s="47" t="s">
        <v>649</v>
      </c>
      <c r="F312" s="140">
        <v>49.804699999999997</v>
      </c>
      <c r="G312" s="140">
        <v>-93.188699999999997</v>
      </c>
      <c r="H312" s="31" t="s">
        <v>1152</v>
      </c>
      <c r="I312" s="31" t="s">
        <v>2783</v>
      </c>
      <c r="J312" s="226" t="s">
        <v>2073</v>
      </c>
      <c r="K312" s="134" t="s">
        <v>4037</v>
      </c>
      <c r="L312" s="226">
        <v>115</v>
      </c>
      <c r="M312" s="75">
        <v>2000</v>
      </c>
      <c r="N312" s="75">
        <v>2100</v>
      </c>
      <c r="O312" s="136"/>
      <c r="P312" s="83" t="s">
        <v>1067</v>
      </c>
      <c r="Q312" s="46" t="s">
        <v>1067</v>
      </c>
      <c r="R312" s="84">
        <v>1.1000000000000001</v>
      </c>
      <c r="S312" s="288">
        <f>System!$H$11</f>
        <v>0.68430831298439321</v>
      </c>
      <c r="T312" s="240">
        <f t="shared" si="12"/>
        <v>0.75273914428283262</v>
      </c>
      <c r="U312" s="243">
        <f>System!$I$11</f>
        <v>0.65</v>
      </c>
      <c r="V312" s="185">
        <f t="shared" si="11"/>
        <v>6.2634000000000007</v>
      </c>
      <c r="W312" s="74"/>
      <c r="Y312" s="148"/>
      <c r="Z312" s="171"/>
      <c r="AA312" s="148"/>
      <c r="AB312" s="336"/>
      <c r="AC312" s="337"/>
      <c r="AD312" s="148"/>
      <c r="AE312" s="148"/>
      <c r="AF312" s="148"/>
      <c r="AG312" s="148"/>
      <c r="AH312" s="148"/>
      <c r="AI312" s="222"/>
      <c r="AJ312" s="148"/>
      <c r="AK312" s="148"/>
      <c r="AL312" s="222"/>
      <c r="AM312" s="5"/>
      <c r="AN312" s="148"/>
      <c r="AO312" s="148"/>
      <c r="AP312" s="148"/>
      <c r="AQ312" s="148"/>
      <c r="AR312" s="148"/>
      <c r="AT312" s="16"/>
      <c r="AU312" s="16"/>
    </row>
    <row r="313" spans="1:47" s="10" customFormat="1" ht="20.100000000000001" customHeight="1">
      <c r="A313" s="123"/>
      <c r="B313" s="130" t="s">
        <v>4477</v>
      </c>
      <c r="C313" s="31" t="s">
        <v>5270</v>
      </c>
      <c r="D313" s="130" t="s">
        <v>941</v>
      </c>
      <c r="E313" s="129" t="s">
        <v>538</v>
      </c>
      <c r="F313" s="140">
        <v>45.935499999999998</v>
      </c>
      <c r="G313" s="140">
        <v>-81.983500000000006</v>
      </c>
      <c r="H313" s="31" t="s">
        <v>1152</v>
      </c>
      <c r="I313" s="31" t="s">
        <v>2783</v>
      </c>
      <c r="J313" s="226" t="s">
        <v>4478</v>
      </c>
      <c r="K313" s="31" t="s">
        <v>4528</v>
      </c>
      <c r="L313" s="226">
        <v>115</v>
      </c>
      <c r="M313" s="90">
        <v>2014</v>
      </c>
      <c r="N313" s="90">
        <v>2034</v>
      </c>
      <c r="O313" s="125"/>
      <c r="P313" s="83" t="s">
        <v>1156</v>
      </c>
      <c r="Q313" s="46" t="s">
        <v>205</v>
      </c>
      <c r="R313" s="185">
        <v>60</v>
      </c>
      <c r="S313" s="288">
        <f>System!$H$12</f>
        <v>0.21142031080592702</v>
      </c>
      <c r="T313" s="240">
        <f t="shared" si="12"/>
        <v>12.685218648355621</v>
      </c>
      <c r="U313" s="243">
        <v>0.28646118721461189</v>
      </c>
      <c r="V313" s="185">
        <f t="shared" si="11"/>
        <v>150.56399999999999</v>
      </c>
      <c r="W313" s="74"/>
      <c r="Y313" s="176"/>
      <c r="Z313" s="174"/>
      <c r="AA313" s="174"/>
      <c r="AB313" s="297"/>
      <c r="AC313" s="297"/>
      <c r="AD313" s="174"/>
      <c r="AE313" s="174"/>
      <c r="AF313" s="174"/>
      <c r="AG313" s="174"/>
      <c r="AH313" s="147"/>
      <c r="AI313" s="174"/>
      <c r="AJ313" s="115"/>
      <c r="AK313" s="174"/>
      <c r="AL313" s="115"/>
      <c r="AM313" s="114"/>
      <c r="AN313" s="177"/>
      <c r="AO313" s="174"/>
      <c r="AP313" s="174"/>
      <c r="AQ313" s="174"/>
      <c r="AR313" s="169"/>
      <c r="AT313" s="16"/>
      <c r="AU313" s="16"/>
    </row>
    <row r="314" spans="1:47" s="10" customFormat="1" ht="20.100000000000001" customHeight="1">
      <c r="A314" s="123"/>
      <c r="B314" s="130" t="s">
        <v>690</v>
      </c>
      <c r="C314" s="31" t="s">
        <v>5271</v>
      </c>
      <c r="D314" s="130" t="s">
        <v>612</v>
      </c>
      <c r="E314" s="129" t="s">
        <v>267</v>
      </c>
      <c r="F314" s="140">
        <v>47.9054</v>
      </c>
      <c r="G314" s="140">
        <v>-84.670500000000004</v>
      </c>
      <c r="H314" s="31" t="s">
        <v>1152</v>
      </c>
      <c r="I314" s="31" t="s">
        <v>2783</v>
      </c>
      <c r="J314" s="226" t="s">
        <v>1346</v>
      </c>
      <c r="K314" s="134" t="s">
        <v>4010</v>
      </c>
      <c r="L314" s="226">
        <v>115</v>
      </c>
      <c r="M314" s="90">
        <v>2009</v>
      </c>
      <c r="N314" s="90">
        <v>2029</v>
      </c>
      <c r="O314" s="125"/>
      <c r="P314" s="154" t="s">
        <v>1067</v>
      </c>
      <c r="Q314" s="46" t="s">
        <v>1067</v>
      </c>
      <c r="R314" s="185">
        <v>13</v>
      </c>
      <c r="S314" s="288">
        <f>System!$H$11</f>
        <v>0.68430831298439321</v>
      </c>
      <c r="T314" s="240">
        <f t="shared" si="12"/>
        <v>8.8960080687971121</v>
      </c>
      <c r="U314" s="243">
        <v>0.30066780821917383</v>
      </c>
      <c r="V314" s="185">
        <f t="shared" si="11"/>
        <v>34.240049999999513</v>
      </c>
      <c r="W314" s="74"/>
      <c r="X314" s="86"/>
      <c r="Y314" s="148"/>
      <c r="Z314" s="171"/>
      <c r="AA314" s="148"/>
      <c r="AB314" s="336"/>
      <c r="AC314" s="337"/>
      <c r="AD314" s="148"/>
      <c r="AE314" s="148"/>
      <c r="AF314" s="148"/>
      <c r="AG314" s="148"/>
      <c r="AH314" s="148"/>
      <c r="AI314" s="222"/>
      <c r="AJ314" s="148"/>
      <c r="AK314" s="148"/>
      <c r="AL314" s="222"/>
      <c r="AM314" s="86"/>
      <c r="AN314" s="148"/>
      <c r="AO314" s="148"/>
      <c r="AP314" s="171"/>
      <c r="AQ314" s="148"/>
      <c r="AR314" s="148"/>
      <c r="AS314" s="86"/>
      <c r="AT314" s="16"/>
      <c r="AU314" s="16"/>
    </row>
    <row r="315" spans="1:47" s="10" customFormat="1" ht="20.100000000000001" customHeight="1">
      <c r="A315" s="123"/>
      <c r="B315" s="130" t="s">
        <v>691</v>
      </c>
      <c r="C315" s="31" t="s">
        <v>5272</v>
      </c>
      <c r="D315" s="130" t="s">
        <v>566</v>
      </c>
      <c r="E315" s="138" t="s">
        <v>292</v>
      </c>
      <c r="F315" s="142">
        <v>46.284599999999998</v>
      </c>
      <c r="G315" s="142">
        <v>-80.848399999999998</v>
      </c>
      <c r="H315" s="31" t="s">
        <v>1152</v>
      </c>
      <c r="I315" s="31" t="s">
        <v>2783</v>
      </c>
      <c r="J315" s="226" t="s">
        <v>1911</v>
      </c>
      <c r="K315" s="134" t="s">
        <v>4144</v>
      </c>
      <c r="L315" s="226">
        <v>115</v>
      </c>
      <c r="M315" s="287">
        <v>1912</v>
      </c>
      <c r="N315" s="75">
        <v>2100</v>
      </c>
      <c r="O315" s="125"/>
      <c r="P315" s="83" t="s">
        <v>1067</v>
      </c>
      <c r="Q315" s="46" t="s">
        <v>1067</v>
      </c>
      <c r="R315" s="84">
        <v>3</v>
      </c>
      <c r="S315" s="288">
        <f>System!$H$11</f>
        <v>0.68430831298439321</v>
      </c>
      <c r="T315" s="240">
        <f t="shared" si="12"/>
        <v>2.0529249389531796</v>
      </c>
      <c r="U315" s="243">
        <f>System!$I$11</f>
        <v>0.65</v>
      </c>
      <c r="V315" s="185">
        <f t="shared" si="11"/>
        <v>17.082000000000001</v>
      </c>
      <c r="W315" s="74">
        <v>2</v>
      </c>
      <c r="X315" s="5"/>
      <c r="Y315" s="148"/>
      <c r="Z315" s="171"/>
      <c r="AA315" s="148"/>
      <c r="AB315" s="336"/>
      <c r="AC315" s="337"/>
      <c r="AD315" s="148"/>
      <c r="AE315" s="148"/>
      <c r="AF315" s="148"/>
      <c r="AG315" s="148"/>
      <c r="AH315" s="148"/>
      <c r="AI315" s="222"/>
      <c r="AJ315" s="148"/>
      <c r="AK315" s="148"/>
      <c r="AL315" s="222"/>
      <c r="AM315" s="86"/>
      <c r="AN315" s="148"/>
      <c r="AO315" s="148"/>
      <c r="AP315" s="171"/>
      <c r="AQ315" s="148"/>
      <c r="AR315" s="148"/>
      <c r="AS315" s="5"/>
      <c r="AT315" s="16"/>
      <c r="AU315" s="16"/>
    </row>
    <row r="316" spans="1:47" s="10" customFormat="1" ht="20.100000000000001" customHeight="1">
      <c r="A316" s="123"/>
      <c r="B316" s="130" t="s">
        <v>580</v>
      </c>
      <c r="C316" s="31" t="s">
        <v>5273</v>
      </c>
      <c r="D316" s="130" t="s">
        <v>581</v>
      </c>
      <c r="E316" s="129" t="s">
        <v>480</v>
      </c>
      <c r="F316" s="140">
        <v>46.515799999999999</v>
      </c>
      <c r="G316" s="140">
        <v>-79.493200000000002</v>
      </c>
      <c r="H316" s="31" t="s">
        <v>1152</v>
      </c>
      <c r="I316" s="31" t="s">
        <v>2783</v>
      </c>
      <c r="J316" s="226" t="s">
        <v>2199</v>
      </c>
      <c r="K316" s="134" t="s">
        <v>4178</v>
      </c>
      <c r="L316" s="226">
        <v>115</v>
      </c>
      <c r="M316" s="90">
        <v>2012</v>
      </c>
      <c r="N316" s="90">
        <v>2032</v>
      </c>
      <c r="O316" s="125"/>
      <c r="P316" s="90" t="s">
        <v>1154</v>
      </c>
      <c r="Q316" s="46" t="s">
        <v>1155</v>
      </c>
      <c r="R316" s="84">
        <v>1.6</v>
      </c>
      <c r="S316" s="288">
        <f>System!$H$10</f>
        <v>0.94512195121951226</v>
      </c>
      <c r="T316" s="240">
        <f t="shared" si="12"/>
        <v>1.5121951219512197</v>
      </c>
      <c r="U316" s="243">
        <f>System!$I$10</f>
        <v>0.2</v>
      </c>
      <c r="V316" s="185">
        <f t="shared" si="11"/>
        <v>2.8032000000000008</v>
      </c>
      <c r="W316" s="74"/>
      <c r="X316" s="5"/>
      <c r="Y316" s="148"/>
      <c r="Z316" s="171"/>
      <c r="AA316" s="148"/>
      <c r="AB316" s="336"/>
      <c r="AC316" s="337"/>
      <c r="AD316" s="148"/>
      <c r="AE316" s="148"/>
      <c r="AF316" s="148"/>
      <c r="AG316" s="148"/>
      <c r="AH316" s="148"/>
      <c r="AI316" s="222"/>
      <c r="AJ316" s="148"/>
      <c r="AK316" s="148"/>
      <c r="AL316" s="222"/>
      <c r="AM316" s="86"/>
      <c r="AN316" s="148"/>
      <c r="AO316" s="148"/>
      <c r="AP316" s="171"/>
      <c r="AQ316" s="148"/>
      <c r="AR316" s="148"/>
      <c r="AS316" s="5"/>
      <c r="AT316" s="16"/>
      <c r="AU316" s="16"/>
    </row>
    <row r="317" spans="1:47" s="10" customFormat="1" ht="20.100000000000001" customHeight="1">
      <c r="A317" s="123"/>
      <c r="B317" s="130" t="s">
        <v>361</v>
      </c>
      <c r="C317" s="31" t="s">
        <v>5274</v>
      </c>
      <c r="D317" s="130" t="s">
        <v>566</v>
      </c>
      <c r="E317" s="138" t="s">
        <v>369</v>
      </c>
      <c r="F317" s="142">
        <v>44.9178</v>
      </c>
      <c r="G317" s="142">
        <v>-75.837299999999999</v>
      </c>
      <c r="H317" s="31" t="s">
        <v>1152</v>
      </c>
      <c r="I317" s="31" t="s">
        <v>2783</v>
      </c>
      <c r="J317" s="226" t="s">
        <v>2148</v>
      </c>
      <c r="K317" s="31" t="s">
        <v>4240</v>
      </c>
      <c r="L317" s="226">
        <v>230</v>
      </c>
      <c r="M317" s="287">
        <v>1915</v>
      </c>
      <c r="N317" s="75">
        <v>2100</v>
      </c>
      <c r="O317" s="125"/>
      <c r="P317" s="83" t="s">
        <v>1067</v>
      </c>
      <c r="Q317" s="46" t="s">
        <v>1067</v>
      </c>
      <c r="R317" s="84">
        <v>2</v>
      </c>
      <c r="S317" s="288">
        <f>System!$H$11</f>
        <v>0.68430831298439321</v>
      </c>
      <c r="T317" s="240">
        <f t="shared" si="12"/>
        <v>1.3686166259687864</v>
      </c>
      <c r="U317" s="243">
        <f>System!$I$11</f>
        <v>0.65</v>
      </c>
      <c r="V317" s="185">
        <f t="shared" si="11"/>
        <v>11.388</v>
      </c>
      <c r="W317" s="74">
        <v>2</v>
      </c>
      <c r="X317" s="86"/>
      <c r="Y317" s="186"/>
      <c r="Z317" s="148"/>
      <c r="AA317" s="148"/>
      <c r="AB317" s="336"/>
      <c r="AC317" s="336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86"/>
      <c r="AN317" s="148"/>
      <c r="AO317" s="148"/>
      <c r="AP317" s="148"/>
      <c r="AQ317" s="148"/>
      <c r="AR317" s="148"/>
      <c r="AS317" s="86"/>
      <c r="AT317" s="16"/>
      <c r="AU317" s="16"/>
    </row>
    <row r="318" spans="1:47" s="10" customFormat="1" ht="20.100000000000001" customHeight="1">
      <c r="A318" s="123"/>
      <c r="B318" s="130" t="s">
        <v>692</v>
      </c>
      <c r="C318" s="31" t="s">
        <v>5275</v>
      </c>
      <c r="D318" s="130" t="s">
        <v>566</v>
      </c>
      <c r="E318" s="138" t="s">
        <v>262</v>
      </c>
      <c r="F318" s="142">
        <v>44.248199999999997</v>
      </c>
      <c r="G318" s="142">
        <v>-77.801900000000003</v>
      </c>
      <c r="H318" s="31" t="s">
        <v>1153</v>
      </c>
      <c r="I318" s="31" t="s">
        <v>2783</v>
      </c>
      <c r="J318" s="226" t="s">
        <v>1673</v>
      </c>
      <c r="K318" s="31" t="s">
        <v>4069</v>
      </c>
      <c r="L318" s="226">
        <v>230</v>
      </c>
      <c r="M318" s="287">
        <v>1924</v>
      </c>
      <c r="N318" s="75">
        <v>2100</v>
      </c>
      <c r="O318" s="125"/>
      <c r="P318" s="83" t="s">
        <v>1067</v>
      </c>
      <c r="Q318" s="46" t="s">
        <v>1067</v>
      </c>
      <c r="R318" s="84">
        <v>5</v>
      </c>
      <c r="S318" s="288">
        <f>System!$H$11</f>
        <v>0.68430831298439321</v>
      </c>
      <c r="T318" s="240">
        <f t="shared" si="12"/>
        <v>3.421541564921966</v>
      </c>
      <c r="U318" s="243">
        <f>System!$I$11</f>
        <v>0.65</v>
      </c>
      <c r="V318" s="185">
        <f t="shared" si="11"/>
        <v>28.47</v>
      </c>
      <c r="W318" s="74">
        <v>2</v>
      </c>
      <c r="X318" s="86"/>
      <c r="Y318" s="176"/>
      <c r="Z318" s="174"/>
      <c r="AA318" s="174"/>
      <c r="AB318" s="297"/>
      <c r="AC318" s="297"/>
      <c r="AD318" s="174"/>
      <c r="AE318" s="174"/>
      <c r="AF318" s="174"/>
      <c r="AG318" s="174"/>
      <c r="AH318" s="147"/>
      <c r="AI318" s="174"/>
      <c r="AJ318" s="115"/>
      <c r="AK318" s="174"/>
      <c r="AL318" s="115"/>
      <c r="AM318" s="114"/>
      <c r="AN318" s="177"/>
      <c r="AO318" s="174"/>
      <c r="AP318" s="174"/>
      <c r="AQ318" s="174"/>
      <c r="AR318" s="169"/>
      <c r="AS318" s="86"/>
      <c r="AT318" s="16"/>
      <c r="AU318" s="16"/>
    </row>
    <row r="319" spans="1:47" s="10" customFormat="1" ht="20.100000000000001" customHeight="1">
      <c r="A319" s="123"/>
      <c r="B319" s="130" t="s">
        <v>795</v>
      </c>
      <c r="C319" s="31" t="s">
        <v>4834</v>
      </c>
      <c r="D319" s="130" t="s">
        <v>796</v>
      </c>
      <c r="E319" s="129" t="s">
        <v>442</v>
      </c>
      <c r="F319" s="140">
        <v>44.539200000000001</v>
      </c>
      <c r="G319" s="140">
        <v>-79.765000000000001</v>
      </c>
      <c r="H319" s="31" t="s">
        <v>1153</v>
      </c>
      <c r="I319" s="31" t="s">
        <v>2783</v>
      </c>
      <c r="J319" s="226" t="s">
        <v>2285</v>
      </c>
      <c r="K319" s="134" t="s">
        <v>4150</v>
      </c>
      <c r="L319" s="226">
        <v>230</v>
      </c>
      <c r="M319" s="90">
        <v>2013</v>
      </c>
      <c r="N319" s="90">
        <v>2033</v>
      </c>
      <c r="O319" s="125"/>
      <c r="P319" s="83" t="s">
        <v>204</v>
      </c>
      <c r="Q319" s="46" t="s">
        <v>204</v>
      </c>
      <c r="R319" s="84">
        <v>3.5</v>
      </c>
      <c r="S319" s="288">
        <f>System!$H$13</f>
        <v>0.18544776119402984</v>
      </c>
      <c r="T319" s="240">
        <f t="shared" si="12"/>
        <v>0.64906716417910437</v>
      </c>
      <c r="U319" s="243">
        <f>System!$I$13</f>
        <v>0.18</v>
      </c>
      <c r="V319" s="185">
        <f t="shared" ref="V319:V382" si="13">R319*24*365*U319/1000</f>
        <v>5.5188000000000006</v>
      </c>
      <c r="W319" s="74"/>
      <c r="Y319" s="176"/>
      <c r="Z319" s="174"/>
      <c r="AA319" s="174"/>
      <c r="AB319" s="297"/>
      <c r="AC319" s="297"/>
      <c r="AD319" s="174"/>
      <c r="AE319" s="174"/>
      <c r="AF319" s="174"/>
      <c r="AG319" s="174"/>
      <c r="AH319" s="147"/>
      <c r="AI319" s="174"/>
      <c r="AJ319" s="115"/>
      <c r="AK319" s="174"/>
      <c r="AL319" s="115"/>
      <c r="AM319" s="114"/>
      <c r="AN319" s="177"/>
      <c r="AO319" s="174"/>
      <c r="AP319" s="174"/>
      <c r="AQ319" s="174"/>
      <c r="AR319" s="169"/>
      <c r="AT319" s="16"/>
      <c r="AU319" s="16"/>
    </row>
    <row r="320" spans="1:47" s="10" customFormat="1" ht="20.100000000000001" customHeight="1">
      <c r="A320" s="123"/>
      <c r="B320" s="130" t="s">
        <v>797</v>
      </c>
      <c r="C320" s="31" t="s">
        <v>4835</v>
      </c>
      <c r="D320" s="130" t="s">
        <v>798</v>
      </c>
      <c r="E320" s="129" t="s">
        <v>443</v>
      </c>
      <c r="F320" s="140">
        <v>44.4724</v>
      </c>
      <c r="G320" s="140">
        <v>-79.569299999999998</v>
      </c>
      <c r="H320" s="31" t="s">
        <v>1153</v>
      </c>
      <c r="I320" s="31" t="s">
        <v>2783</v>
      </c>
      <c r="J320" s="226" t="s">
        <v>2285</v>
      </c>
      <c r="K320" s="31" t="s">
        <v>4150</v>
      </c>
      <c r="L320" s="226">
        <v>230</v>
      </c>
      <c r="M320" s="90">
        <v>2013</v>
      </c>
      <c r="N320" s="90">
        <v>2033</v>
      </c>
      <c r="O320" s="136"/>
      <c r="P320" s="83" t="s">
        <v>204</v>
      </c>
      <c r="Q320" s="46" t="s">
        <v>204</v>
      </c>
      <c r="R320" s="84">
        <v>3.5</v>
      </c>
      <c r="S320" s="288">
        <f>System!$H$13</f>
        <v>0.18544776119402984</v>
      </c>
      <c r="T320" s="240">
        <f t="shared" si="12"/>
        <v>0.64906716417910437</v>
      </c>
      <c r="U320" s="243">
        <f>System!$I$13</f>
        <v>0.18</v>
      </c>
      <c r="V320" s="185">
        <f t="shared" si="13"/>
        <v>5.5188000000000006</v>
      </c>
      <c r="W320" s="74"/>
      <c r="Y320" s="176"/>
      <c r="Z320" s="174"/>
      <c r="AA320" s="174"/>
      <c r="AB320" s="297"/>
      <c r="AC320" s="297"/>
      <c r="AD320" s="174"/>
      <c r="AE320" s="174"/>
      <c r="AF320" s="174"/>
      <c r="AG320" s="174"/>
      <c r="AH320" s="147"/>
      <c r="AI320" s="174"/>
      <c r="AJ320" s="115"/>
      <c r="AK320" s="174"/>
      <c r="AL320" s="115"/>
      <c r="AM320" s="114"/>
      <c r="AN320" s="177"/>
      <c r="AO320" s="174"/>
      <c r="AP320" s="174"/>
      <c r="AQ320" s="174"/>
      <c r="AR320" s="169"/>
      <c r="AT320" s="16"/>
      <c r="AU320" s="16"/>
    </row>
    <row r="321" spans="1:47" s="10" customFormat="1" ht="20.100000000000001" customHeight="1">
      <c r="A321" s="123"/>
      <c r="B321" s="130" t="s">
        <v>799</v>
      </c>
      <c r="C321" s="31" t="s">
        <v>4836</v>
      </c>
      <c r="D321" s="130" t="s">
        <v>800</v>
      </c>
      <c r="E321" s="129" t="s">
        <v>444</v>
      </c>
      <c r="F321" s="140">
        <v>44.4696</v>
      </c>
      <c r="G321" s="140">
        <v>-79.561499999999995</v>
      </c>
      <c r="H321" s="31" t="s">
        <v>1153</v>
      </c>
      <c r="I321" s="31" t="s">
        <v>2783</v>
      </c>
      <c r="J321" s="226" t="s">
        <v>2285</v>
      </c>
      <c r="K321" s="134" t="s">
        <v>4150</v>
      </c>
      <c r="L321" s="226">
        <v>230</v>
      </c>
      <c r="M321" s="90">
        <v>2014</v>
      </c>
      <c r="N321" s="90">
        <v>2034</v>
      </c>
      <c r="O321" s="125"/>
      <c r="P321" s="83" t="s">
        <v>204</v>
      </c>
      <c r="Q321" s="46" t="s">
        <v>204</v>
      </c>
      <c r="R321" s="84">
        <v>6.5</v>
      </c>
      <c r="S321" s="288">
        <f>System!$H$13</f>
        <v>0.18544776119402984</v>
      </c>
      <c r="T321" s="240">
        <f t="shared" si="12"/>
        <v>1.205410447761194</v>
      </c>
      <c r="U321" s="243">
        <f>System!$I$13</f>
        <v>0.18</v>
      </c>
      <c r="V321" s="185">
        <f t="shared" si="13"/>
        <v>10.249199999999998</v>
      </c>
      <c r="W321" s="74"/>
      <c r="Y321" s="176"/>
      <c r="Z321" s="174"/>
      <c r="AA321" s="174"/>
      <c r="AB321" s="297"/>
      <c r="AC321" s="297"/>
      <c r="AD321" s="174"/>
      <c r="AE321" s="174"/>
      <c r="AF321" s="174"/>
      <c r="AG321" s="174"/>
      <c r="AH321" s="147"/>
      <c r="AI321" s="174"/>
      <c r="AJ321" s="115"/>
      <c r="AK321" s="174"/>
      <c r="AL321" s="115"/>
      <c r="AM321" s="114"/>
      <c r="AN321" s="177"/>
      <c r="AO321" s="174"/>
      <c r="AP321" s="174"/>
      <c r="AQ321" s="174"/>
      <c r="AR321" s="169"/>
      <c r="AT321" s="16"/>
      <c r="AU321" s="16"/>
    </row>
    <row r="322" spans="1:47" s="10" customFormat="1" ht="20.100000000000001" customHeight="1">
      <c r="A322" s="123"/>
      <c r="B322" s="130" t="s">
        <v>801</v>
      </c>
      <c r="C322" s="31" t="s">
        <v>4837</v>
      </c>
      <c r="D322" s="130" t="s">
        <v>802</v>
      </c>
      <c r="E322" s="129" t="s">
        <v>445</v>
      </c>
      <c r="F322" s="140">
        <v>44.476199999999999</v>
      </c>
      <c r="G322" s="140">
        <v>-79.719399999999993</v>
      </c>
      <c r="H322" s="31" t="s">
        <v>1153</v>
      </c>
      <c r="I322" s="31" t="s">
        <v>2783</v>
      </c>
      <c r="J322" s="226" t="s">
        <v>2285</v>
      </c>
      <c r="K322" s="134" t="s">
        <v>4150</v>
      </c>
      <c r="L322" s="226">
        <v>230</v>
      </c>
      <c r="M322" s="90">
        <v>2013</v>
      </c>
      <c r="N322" s="90">
        <v>2033</v>
      </c>
      <c r="O322" s="125"/>
      <c r="P322" s="83" t="s">
        <v>204</v>
      </c>
      <c r="Q322" s="46" t="s">
        <v>204</v>
      </c>
      <c r="R322" s="84">
        <v>8.5</v>
      </c>
      <c r="S322" s="288">
        <f>System!$H$13</f>
        <v>0.18544776119402984</v>
      </c>
      <c r="T322" s="240">
        <f t="shared" si="12"/>
        <v>1.5763059701492537</v>
      </c>
      <c r="U322" s="243">
        <f>System!$I$13</f>
        <v>0.18</v>
      </c>
      <c r="V322" s="185">
        <f t="shared" si="13"/>
        <v>13.402799999999999</v>
      </c>
      <c r="W322" s="74"/>
      <c r="Y322" s="176"/>
      <c r="Z322" s="174"/>
      <c r="AA322" s="174"/>
      <c r="AB322" s="297"/>
      <c r="AC322" s="297"/>
      <c r="AD322" s="174"/>
      <c r="AE322" s="174"/>
      <c r="AF322" s="174"/>
      <c r="AG322" s="174"/>
      <c r="AH322" s="147"/>
      <c r="AI322" s="174"/>
      <c r="AJ322" s="115"/>
      <c r="AK322" s="174"/>
      <c r="AL322" s="115"/>
      <c r="AM322" s="114"/>
      <c r="AN322" s="177"/>
      <c r="AO322" s="174"/>
      <c r="AP322" s="174"/>
      <c r="AQ322" s="174"/>
      <c r="AR322" s="169"/>
      <c r="AT322" s="16"/>
      <c r="AU322" s="16"/>
    </row>
    <row r="323" spans="1:47" s="10" customFormat="1" ht="20.100000000000001" customHeight="1">
      <c r="A323" s="123"/>
      <c r="B323" s="130" t="s">
        <v>5562</v>
      </c>
      <c r="C323" s="31" t="s">
        <v>5276</v>
      </c>
      <c r="D323" s="130" t="s">
        <v>5563</v>
      </c>
      <c r="E323" s="129" t="s">
        <v>363</v>
      </c>
      <c r="F323" s="140">
        <v>45.127600000000001</v>
      </c>
      <c r="G323" s="140">
        <v>-75.258099999999999</v>
      </c>
      <c r="H323" s="31" t="s">
        <v>1152</v>
      </c>
      <c r="I323" s="31" t="s">
        <v>2783</v>
      </c>
      <c r="J323" s="226" t="s">
        <v>2174</v>
      </c>
      <c r="K323" s="31" t="s">
        <v>3988</v>
      </c>
      <c r="L323" s="226">
        <v>115</v>
      </c>
      <c r="M323" s="90">
        <v>2014</v>
      </c>
      <c r="N323" s="90">
        <v>2034</v>
      </c>
      <c r="O323" s="125"/>
      <c r="P323" s="83" t="s">
        <v>204</v>
      </c>
      <c r="Q323" s="46" t="s">
        <v>204</v>
      </c>
      <c r="R323" s="84">
        <v>10</v>
      </c>
      <c r="S323" s="288">
        <f>System!$H$13</f>
        <v>0.18544776119402984</v>
      </c>
      <c r="T323" s="240">
        <f t="shared" si="12"/>
        <v>1.8544776119402984</v>
      </c>
      <c r="U323" s="243">
        <f>System!$I$13</f>
        <v>0.18</v>
      </c>
      <c r="V323" s="185">
        <f t="shared" si="13"/>
        <v>15.768000000000001</v>
      </c>
      <c r="W323" s="74"/>
      <c r="Y323" s="176"/>
      <c r="Z323" s="174"/>
      <c r="AA323" s="174"/>
      <c r="AB323" s="297"/>
      <c r="AC323" s="297"/>
      <c r="AD323" s="174"/>
      <c r="AE323" s="174"/>
      <c r="AF323" s="174"/>
      <c r="AG323" s="174"/>
      <c r="AH323" s="147"/>
      <c r="AI323" s="174"/>
      <c r="AJ323" s="115"/>
      <c r="AK323" s="174"/>
      <c r="AL323" s="115"/>
      <c r="AM323" s="114"/>
      <c r="AN323" s="177"/>
      <c r="AO323" s="174"/>
      <c r="AP323" s="174"/>
      <c r="AQ323" s="174"/>
      <c r="AR323" s="169"/>
      <c r="AT323" s="16"/>
      <c r="AU323" s="16"/>
    </row>
    <row r="324" spans="1:47" s="10" customFormat="1" ht="20.100000000000001" customHeight="1">
      <c r="A324" s="123"/>
      <c r="B324" s="130" t="s">
        <v>290</v>
      </c>
      <c r="C324" s="31" t="s">
        <v>5277</v>
      </c>
      <c r="D324" s="130" t="s">
        <v>688</v>
      </c>
      <c r="E324" s="129" t="s">
        <v>290</v>
      </c>
      <c r="F324" s="140">
        <v>44.941000000000003</v>
      </c>
      <c r="G324" s="140">
        <v>-78.708299999999994</v>
      </c>
      <c r="H324" s="31" t="s">
        <v>1152</v>
      </c>
      <c r="I324" s="31" t="s">
        <v>2783</v>
      </c>
      <c r="J324" s="226" t="s">
        <v>1746</v>
      </c>
      <c r="K324" s="134" t="s">
        <v>4152</v>
      </c>
      <c r="L324" s="226">
        <v>230</v>
      </c>
      <c r="M324" s="154">
        <v>1935</v>
      </c>
      <c r="N324" s="90">
        <v>2031</v>
      </c>
      <c r="O324" s="125"/>
      <c r="P324" s="83" t="s">
        <v>1067</v>
      </c>
      <c r="Q324" s="46" t="s">
        <v>1067</v>
      </c>
      <c r="R324" s="84">
        <v>4</v>
      </c>
      <c r="S324" s="288">
        <f>System!$H$11</f>
        <v>0.68430831298439321</v>
      </c>
      <c r="T324" s="240">
        <f t="shared" ref="T324:T387" si="14">R324*S324</f>
        <v>2.7372332519375728</v>
      </c>
      <c r="U324" s="243">
        <f>System!$I$11</f>
        <v>0.65</v>
      </c>
      <c r="V324" s="185">
        <f t="shared" si="13"/>
        <v>22.776</v>
      </c>
      <c r="W324" s="74"/>
      <c r="X324" s="5"/>
      <c r="Y324" s="299"/>
      <c r="Z324" s="148"/>
      <c r="AA324" s="148"/>
      <c r="AB324" s="336"/>
      <c r="AC324" s="336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5"/>
      <c r="AN324" s="148"/>
      <c r="AO324" s="148"/>
      <c r="AP324" s="148"/>
      <c r="AQ324" s="148"/>
      <c r="AR324" s="148"/>
      <c r="AS324" s="5"/>
      <c r="AT324" s="16" t="s">
        <v>3835</v>
      </c>
      <c r="AU324" s="16"/>
    </row>
    <row r="325" spans="1:47" s="10" customFormat="1" ht="20.100000000000001" customHeight="1">
      <c r="A325" s="123"/>
      <c r="B325" s="130" t="s">
        <v>693</v>
      </c>
      <c r="C325" s="31" t="s">
        <v>5278</v>
      </c>
      <c r="D325" s="130" t="s">
        <v>598</v>
      </c>
      <c r="E325" s="129" t="s">
        <v>291</v>
      </c>
      <c r="F325" s="140">
        <v>47.8996</v>
      </c>
      <c r="G325" s="140">
        <v>-79.875900000000001</v>
      </c>
      <c r="H325" s="31" t="s">
        <v>1152</v>
      </c>
      <c r="I325" s="31" t="s">
        <v>2783</v>
      </c>
      <c r="J325" s="226" t="s">
        <v>1460</v>
      </c>
      <c r="K325" s="31" t="s">
        <v>4099</v>
      </c>
      <c r="L325" s="226">
        <v>115</v>
      </c>
      <c r="M325" s="90">
        <v>2007</v>
      </c>
      <c r="N325" s="90">
        <v>2027</v>
      </c>
      <c r="O325" s="136"/>
      <c r="P325" s="83" t="s">
        <v>1067</v>
      </c>
      <c r="Q325" s="46" t="s">
        <v>1067</v>
      </c>
      <c r="R325" s="84">
        <v>3</v>
      </c>
      <c r="S325" s="288">
        <f>System!$H$11</f>
        <v>0.68430831298439321</v>
      </c>
      <c r="T325" s="240">
        <f t="shared" si="14"/>
        <v>2.0529249389531796</v>
      </c>
      <c r="U325" s="243">
        <f>System!$I$11</f>
        <v>0.65</v>
      </c>
      <c r="V325" s="185">
        <f t="shared" si="13"/>
        <v>17.082000000000001</v>
      </c>
      <c r="W325" s="74"/>
      <c r="X325" s="5"/>
      <c r="Y325" s="148"/>
      <c r="Z325" s="171"/>
      <c r="AA325" s="148"/>
      <c r="AB325" s="336"/>
      <c r="AC325" s="337"/>
      <c r="AD325" s="148"/>
      <c r="AE325" s="148"/>
      <c r="AF325" s="148"/>
      <c r="AG325" s="148"/>
      <c r="AH325" s="148"/>
      <c r="AI325" s="222"/>
      <c r="AJ325" s="148"/>
      <c r="AK325" s="148"/>
      <c r="AL325" s="222"/>
      <c r="AM325" s="86"/>
      <c r="AN325" s="148"/>
      <c r="AO325" s="148"/>
      <c r="AP325" s="171"/>
      <c r="AQ325" s="148"/>
      <c r="AR325" s="148"/>
      <c r="AS325" s="5"/>
      <c r="AT325" s="16"/>
      <c r="AU325" s="16"/>
    </row>
    <row r="326" spans="1:47" s="10" customFormat="1" ht="20.100000000000001" customHeight="1">
      <c r="A326" s="123"/>
      <c r="B326" s="130" t="s">
        <v>98</v>
      </c>
      <c r="C326" s="31" t="s">
        <v>5279</v>
      </c>
      <c r="D326" s="130" t="s">
        <v>612</v>
      </c>
      <c r="E326" s="129" t="s">
        <v>267</v>
      </c>
      <c r="F326" s="140">
        <v>47.938400000000001</v>
      </c>
      <c r="G326" s="140">
        <v>-84.837299999999999</v>
      </c>
      <c r="H326" s="31" t="s">
        <v>1152</v>
      </c>
      <c r="I326" s="31" t="s">
        <v>2783</v>
      </c>
      <c r="J326" s="226" t="s">
        <v>4342</v>
      </c>
      <c r="K326" s="31" t="s">
        <v>3901</v>
      </c>
      <c r="L326" s="226">
        <v>115</v>
      </c>
      <c r="M326" s="90">
        <v>2009</v>
      </c>
      <c r="N326" s="90">
        <v>2029</v>
      </c>
      <c r="O326" s="136"/>
      <c r="P326" s="152" t="s">
        <v>203</v>
      </c>
      <c r="Q326" s="46" t="s">
        <v>203</v>
      </c>
      <c r="R326" s="185">
        <v>15</v>
      </c>
      <c r="S326" s="288">
        <f>System!$H$11</f>
        <v>0.68430831298439321</v>
      </c>
      <c r="T326" s="240">
        <f t="shared" si="14"/>
        <v>10.264624694765898</v>
      </c>
      <c r="U326" s="243">
        <v>0.36333333333333334</v>
      </c>
      <c r="V326" s="185">
        <f t="shared" si="13"/>
        <v>47.741999999999997</v>
      </c>
      <c r="W326" s="74"/>
      <c r="X326" s="5"/>
      <c r="Y326" s="148"/>
      <c r="Z326" s="171"/>
      <c r="AA326" s="148"/>
      <c r="AB326" s="336"/>
      <c r="AC326" s="337"/>
      <c r="AD326" s="148"/>
      <c r="AE326" s="148"/>
      <c r="AF326" s="148"/>
      <c r="AG326" s="148"/>
      <c r="AH326" s="148"/>
      <c r="AI326" s="222"/>
      <c r="AJ326" s="148"/>
      <c r="AK326" s="148"/>
      <c r="AL326" s="222"/>
      <c r="AM326" s="86"/>
      <c r="AN326" s="148"/>
      <c r="AO326" s="148"/>
      <c r="AP326" s="171"/>
      <c r="AQ326" s="148"/>
      <c r="AR326" s="148"/>
      <c r="AS326" s="5"/>
      <c r="AT326" s="16"/>
      <c r="AU326" s="71"/>
    </row>
    <row r="327" spans="1:47" s="10" customFormat="1" ht="20.100000000000001" customHeight="1">
      <c r="A327" s="123"/>
      <c r="B327" s="130" t="s">
        <v>803</v>
      </c>
      <c r="C327" s="31" t="s">
        <v>5280</v>
      </c>
      <c r="D327" s="130" t="s">
        <v>766</v>
      </c>
      <c r="E327" s="129" t="s">
        <v>402</v>
      </c>
      <c r="F327" s="140">
        <v>45.309199999999997</v>
      </c>
      <c r="G327" s="140">
        <v>-76.243499999999997</v>
      </c>
      <c r="H327" s="31" t="s">
        <v>1152</v>
      </c>
      <c r="I327" s="31" t="s">
        <v>2783</v>
      </c>
      <c r="J327" s="226" t="s">
        <v>1859</v>
      </c>
      <c r="K327" s="31" t="s">
        <v>4316</v>
      </c>
      <c r="L327" s="226">
        <v>230</v>
      </c>
      <c r="M327" s="90">
        <v>2013</v>
      </c>
      <c r="N327" s="90">
        <v>2033</v>
      </c>
      <c r="O327" s="125"/>
      <c r="P327" s="83" t="s">
        <v>204</v>
      </c>
      <c r="Q327" s="46" t="s">
        <v>204</v>
      </c>
      <c r="R327" s="84">
        <v>10</v>
      </c>
      <c r="S327" s="288">
        <f>System!$H$13</f>
        <v>0.18544776119402984</v>
      </c>
      <c r="T327" s="240">
        <f t="shared" si="14"/>
        <v>1.8544776119402984</v>
      </c>
      <c r="U327" s="243">
        <f>System!$I$13</f>
        <v>0.18</v>
      </c>
      <c r="V327" s="185">
        <f t="shared" si="13"/>
        <v>15.768000000000001</v>
      </c>
      <c r="W327" s="74"/>
      <c r="X327" s="150"/>
      <c r="Y327" s="176"/>
      <c r="Z327" s="174"/>
      <c r="AA327" s="174"/>
      <c r="AB327" s="297"/>
      <c r="AC327" s="297"/>
      <c r="AD327" s="174"/>
      <c r="AE327" s="174"/>
      <c r="AF327" s="174"/>
      <c r="AG327" s="174"/>
      <c r="AH327" s="147"/>
      <c r="AI327" s="174"/>
      <c r="AJ327" s="115"/>
      <c r="AK327" s="174"/>
      <c r="AL327" s="115"/>
      <c r="AM327" s="114"/>
      <c r="AN327" s="177"/>
      <c r="AO327" s="174"/>
      <c r="AP327" s="174"/>
      <c r="AQ327" s="174"/>
      <c r="AR327" s="169"/>
      <c r="AS327" s="150"/>
      <c r="AT327" s="16"/>
      <c r="AU327" s="16"/>
    </row>
    <row r="328" spans="1:47" s="10" customFormat="1" ht="20.100000000000001" customHeight="1">
      <c r="A328" s="123"/>
      <c r="B328" s="130" t="s">
        <v>942</v>
      </c>
      <c r="C328" s="31" t="s">
        <v>5281</v>
      </c>
      <c r="D328" s="129" t="s">
        <v>502</v>
      </c>
      <c r="E328" s="129" t="s">
        <v>540</v>
      </c>
      <c r="F328" s="140">
        <v>42.851399999999998</v>
      </c>
      <c r="G328" s="140">
        <v>-79.490300000000005</v>
      </c>
      <c r="H328" s="31" t="s">
        <v>1153</v>
      </c>
      <c r="I328" s="31" t="s">
        <v>2783</v>
      </c>
      <c r="J328" s="226" t="s">
        <v>2435</v>
      </c>
      <c r="K328" s="134" t="s">
        <v>4020</v>
      </c>
      <c r="L328" s="226">
        <v>115</v>
      </c>
      <c r="M328" s="90">
        <v>2008</v>
      </c>
      <c r="N328" s="90">
        <v>2028</v>
      </c>
      <c r="O328" s="136"/>
      <c r="P328" s="83" t="s">
        <v>1156</v>
      </c>
      <c r="Q328" s="46" t="s">
        <v>205</v>
      </c>
      <c r="R328" s="84">
        <v>9.9</v>
      </c>
      <c r="S328" s="288">
        <f>System!$H$12</f>
        <v>0.21142031080592702</v>
      </c>
      <c r="T328" s="240">
        <f t="shared" si="14"/>
        <v>2.0930610769786777</v>
      </c>
      <c r="U328" s="243">
        <f>System!$I$12</f>
        <v>0.27</v>
      </c>
      <c r="V328" s="185">
        <f t="shared" si="13"/>
        <v>23.415480000000006</v>
      </c>
      <c r="W328" s="74"/>
      <c r="Y328" s="176"/>
      <c r="Z328" s="174"/>
      <c r="AA328" s="174"/>
      <c r="AB328" s="297"/>
      <c r="AC328" s="297"/>
      <c r="AD328" s="174"/>
      <c r="AE328" s="174"/>
      <c r="AF328" s="174"/>
      <c r="AG328" s="174"/>
      <c r="AH328" s="147"/>
      <c r="AI328" s="174"/>
      <c r="AJ328" s="115"/>
      <c r="AK328" s="174"/>
      <c r="AL328" s="115"/>
      <c r="AM328" s="114"/>
      <c r="AN328" s="177"/>
      <c r="AO328" s="174"/>
      <c r="AP328" s="174"/>
      <c r="AQ328" s="174"/>
      <c r="AR328" s="169"/>
      <c r="AT328" s="16"/>
      <c r="AU328" s="16"/>
    </row>
    <row r="329" spans="1:47" s="10" customFormat="1" ht="20.100000000000001" customHeight="1">
      <c r="A329" s="123"/>
      <c r="B329" s="129" t="s">
        <v>3613</v>
      </c>
      <c r="C329" s="31" t="s">
        <v>5282</v>
      </c>
      <c r="D329" s="129" t="s">
        <v>481</v>
      </c>
      <c r="E329" s="129" t="s">
        <v>482</v>
      </c>
      <c r="F329" s="146">
        <v>43.126499000000003</v>
      </c>
      <c r="G329" s="146">
        <v>-80.228767000000005</v>
      </c>
      <c r="H329" s="31" t="s">
        <v>1153</v>
      </c>
      <c r="I329" s="31" t="s">
        <v>2783</v>
      </c>
      <c r="J329" s="226" t="s">
        <v>2259</v>
      </c>
      <c r="K329" s="31" t="s">
        <v>3959</v>
      </c>
      <c r="L329" s="226">
        <v>230</v>
      </c>
      <c r="M329" s="90">
        <v>2010</v>
      </c>
      <c r="N329" s="90">
        <v>2030</v>
      </c>
      <c r="O329" s="137"/>
      <c r="P329" s="90" t="s">
        <v>1154</v>
      </c>
      <c r="Q329" s="46" t="s">
        <v>1155</v>
      </c>
      <c r="R329" s="53">
        <v>5.4</v>
      </c>
      <c r="S329" s="288">
        <f>System!$H$10</f>
        <v>0.94512195121951226</v>
      </c>
      <c r="T329" s="240">
        <f t="shared" si="14"/>
        <v>5.1036585365853666</v>
      </c>
      <c r="U329" s="243">
        <f>System!$I$10</f>
        <v>0.2</v>
      </c>
      <c r="V329" s="185">
        <f t="shared" si="13"/>
        <v>9.4608000000000008</v>
      </c>
      <c r="W329" s="74"/>
      <c r="X329" s="5"/>
      <c r="Y329" s="176"/>
      <c r="Z329" s="174"/>
      <c r="AA329" s="174"/>
      <c r="AB329" s="297"/>
      <c r="AC329" s="297"/>
      <c r="AD329" s="174"/>
      <c r="AE329" s="174"/>
      <c r="AF329" s="174"/>
      <c r="AG329" s="174"/>
      <c r="AH329" s="147"/>
      <c r="AI329" s="174"/>
      <c r="AJ329" s="115"/>
      <c r="AK329" s="174"/>
      <c r="AL329" s="115"/>
      <c r="AM329" s="114"/>
      <c r="AN329" s="177"/>
      <c r="AO329" s="174"/>
      <c r="AP329" s="174"/>
      <c r="AQ329" s="174"/>
      <c r="AR329" s="169"/>
      <c r="AS329" s="5"/>
      <c r="AT329" s="16"/>
      <c r="AU329" s="16"/>
    </row>
    <row r="330" spans="1:47" s="10" customFormat="1" ht="20.100000000000001" customHeight="1">
      <c r="A330" s="123"/>
      <c r="B330" s="130" t="s">
        <v>694</v>
      </c>
      <c r="C330" s="31" t="s">
        <v>5283</v>
      </c>
      <c r="D330" s="130" t="s">
        <v>4951</v>
      </c>
      <c r="E330" s="129" t="s">
        <v>292</v>
      </c>
      <c r="F330" s="140">
        <v>46.629199999999997</v>
      </c>
      <c r="G330" s="140">
        <v>-80.664599999999993</v>
      </c>
      <c r="H330" s="31" t="s">
        <v>1152</v>
      </c>
      <c r="I330" s="31" t="s">
        <v>2783</v>
      </c>
      <c r="J330" s="226" t="s">
        <v>1911</v>
      </c>
      <c r="K330" s="134" t="s">
        <v>4144</v>
      </c>
      <c r="L330" s="226">
        <v>115</v>
      </c>
      <c r="M330" s="90">
        <v>2011</v>
      </c>
      <c r="N330" s="90">
        <v>2031</v>
      </c>
      <c r="O330" s="136"/>
      <c r="P330" s="83" t="s">
        <v>1067</v>
      </c>
      <c r="Q330" s="46" t="s">
        <v>1067</v>
      </c>
      <c r="R330" s="84">
        <v>1.4</v>
      </c>
      <c r="S330" s="288">
        <f>System!$H$11</f>
        <v>0.68430831298439321</v>
      </c>
      <c r="T330" s="240">
        <f t="shared" si="14"/>
        <v>0.9580316381781504</v>
      </c>
      <c r="U330" s="243">
        <f>System!$I$11</f>
        <v>0.65</v>
      </c>
      <c r="V330" s="185">
        <f t="shared" si="13"/>
        <v>7.9715999999999996</v>
      </c>
      <c r="W330" s="74"/>
      <c r="X330" s="5"/>
      <c r="Y330" s="148"/>
      <c r="Z330" s="171"/>
      <c r="AA330" s="148"/>
      <c r="AB330" s="336"/>
      <c r="AC330" s="337"/>
      <c r="AD330" s="148"/>
      <c r="AE330" s="148"/>
      <c r="AF330" s="148"/>
      <c r="AG330" s="148"/>
      <c r="AH330" s="148"/>
      <c r="AI330" s="222"/>
      <c r="AJ330" s="148"/>
      <c r="AK330" s="148"/>
      <c r="AL330" s="222"/>
      <c r="AM330" s="5"/>
      <c r="AN330" s="148"/>
      <c r="AO330" s="148"/>
      <c r="AP330" s="171"/>
      <c r="AQ330" s="148"/>
      <c r="AR330" s="148"/>
      <c r="AS330" s="5"/>
      <c r="AT330" s="16"/>
      <c r="AU330" s="16"/>
    </row>
    <row r="331" spans="1:47" s="10" customFormat="1" ht="20.100000000000001" customHeight="1">
      <c r="A331" s="123"/>
      <c r="B331" s="130" t="s">
        <v>804</v>
      </c>
      <c r="C331" s="31" t="s">
        <v>5284</v>
      </c>
      <c r="D331" s="130" t="s">
        <v>805</v>
      </c>
      <c r="E331" s="129" t="s">
        <v>403</v>
      </c>
      <c r="F331" s="140">
        <v>48.706899999999997</v>
      </c>
      <c r="G331" s="140">
        <v>-94.250299999999996</v>
      </c>
      <c r="H331" s="31" t="s">
        <v>1152</v>
      </c>
      <c r="I331" s="31" t="s">
        <v>2783</v>
      </c>
      <c r="J331" s="226" t="s">
        <v>2095</v>
      </c>
      <c r="K331" s="31" t="s">
        <v>3939</v>
      </c>
      <c r="L331" s="226">
        <v>115</v>
      </c>
      <c r="M331" s="90">
        <v>2015</v>
      </c>
      <c r="N331" s="90">
        <v>2035</v>
      </c>
      <c r="O331" s="125"/>
      <c r="P331" s="83" t="s">
        <v>204</v>
      </c>
      <c r="Q331" s="46" t="s">
        <v>204</v>
      </c>
      <c r="R331" s="84">
        <v>10</v>
      </c>
      <c r="S331" s="288">
        <f>System!$H$13</f>
        <v>0.18544776119402984</v>
      </c>
      <c r="T331" s="240">
        <f t="shared" si="14"/>
        <v>1.8544776119402984</v>
      </c>
      <c r="U331" s="243">
        <f>System!$I$13</f>
        <v>0.18</v>
      </c>
      <c r="V331" s="185">
        <f t="shared" si="13"/>
        <v>15.768000000000001</v>
      </c>
      <c r="W331" s="74"/>
      <c r="Y331" s="176"/>
      <c r="Z331" s="174"/>
      <c r="AA331" s="174"/>
      <c r="AB331" s="297"/>
      <c r="AC331" s="297"/>
      <c r="AD331" s="174"/>
      <c r="AE331" s="174"/>
      <c r="AF331" s="174"/>
      <c r="AG331" s="174"/>
      <c r="AH331" s="147"/>
      <c r="AI331" s="174"/>
      <c r="AJ331" s="115"/>
      <c r="AK331" s="174"/>
      <c r="AL331" s="115"/>
      <c r="AM331" s="114"/>
      <c r="AN331" s="177"/>
      <c r="AO331" s="174"/>
      <c r="AP331" s="174"/>
      <c r="AQ331" s="174"/>
      <c r="AR331" s="169"/>
      <c r="AT331" s="16"/>
      <c r="AU331" s="16"/>
    </row>
    <row r="332" spans="1:47" s="10" customFormat="1" ht="20.100000000000001" customHeight="1">
      <c r="A332" s="123"/>
      <c r="B332" s="130" t="s">
        <v>1000</v>
      </c>
      <c r="C332" s="31" t="s">
        <v>5285</v>
      </c>
      <c r="D332" s="130" t="s">
        <v>943</v>
      </c>
      <c r="E332" s="129" t="s">
        <v>541</v>
      </c>
      <c r="F332" s="140">
        <v>45.8185</v>
      </c>
      <c r="G332" s="140">
        <v>-82.142799999999994</v>
      </c>
      <c r="H332" s="31" t="s">
        <v>1152</v>
      </c>
      <c r="I332" s="31" t="s">
        <v>2783</v>
      </c>
      <c r="J332" s="226" t="s">
        <v>2510</v>
      </c>
      <c r="K332" s="31" t="s">
        <v>4132</v>
      </c>
      <c r="L332" s="226">
        <v>115</v>
      </c>
      <c r="M332" s="90">
        <v>2012</v>
      </c>
      <c r="N332" s="90">
        <v>2032</v>
      </c>
      <c r="O332" s="125"/>
      <c r="P332" s="83" t="s">
        <v>1156</v>
      </c>
      <c r="Q332" s="46" t="s">
        <v>205</v>
      </c>
      <c r="R332" s="84">
        <v>4</v>
      </c>
      <c r="S332" s="288">
        <f>System!$H$12</f>
        <v>0.21142031080592702</v>
      </c>
      <c r="T332" s="240">
        <f t="shared" si="14"/>
        <v>0.84568124322370808</v>
      </c>
      <c r="U332" s="243">
        <f>System!$I$12</f>
        <v>0.27</v>
      </c>
      <c r="V332" s="185">
        <f t="shared" si="13"/>
        <v>9.4608000000000008</v>
      </c>
      <c r="W332" s="74"/>
      <c r="Y332" s="176"/>
      <c r="Z332" s="174"/>
      <c r="AA332" s="174"/>
      <c r="AB332" s="297"/>
      <c r="AC332" s="297"/>
      <c r="AD332" s="174"/>
      <c r="AE332" s="174"/>
      <c r="AF332" s="174"/>
      <c r="AG332" s="174"/>
      <c r="AH332" s="147"/>
      <c r="AI332" s="174"/>
      <c r="AJ332" s="115"/>
      <c r="AK332" s="174"/>
      <c r="AL332" s="115"/>
      <c r="AM332" s="114"/>
      <c r="AN332" s="177"/>
      <c r="AO332" s="174"/>
      <c r="AP332" s="174"/>
      <c r="AQ332" s="174"/>
      <c r="AR332" s="169"/>
      <c r="AT332" s="16"/>
      <c r="AU332" s="16"/>
    </row>
    <row r="333" spans="1:47" s="10" customFormat="1" ht="20.100000000000001" customHeight="1">
      <c r="A333" s="123"/>
      <c r="B333" s="130" t="s">
        <v>695</v>
      </c>
      <c r="C333" s="31" t="s">
        <v>5286</v>
      </c>
      <c r="D333" s="130" t="s">
        <v>566</v>
      </c>
      <c r="E333" s="138" t="s">
        <v>272</v>
      </c>
      <c r="F333" s="142">
        <v>45.195700000000002</v>
      </c>
      <c r="G333" s="142">
        <v>-76.907399999999996</v>
      </c>
      <c r="H333" s="31" t="s">
        <v>1152</v>
      </c>
      <c r="I333" s="31" t="s">
        <v>2783</v>
      </c>
      <c r="J333" s="226" t="s">
        <v>2710</v>
      </c>
      <c r="K333" s="134" t="s">
        <v>3902</v>
      </c>
      <c r="L333" s="226">
        <v>230</v>
      </c>
      <c r="M333" s="287">
        <v>1967</v>
      </c>
      <c r="N333" s="75">
        <v>2100</v>
      </c>
      <c r="O333" s="136"/>
      <c r="P333" s="152" t="s">
        <v>203</v>
      </c>
      <c r="Q333" s="46" t="s">
        <v>203</v>
      </c>
      <c r="R333" s="185">
        <v>173</v>
      </c>
      <c r="S333" s="288">
        <f>System!$H$11</f>
        <v>0.68430831298439321</v>
      </c>
      <c r="T333" s="240">
        <f t="shared" si="14"/>
        <v>118.38533814630003</v>
      </c>
      <c r="U333" s="243">
        <v>0.2018198854488347</v>
      </c>
      <c r="V333" s="185">
        <f t="shared" si="13"/>
        <v>305.85399999999998</v>
      </c>
      <c r="W333" s="74">
        <v>2</v>
      </c>
      <c r="X333" s="5"/>
      <c r="Y333" s="222"/>
      <c r="Z333" s="188"/>
      <c r="AA333" s="222"/>
      <c r="AB333" s="336"/>
      <c r="AC333" s="337"/>
      <c r="AD333" s="148"/>
      <c r="AE333" s="148"/>
      <c r="AF333" s="148"/>
      <c r="AG333" s="148"/>
      <c r="AH333" s="222"/>
      <c r="AI333" s="222"/>
      <c r="AJ333" s="187"/>
      <c r="AK333" s="148"/>
      <c r="AL333" s="222"/>
      <c r="AM333" s="86"/>
      <c r="AN333" s="148"/>
      <c r="AO333" s="148"/>
      <c r="AP333" s="148"/>
      <c r="AQ333" s="148"/>
      <c r="AR333" s="148"/>
      <c r="AS333" s="5"/>
      <c r="AT333" s="16"/>
      <c r="AU333" s="71"/>
    </row>
    <row r="334" spans="1:47" s="10" customFormat="1" ht="20.100000000000001" customHeight="1">
      <c r="A334" s="123"/>
      <c r="B334" s="130" t="s">
        <v>1172</v>
      </c>
      <c r="C334" s="31" t="s">
        <v>5544</v>
      </c>
      <c r="D334" s="47" t="s">
        <v>612</v>
      </c>
      <c r="E334" s="47" t="s">
        <v>488</v>
      </c>
      <c r="F334" s="140">
        <v>49.808700000000002</v>
      </c>
      <c r="G334" s="140">
        <v>-84.498999999999995</v>
      </c>
      <c r="H334" s="31" t="s">
        <v>1152</v>
      </c>
      <c r="I334" s="31" t="s">
        <v>2783</v>
      </c>
      <c r="J334" s="226" t="s">
        <v>4371</v>
      </c>
      <c r="K334" s="134" t="s">
        <v>4164</v>
      </c>
      <c r="L334" s="226">
        <v>115</v>
      </c>
      <c r="M334" s="75">
        <v>2000</v>
      </c>
      <c r="N334" s="75">
        <v>2100</v>
      </c>
      <c r="O334" s="136"/>
      <c r="P334" s="152" t="s">
        <v>1067</v>
      </c>
      <c r="Q334" s="46" t="s">
        <v>1067</v>
      </c>
      <c r="R334" s="185">
        <v>18</v>
      </c>
      <c r="S334" s="288">
        <f>System!$H$11</f>
        <v>0.68430831298439321</v>
      </c>
      <c r="T334" s="240">
        <f t="shared" si="14"/>
        <v>12.317549633719079</v>
      </c>
      <c r="U334" s="243">
        <v>0.31763698630136988</v>
      </c>
      <c r="V334" s="185">
        <f t="shared" si="13"/>
        <v>50.085000000000001</v>
      </c>
      <c r="W334" s="74"/>
      <c r="X334" s="5"/>
      <c r="Y334" s="148"/>
      <c r="Z334" s="171"/>
      <c r="AA334" s="148"/>
      <c r="AB334" s="336"/>
      <c r="AC334" s="337"/>
      <c r="AD334" s="148"/>
      <c r="AE334" s="148"/>
      <c r="AF334" s="148"/>
      <c r="AG334" s="148"/>
      <c r="AH334" s="148"/>
      <c r="AI334" s="222"/>
      <c r="AJ334" s="148"/>
      <c r="AK334" s="148"/>
      <c r="AL334" s="222"/>
      <c r="AM334" s="86"/>
      <c r="AN334" s="148"/>
      <c r="AO334" s="148"/>
      <c r="AP334" s="148"/>
      <c r="AQ334" s="148"/>
      <c r="AR334" s="148"/>
      <c r="AS334" s="5"/>
      <c r="AT334" s="16"/>
      <c r="AU334" s="317"/>
    </row>
    <row r="335" spans="1:47" s="10" customFormat="1" ht="20.100000000000001" customHeight="1">
      <c r="A335" s="123"/>
      <c r="B335" s="130" t="s">
        <v>696</v>
      </c>
      <c r="C335" s="31" t="s">
        <v>5287</v>
      </c>
      <c r="D335" s="47" t="s">
        <v>1026</v>
      </c>
      <c r="E335" s="47" t="s">
        <v>1027</v>
      </c>
      <c r="F335" s="140">
        <v>46.344000000000001</v>
      </c>
      <c r="G335" s="140">
        <v>-81.573400000000007</v>
      </c>
      <c r="H335" s="31" t="s">
        <v>1152</v>
      </c>
      <c r="I335" s="31" t="s">
        <v>2783</v>
      </c>
      <c r="J335" s="226" t="s">
        <v>2247</v>
      </c>
      <c r="K335" s="134" t="s">
        <v>4034</v>
      </c>
      <c r="L335" s="226">
        <v>115</v>
      </c>
      <c r="M335" s="75">
        <v>2000</v>
      </c>
      <c r="N335" s="75">
        <v>2100</v>
      </c>
      <c r="O335" s="125"/>
      <c r="P335" s="83" t="s">
        <v>1067</v>
      </c>
      <c r="Q335" s="46" t="s">
        <v>1067</v>
      </c>
      <c r="R335" s="84">
        <v>4.5</v>
      </c>
      <c r="S335" s="288">
        <f>System!$H$11</f>
        <v>0.68430831298439321</v>
      </c>
      <c r="T335" s="240">
        <f t="shared" si="14"/>
        <v>3.0793874084297697</v>
      </c>
      <c r="U335" s="243">
        <f>System!$I$11</f>
        <v>0.65</v>
      </c>
      <c r="V335" s="185">
        <f t="shared" si="13"/>
        <v>25.623000000000001</v>
      </c>
      <c r="W335" s="74"/>
      <c r="X335" s="5"/>
      <c r="Y335" s="148"/>
      <c r="Z335" s="171"/>
      <c r="AA335" s="148"/>
      <c r="AB335" s="336"/>
      <c r="AC335" s="337"/>
      <c r="AD335" s="148"/>
      <c r="AE335" s="148"/>
      <c r="AF335" s="148"/>
      <c r="AG335" s="148"/>
      <c r="AH335" s="148"/>
      <c r="AI335" s="222"/>
      <c r="AJ335" s="148"/>
      <c r="AK335" s="148"/>
      <c r="AL335" s="222"/>
      <c r="AM335" s="5"/>
      <c r="AN335" s="148"/>
      <c r="AO335" s="148"/>
      <c r="AP335" s="171"/>
      <c r="AQ335" s="148"/>
      <c r="AR335" s="148"/>
      <c r="AS335" s="5"/>
      <c r="AT335" s="16"/>
      <c r="AU335" s="16"/>
    </row>
    <row r="336" spans="1:47" s="10" customFormat="1" ht="20.100000000000001" customHeight="1">
      <c r="A336" s="123"/>
      <c r="B336" s="130" t="s">
        <v>697</v>
      </c>
      <c r="C336" s="31" t="s">
        <v>5288</v>
      </c>
      <c r="D336" s="130" t="s">
        <v>698</v>
      </c>
      <c r="E336" s="129" t="s">
        <v>293</v>
      </c>
      <c r="F336" s="140">
        <v>49.682600000000001</v>
      </c>
      <c r="G336" s="140">
        <v>-88.004900000000006</v>
      </c>
      <c r="H336" s="31" t="s">
        <v>1152</v>
      </c>
      <c r="I336" s="31" t="s">
        <v>2783</v>
      </c>
      <c r="J336" s="226" t="s">
        <v>4343</v>
      </c>
      <c r="K336" s="134" t="s">
        <v>3903</v>
      </c>
      <c r="L336" s="226">
        <v>115</v>
      </c>
      <c r="M336" s="90">
        <v>2017</v>
      </c>
      <c r="N336" s="90">
        <v>2057</v>
      </c>
      <c r="O336" s="125"/>
      <c r="P336" s="83" t="s">
        <v>1067</v>
      </c>
      <c r="Q336" s="46" t="s">
        <v>1067</v>
      </c>
      <c r="R336" s="84">
        <v>10</v>
      </c>
      <c r="S336" s="288">
        <f>System!$H$11</f>
        <v>0.68430831298439321</v>
      </c>
      <c r="T336" s="240">
        <f t="shared" si="14"/>
        <v>6.8430831298439321</v>
      </c>
      <c r="U336" s="243">
        <f>System!$I$11</f>
        <v>0.65</v>
      </c>
      <c r="V336" s="185">
        <f t="shared" si="13"/>
        <v>56.94</v>
      </c>
      <c r="W336" s="74"/>
      <c r="X336" s="86"/>
      <c r="Y336" s="148"/>
      <c r="Z336" s="171"/>
      <c r="AA336" s="148"/>
      <c r="AB336" s="336"/>
      <c r="AC336" s="337"/>
      <c r="AD336" s="148"/>
      <c r="AE336" s="148"/>
      <c r="AF336" s="148"/>
      <c r="AG336" s="148"/>
      <c r="AH336" s="148"/>
      <c r="AI336" s="222"/>
      <c r="AJ336" s="148"/>
      <c r="AK336" s="148"/>
      <c r="AL336" s="222"/>
      <c r="AM336" s="5"/>
      <c r="AN336" s="148"/>
      <c r="AO336" s="148"/>
      <c r="AP336" s="148"/>
      <c r="AQ336" s="148"/>
      <c r="AR336" s="148"/>
      <c r="AS336" s="86"/>
      <c r="AT336" s="16"/>
      <c r="AU336" s="16"/>
    </row>
    <row r="337" spans="1:47" s="10" customFormat="1" ht="20.100000000000001" customHeight="1">
      <c r="A337" s="123"/>
      <c r="B337" s="129" t="s">
        <v>404</v>
      </c>
      <c r="C337" s="31" t="s">
        <v>5289</v>
      </c>
      <c r="D337" s="129" t="s">
        <v>566</v>
      </c>
      <c r="E337" s="129" t="s">
        <v>404</v>
      </c>
      <c r="F337" s="146">
        <v>42.803688999999999</v>
      </c>
      <c r="G337" s="146">
        <v>-80.046090000000007</v>
      </c>
      <c r="H337" s="31" t="s">
        <v>1153</v>
      </c>
      <c r="I337" s="31" t="s">
        <v>2783</v>
      </c>
      <c r="J337" s="226" t="s">
        <v>2298</v>
      </c>
      <c r="K337" s="134" t="s">
        <v>4538</v>
      </c>
      <c r="L337" s="226">
        <v>230</v>
      </c>
      <c r="M337" s="90">
        <v>2019</v>
      </c>
      <c r="N337" s="90">
        <v>2039</v>
      </c>
      <c r="O337" s="127"/>
      <c r="P337" s="90" t="s">
        <v>204</v>
      </c>
      <c r="Q337" s="46" t="s">
        <v>204</v>
      </c>
      <c r="R337" s="185">
        <v>44</v>
      </c>
      <c r="S337" s="288">
        <f>System!$H$13</f>
        <v>0.18544776119402984</v>
      </c>
      <c r="T337" s="240">
        <f t="shared" si="14"/>
        <v>8.1597014925373124</v>
      </c>
      <c r="U337" s="243">
        <f>System!$I$13</f>
        <v>0.18</v>
      </c>
      <c r="V337" s="185">
        <f t="shared" si="13"/>
        <v>69.379199999999997</v>
      </c>
      <c r="W337" s="74"/>
      <c r="Y337" s="176"/>
      <c r="Z337" s="174"/>
      <c r="AA337" s="174"/>
      <c r="AB337" s="297"/>
      <c r="AC337" s="297"/>
      <c r="AD337" s="174"/>
      <c r="AE337" s="174"/>
      <c r="AF337" s="174"/>
      <c r="AG337" s="174"/>
      <c r="AH337" s="147"/>
      <c r="AI337" s="174"/>
      <c r="AJ337" s="115"/>
      <c r="AK337" s="174"/>
      <c r="AL337" s="115"/>
      <c r="AM337" s="114"/>
      <c r="AN337" s="177"/>
      <c r="AO337" s="174"/>
      <c r="AP337" s="174"/>
      <c r="AQ337" s="174"/>
      <c r="AR337" s="169"/>
      <c r="AT337" s="16"/>
      <c r="AU337" s="16"/>
    </row>
    <row r="338" spans="1:47" s="10" customFormat="1" ht="20.100000000000001" customHeight="1">
      <c r="A338" s="123"/>
      <c r="B338" s="130" t="s">
        <v>405</v>
      </c>
      <c r="C338" s="31" t="s">
        <v>5290</v>
      </c>
      <c r="D338" s="130" t="s">
        <v>806</v>
      </c>
      <c r="E338" s="129" t="s">
        <v>406</v>
      </c>
      <c r="F338" s="140">
        <v>44.217500000000001</v>
      </c>
      <c r="G338" s="140">
        <v>-76.708200000000005</v>
      </c>
      <c r="H338" s="31" t="s">
        <v>1153</v>
      </c>
      <c r="I338" s="31" t="s">
        <v>2783</v>
      </c>
      <c r="J338" s="226" t="s">
        <v>2456</v>
      </c>
      <c r="K338" s="134" t="s">
        <v>4165</v>
      </c>
      <c r="L338" s="226">
        <v>115</v>
      </c>
      <c r="M338" s="90">
        <v>2014</v>
      </c>
      <c r="N338" s="90">
        <v>2034</v>
      </c>
      <c r="O338" s="125"/>
      <c r="P338" s="83" t="s">
        <v>204</v>
      </c>
      <c r="Q338" s="46" t="s">
        <v>204</v>
      </c>
      <c r="R338" s="84">
        <v>10</v>
      </c>
      <c r="S338" s="288">
        <f>System!$H$13</f>
        <v>0.18544776119402984</v>
      </c>
      <c r="T338" s="240">
        <f t="shared" si="14"/>
        <v>1.8544776119402984</v>
      </c>
      <c r="U338" s="243">
        <f>System!$I$13</f>
        <v>0.18</v>
      </c>
      <c r="V338" s="185">
        <f t="shared" si="13"/>
        <v>15.768000000000001</v>
      </c>
      <c r="W338" s="74"/>
      <c r="Y338" s="176"/>
      <c r="Z338" s="174"/>
      <c r="AA338" s="174"/>
      <c r="AB338" s="297"/>
      <c r="AC338" s="297"/>
      <c r="AD338" s="174"/>
      <c r="AE338" s="174"/>
      <c r="AF338" s="174"/>
      <c r="AG338" s="174"/>
      <c r="AH338" s="147"/>
      <c r="AI338" s="174"/>
      <c r="AJ338" s="115"/>
      <c r="AK338" s="174"/>
      <c r="AL338" s="115"/>
      <c r="AM338" s="114"/>
      <c r="AN338" s="177"/>
      <c r="AO338" s="174"/>
      <c r="AP338" s="174"/>
      <c r="AQ338" s="174"/>
      <c r="AR338" s="169"/>
      <c r="AT338" s="16"/>
      <c r="AU338" s="16"/>
    </row>
    <row r="339" spans="1:47" s="10" customFormat="1" ht="20.100000000000001" customHeight="1">
      <c r="A339" s="123"/>
      <c r="B339" s="129" t="s">
        <v>3739</v>
      </c>
      <c r="C339" s="31" t="s">
        <v>4829</v>
      </c>
      <c r="D339" s="129" t="s">
        <v>4947</v>
      </c>
      <c r="E339" s="129" t="s">
        <v>321</v>
      </c>
      <c r="F339" s="146">
        <v>44.148107000000003</v>
      </c>
      <c r="G339" s="146">
        <v>-76.841318000000001</v>
      </c>
      <c r="H339" s="31" t="s">
        <v>1153</v>
      </c>
      <c r="I339" s="31" t="s">
        <v>2783</v>
      </c>
      <c r="J339" s="226" t="s">
        <v>4373</v>
      </c>
      <c r="K339" s="134" t="s">
        <v>4647</v>
      </c>
      <c r="L339" s="226">
        <v>230</v>
      </c>
      <c r="M339" s="75">
        <v>2000</v>
      </c>
      <c r="N339" s="75">
        <v>2100</v>
      </c>
      <c r="O339" s="124"/>
      <c r="P339" s="90" t="s">
        <v>162</v>
      </c>
      <c r="Q339" s="46" t="s">
        <v>4926</v>
      </c>
      <c r="R339" s="185">
        <v>260</v>
      </c>
      <c r="S339" s="288">
        <f>System!$H$7</f>
        <v>0.85116604477611935</v>
      </c>
      <c r="T339" s="240">
        <f t="shared" si="14"/>
        <v>221.30317164179104</v>
      </c>
      <c r="U339" s="243">
        <f>System!$I$9</f>
        <v>0.12</v>
      </c>
      <c r="V339" s="185">
        <f t="shared" si="13"/>
        <v>273.31200000000001</v>
      </c>
      <c r="W339" s="74"/>
      <c r="Y339" s="177"/>
      <c r="Z339" s="174"/>
      <c r="AA339" s="174"/>
      <c r="AB339" s="297"/>
      <c r="AC339" s="297"/>
      <c r="AD339" s="174"/>
      <c r="AE339" s="174"/>
      <c r="AF339" s="174"/>
      <c r="AG339" s="174"/>
      <c r="AH339" s="147"/>
      <c r="AI339" s="174"/>
      <c r="AJ339" s="115"/>
      <c r="AK339" s="174"/>
      <c r="AL339" s="115"/>
      <c r="AM339" s="82"/>
      <c r="AN339" s="177"/>
      <c r="AO339" s="174"/>
      <c r="AP339" s="174"/>
      <c r="AQ339" s="174"/>
      <c r="AR339" s="169"/>
      <c r="AT339" s="16"/>
      <c r="AU339" s="16"/>
    </row>
    <row r="340" spans="1:47" s="10" customFormat="1" ht="20.100000000000001" customHeight="1">
      <c r="A340" s="123"/>
      <c r="B340" s="129" t="s">
        <v>3740</v>
      </c>
      <c r="C340" s="31" t="s">
        <v>4830</v>
      </c>
      <c r="D340" s="129" t="s">
        <v>4947</v>
      </c>
      <c r="E340" s="129" t="s">
        <v>321</v>
      </c>
      <c r="F340" s="146">
        <v>44.148107000000003</v>
      </c>
      <c r="G340" s="146">
        <v>-76.841318000000001</v>
      </c>
      <c r="H340" s="31" t="s">
        <v>1153</v>
      </c>
      <c r="I340" s="31" t="s">
        <v>2783</v>
      </c>
      <c r="J340" s="226" t="s">
        <v>4373</v>
      </c>
      <c r="K340" s="134" t="s">
        <v>4647</v>
      </c>
      <c r="L340" s="226">
        <v>230</v>
      </c>
      <c r="M340" s="75">
        <v>2000</v>
      </c>
      <c r="N340" s="75">
        <v>2100</v>
      </c>
      <c r="O340" s="124"/>
      <c r="P340" s="90" t="s">
        <v>162</v>
      </c>
      <c r="Q340" s="46" t="s">
        <v>4926</v>
      </c>
      <c r="R340" s="185">
        <v>260</v>
      </c>
      <c r="S340" s="288">
        <f>System!$H$7</f>
        <v>0.85116604477611935</v>
      </c>
      <c r="T340" s="240">
        <f t="shared" si="14"/>
        <v>221.30317164179104</v>
      </c>
      <c r="U340" s="243">
        <f>System!$I$9</f>
        <v>0.12</v>
      </c>
      <c r="V340" s="185">
        <f t="shared" si="13"/>
        <v>273.31200000000001</v>
      </c>
      <c r="W340" s="74"/>
      <c r="Y340" s="177"/>
      <c r="Z340" s="174"/>
      <c r="AA340" s="174"/>
      <c r="AB340" s="297"/>
      <c r="AC340" s="297"/>
      <c r="AD340" s="174"/>
      <c r="AE340" s="174"/>
      <c r="AF340" s="174"/>
      <c r="AG340" s="174"/>
      <c r="AH340" s="147"/>
      <c r="AI340" s="174"/>
      <c r="AJ340" s="115"/>
      <c r="AK340" s="174"/>
      <c r="AL340" s="115"/>
      <c r="AM340" s="82"/>
      <c r="AN340" s="177"/>
      <c r="AO340" s="174"/>
      <c r="AP340" s="174"/>
      <c r="AQ340" s="174"/>
      <c r="AR340" s="169"/>
      <c r="AT340" s="16"/>
      <c r="AU340" s="16"/>
    </row>
    <row r="341" spans="1:47" s="10" customFormat="1" ht="20.100000000000001" customHeight="1">
      <c r="A341" s="123"/>
      <c r="B341" s="129" t="s">
        <v>3741</v>
      </c>
      <c r="C341" s="31" t="s">
        <v>4831</v>
      </c>
      <c r="D341" s="129" t="s">
        <v>4947</v>
      </c>
      <c r="E341" s="129" t="s">
        <v>321</v>
      </c>
      <c r="F341" s="146">
        <v>44.148107000000003</v>
      </c>
      <c r="G341" s="146">
        <v>-76.841318000000001</v>
      </c>
      <c r="H341" s="31" t="s">
        <v>1153</v>
      </c>
      <c r="I341" s="31" t="s">
        <v>2783</v>
      </c>
      <c r="J341" s="226" t="s">
        <v>4373</v>
      </c>
      <c r="K341" s="134" t="s">
        <v>4647</v>
      </c>
      <c r="L341" s="226">
        <v>230</v>
      </c>
      <c r="M341" s="75">
        <v>2000</v>
      </c>
      <c r="N341" s="75">
        <v>2100</v>
      </c>
      <c r="O341" s="124"/>
      <c r="P341" s="90" t="s">
        <v>162</v>
      </c>
      <c r="Q341" s="46" t="s">
        <v>4926</v>
      </c>
      <c r="R341" s="185">
        <v>458</v>
      </c>
      <c r="S341" s="288">
        <f>System!$H$7</f>
        <v>0.85116604477611935</v>
      </c>
      <c r="T341" s="240">
        <f t="shared" si="14"/>
        <v>389.83404850746268</v>
      </c>
      <c r="U341" s="243">
        <f>System!$I$9</f>
        <v>0.12</v>
      </c>
      <c r="V341" s="185">
        <f t="shared" si="13"/>
        <v>481.44959999999998</v>
      </c>
      <c r="W341" s="74"/>
      <c r="Y341" s="177"/>
      <c r="Z341" s="174"/>
      <c r="AA341" s="174"/>
      <c r="AB341" s="297"/>
      <c r="AC341" s="297"/>
      <c r="AD341" s="174"/>
      <c r="AE341" s="174"/>
      <c r="AF341" s="174"/>
      <c r="AG341" s="174"/>
      <c r="AH341" s="147"/>
      <c r="AI341" s="174"/>
      <c r="AJ341" s="115"/>
      <c r="AK341" s="174"/>
      <c r="AL341" s="115"/>
      <c r="AM341" s="114"/>
      <c r="AN341" s="177"/>
      <c r="AO341" s="174"/>
      <c r="AP341" s="174"/>
      <c r="AQ341" s="174"/>
      <c r="AR341" s="169"/>
      <c r="AT341" s="16"/>
      <c r="AU341" s="16"/>
    </row>
    <row r="342" spans="1:47" s="10" customFormat="1" ht="20.100000000000001" customHeight="1">
      <c r="A342" s="123"/>
      <c r="B342" s="130" t="s">
        <v>3614</v>
      </c>
      <c r="C342" s="31" t="s">
        <v>5291</v>
      </c>
      <c r="D342" s="130" t="s">
        <v>944</v>
      </c>
      <c r="E342" s="129" t="s">
        <v>493</v>
      </c>
      <c r="F342" s="140">
        <v>42.956400000000002</v>
      </c>
      <c r="G342" s="140">
        <v>-81.732799999999997</v>
      </c>
      <c r="H342" s="31" t="s">
        <v>1153</v>
      </c>
      <c r="I342" s="31" t="s">
        <v>2783</v>
      </c>
      <c r="J342" s="226" t="s">
        <v>2519</v>
      </c>
      <c r="K342" s="31" t="s">
        <v>4259</v>
      </c>
      <c r="L342" s="226">
        <v>115</v>
      </c>
      <c r="M342" s="90">
        <v>2015</v>
      </c>
      <c r="N342" s="90">
        <v>2035</v>
      </c>
      <c r="O342" s="125"/>
      <c r="P342" s="83" t="s">
        <v>1156</v>
      </c>
      <c r="Q342" s="46" t="s">
        <v>205</v>
      </c>
      <c r="R342" s="84">
        <v>4.0999999999999996</v>
      </c>
      <c r="S342" s="288">
        <f>System!$H$12</f>
        <v>0.21142031080592702</v>
      </c>
      <c r="T342" s="240">
        <f t="shared" si="14"/>
        <v>0.86682327430430073</v>
      </c>
      <c r="U342" s="243">
        <f>System!$I$12</f>
        <v>0.27</v>
      </c>
      <c r="V342" s="185">
        <f t="shared" si="13"/>
        <v>9.6973200000000013</v>
      </c>
      <c r="W342" s="74"/>
      <c r="Y342" s="176"/>
      <c r="Z342" s="174"/>
      <c r="AA342" s="174"/>
      <c r="AB342" s="297"/>
      <c r="AC342" s="297"/>
      <c r="AD342" s="174"/>
      <c r="AE342" s="174"/>
      <c r="AF342" s="174"/>
      <c r="AG342" s="174"/>
      <c r="AH342" s="147"/>
      <c r="AI342" s="174"/>
      <c r="AJ342" s="115"/>
      <c r="AK342" s="174"/>
      <c r="AL342" s="115"/>
      <c r="AM342" s="114"/>
      <c r="AN342" s="177"/>
      <c r="AO342" s="174"/>
      <c r="AP342" s="174"/>
      <c r="AQ342" s="174"/>
      <c r="AR342" s="169"/>
      <c r="AT342" s="16"/>
      <c r="AU342" s="16"/>
    </row>
    <row r="343" spans="1:47" s="10" customFormat="1" ht="20.100000000000001" customHeight="1">
      <c r="A343" s="123"/>
      <c r="B343" s="129" t="s">
        <v>3615</v>
      </c>
      <c r="C343" s="31" t="s">
        <v>5292</v>
      </c>
      <c r="D343" s="129" t="s">
        <v>542</v>
      </c>
      <c r="E343" s="129" t="s">
        <v>543</v>
      </c>
      <c r="F343" s="146">
        <v>45.219481000000002</v>
      </c>
      <c r="G343" s="146">
        <v>-75.162934000000007</v>
      </c>
      <c r="H343" s="31" t="s">
        <v>1152</v>
      </c>
      <c r="I343" s="31" t="s">
        <v>2783</v>
      </c>
      <c r="J343" s="226" t="s">
        <v>2174</v>
      </c>
      <c r="K343" s="31" t="s">
        <v>3988</v>
      </c>
      <c r="L343" s="226">
        <v>115</v>
      </c>
      <c r="M343" s="90">
        <v>2021</v>
      </c>
      <c r="N343" s="90">
        <v>2041</v>
      </c>
      <c r="O343" s="124"/>
      <c r="P343" s="90" t="s">
        <v>1156</v>
      </c>
      <c r="Q343" s="46" t="s">
        <v>205</v>
      </c>
      <c r="R343" s="53">
        <v>100</v>
      </c>
      <c r="S343" s="288">
        <f>System!$H$12</f>
        <v>0.21142031080592702</v>
      </c>
      <c r="T343" s="240">
        <f t="shared" si="14"/>
        <v>21.142031080592702</v>
      </c>
      <c r="U343" s="243">
        <f>System!$I$12</f>
        <v>0.27</v>
      </c>
      <c r="V343" s="185">
        <f t="shared" si="13"/>
        <v>236.52000000000004</v>
      </c>
      <c r="W343" s="74"/>
      <c r="Y343" s="176"/>
      <c r="Z343" s="174"/>
      <c r="AA343" s="174"/>
      <c r="AB343" s="297"/>
      <c r="AC343" s="297"/>
      <c r="AD343" s="174"/>
      <c r="AE343" s="174"/>
      <c r="AF343" s="174"/>
      <c r="AG343" s="174"/>
      <c r="AH343" s="147"/>
      <c r="AI343" s="174"/>
      <c r="AJ343" s="115"/>
      <c r="AK343" s="174"/>
      <c r="AL343" s="115"/>
      <c r="AM343" s="114"/>
      <c r="AN343" s="177"/>
      <c r="AO343" s="174"/>
      <c r="AP343" s="174"/>
      <c r="AQ343" s="174"/>
      <c r="AR343" s="169"/>
      <c r="AT343" s="16"/>
      <c r="AU343" s="16"/>
    </row>
    <row r="344" spans="1:47" s="10" customFormat="1" ht="20.100000000000001" customHeight="1">
      <c r="A344" s="123"/>
      <c r="B344" s="130" t="s">
        <v>945</v>
      </c>
      <c r="C344" s="31" t="s">
        <v>5293</v>
      </c>
      <c r="D344" s="129" t="s">
        <v>544</v>
      </c>
      <c r="E344" s="129" t="s">
        <v>545</v>
      </c>
      <c r="F344" s="140">
        <v>42.194099999999999</v>
      </c>
      <c r="G344" s="140">
        <v>-82.810500000000005</v>
      </c>
      <c r="H344" s="31" t="s">
        <v>1153</v>
      </c>
      <c r="I344" s="31" t="s">
        <v>2783</v>
      </c>
      <c r="J344" s="226" t="s">
        <v>1664</v>
      </c>
      <c r="K344" s="31" t="s">
        <v>4129</v>
      </c>
      <c r="L344" s="226">
        <v>230</v>
      </c>
      <c r="M344" s="90">
        <v>2010</v>
      </c>
      <c r="N344" s="90">
        <v>2030</v>
      </c>
      <c r="O344" s="136"/>
      <c r="P344" s="83" t="s">
        <v>1156</v>
      </c>
      <c r="Q344" s="46" t="s">
        <v>205</v>
      </c>
      <c r="R344" s="84">
        <v>10</v>
      </c>
      <c r="S344" s="288">
        <f>System!$H$12</f>
        <v>0.21142031080592702</v>
      </c>
      <c r="T344" s="240">
        <f t="shared" si="14"/>
        <v>2.1142031080592703</v>
      </c>
      <c r="U344" s="243">
        <f>System!$I$12</f>
        <v>0.27</v>
      </c>
      <c r="V344" s="185">
        <f t="shared" si="13"/>
        <v>23.652000000000001</v>
      </c>
      <c r="W344" s="74"/>
      <c r="Y344" s="176"/>
      <c r="Z344" s="174"/>
      <c r="AA344" s="174"/>
      <c r="AB344" s="297"/>
      <c r="AC344" s="297"/>
      <c r="AD344" s="174"/>
      <c r="AE344" s="174"/>
      <c r="AF344" s="174"/>
      <c r="AG344" s="174"/>
      <c r="AH344" s="147"/>
      <c r="AI344" s="174"/>
      <c r="AJ344" s="115"/>
      <c r="AK344" s="174"/>
      <c r="AL344" s="115"/>
      <c r="AM344" s="114"/>
      <c r="AN344" s="177"/>
      <c r="AO344" s="174"/>
      <c r="AP344" s="174"/>
      <c r="AQ344" s="174"/>
      <c r="AR344" s="169"/>
      <c r="AT344" s="16"/>
      <c r="AU344" s="16"/>
    </row>
    <row r="345" spans="1:47" s="10" customFormat="1" ht="20.100000000000001" customHeight="1">
      <c r="A345" s="123"/>
      <c r="B345" s="129" t="s">
        <v>3616</v>
      </c>
      <c r="C345" s="31" t="s">
        <v>5294</v>
      </c>
      <c r="D345" s="129" t="s">
        <v>4941</v>
      </c>
      <c r="E345" s="129" t="s">
        <v>239</v>
      </c>
      <c r="F345" s="146">
        <v>43.236961000000001</v>
      </c>
      <c r="G345" s="146">
        <v>-80.096119000000002</v>
      </c>
      <c r="H345" s="31" t="s">
        <v>1153</v>
      </c>
      <c r="I345" s="31" t="s">
        <v>2783</v>
      </c>
      <c r="J345" s="226" t="s">
        <v>1484</v>
      </c>
      <c r="K345" s="134" t="s">
        <v>4207</v>
      </c>
      <c r="L345" s="226">
        <v>115</v>
      </c>
      <c r="M345" s="90">
        <v>2017</v>
      </c>
      <c r="N345" s="90">
        <v>2037</v>
      </c>
      <c r="O345" s="127"/>
      <c r="P345" s="90" t="s">
        <v>194</v>
      </c>
      <c r="Q345" s="46" t="s">
        <v>4925</v>
      </c>
      <c r="R345" s="53">
        <v>3.2330000000000001</v>
      </c>
      <c r="S345" s="288">
        <f>System!$H$7</f>
        <v>0.85116604477611935</v>
      </c>
      <c r="T345" s="240">
        <f t="shared" si="14"/>
        <v>2.7518198227611941</v>
      </c>
      <c r="U345" s="243">
        <f>System!$I$8</f>
        <v>0.13</v>
      </c>
      <c r="V345" s="185">
        <f t="shared" si="13"/>
        <v>3.6817403999999998</v>
      </c>
      <c r="W345" s="74"/>
      <c r="X345" s="5"/>
      <c r="Y345" s="177"/>
      <c r="Z345" s="174"/>
      <c r="AA345" s="174"/>
      <c r="AB345" s="297"/>
      <c r="AC345" s="297"/>
      <c r="AD345" s="174"/>
      <c r="AE345" s="174"/>
      <c r="AF345" s="174"/>
      <c r="AG345" s="174"/>
      <c r="AH345" s="147"/>
      <c r="AI345" s="174"/>
      <c r="AJ345" s="115"/>
      <c r="AK345" s="174"/>
      <c r="AL345" s="115"/>
      <c r="AM345" s="114"/>
      <c r="AN345" s="177"/>
      <c r="AO345" s="174"/>
      <c r="AP345" s="174"/>
      <c r="AQ345" s="174"/>
      <c r="AR345" s="169"/>
      <c r="AS345" s="5"/>
      <c r="AT345" s="16"/>
      <c r="AU345" s="16"/>
    </row>
    <row r="346" spans="1:47" s="10" customFormat="1" ht="20.100000000000001" customHeight="1">
      <c r="A346" s="123"/>
      <c r="B346" s="129" t="s">
        <v>323</v>
      </c>
      <c r="C346" s="31" t="s">
        <v>5295</v>
      </c>
      <c r="D346" s="129" t="s">
        <v>322</v>
      </c>
      <c r="E346" s="129" t="s">
        <v>323</v>
      </c>
      <c r="F346" s="146">
        <v>49.294611000000003</v>
      </c>
      <c r="G346" s="146">
        <v>-88.099888000000007</v>
      </c>
      <c r="H346" s="31" t="s">
        <v>1152</v>
      </c>
      <c r="I346" s="31" t="s">
        <v>2783</v>
      </c>
      <c r="J346" s="226" t="s">
        <v>4328</v>
      </c>
      <c r="K346" s="31" t="s">
        <v>3878</v>
      </c>
      <c r="L346" s="226">
        <v>115</v>
      </c>
      <c r="M346" s="90">
        <v>2018</v>
      </c>
      <c r="N346" s="90">
        <v>2022</v>
      </c>
      <c r="O346" s="127"/>
      <c r="P346" s="90" t="s">
        <v>162</v>
      </c>
      <c r="Q346" s="46" t="s">
        <v>4926</v>
      </c>
      <c r="R346" s="185">
        <v>23</v>
      </c>
      <c r="S346" s="288">
        <f>System!$H$7</f>
        <v>0.85116604477611935</v>
      </c>
      <c r="T346" s="240">
        <f t="shared" si="14"/>
        <v>19.576819029850746</v>
      </c>
      <c r="U346" s="243">
        <v>7.5441731189199916E-4</v>
      </c>
      <c r="V346" s="185">
        <f t="shared" si="13"/>
        <v>0.152</v>
      </c>
      <c r="W346" s="74"/>
      <c r="X346" s="5"/>
      <c r="Y346" s="148"/>
      <c r="Z346" s="171"/>
      <c r="AA346" s="148"/>
      <c r="AB346" s="336"/>
      <c r="AC346" s="337"/>
      <c r="AD346" s="148"/>
      <c r="AE346" s="148"/>
      <c r="AF346" s="148"/>
      <c r="AG346" s="148"/>
      <c r="AH346" s="148"/>
      <c r="AI346" s="222"/>
      <c r="AJ346" s="148"/>
      <c r="AK346" s="148"/>
      <c r="AL346" s="222"/>
      <c r="AM346" s="86"/>
      <c r="AN346" s="148"/>
      <c r="AO346" s="148"/>
      <c r="AP346" s="148"/>
      <c r="AQ346" s="148"/>
      <c r="AR346" s="148"/>
      <c r="AS346" s="5"/>
      <c r="AT346" s="16"/>
      <c r="AU346" s="16"/>
    </row>
    <row r="347" spans="1:47" s="10" customFormat="1" ht="20.100000000000001" customHeight="1">
      <c r="A347" s="123"/>
      <c r="B347" s="130" t="s">
        <v>699</v>
      </c>
      <c r="C347" s="31" t="s">
        <v>5296</v>
      </c>
      <c r="D347" s="130" t="s">
        <v>566</v>
      </c>
      <c r="E347" s="138" t="s">
        <v>699</v>
      </c>
      <c r="F347" s="142">
        <v>46.096699999999998</v>
      </c>
      <c r="G347" s="142">
        <v>-79.479600000000005</v>
      </c>
      <c r="H347" s="31" t="s">
        <v>1152</v>
      </c>
      <c r="I347" s="31" t="s">
        <v>2783</v>
      </c>
      <c r="J347" s="226" t="s">
        <v>1956</v>
      </c>
      <c r="K347" s="134" t="s">
        <v>4276</v>
      </c>
      <c r="L347" s="226">
        <v>230</v>
      </c>
      <c r="M347" s="287">
        <v>1909</v>
      </c>
      <c r="N347" s="75">
        <v>2100</v>
      </c>
      <c r="O347" s="125"/>
      <c r="P347" s="83" t="s">
        <v>1067</v>
      </c>
      <c r="Q347" s="46" t="s">
        <v>1067</v>
      </c>
      <c r="R347" s="84">
        <v>2</v>
      </c>
      <c r="S347" s="288">
        <f>System!$H$11</f>
        <v>0.68430831298439321</v>
      </c>
      <c r="T347" s="240">
        <f t="shared" si="14"/>
        <v>1.3686166259687864</v>
      </c>
      <c r="U347" s="243">
        <f>System!$I$11</f>
        <v>0.65</v>
      </c>
      <c r="V347" s="185">
        <f t="shared" si="13"/>
        <v>11.388</v>
      </c>
      <c r="W347" s="74">
        <v>2</v>
      </c>
      <c r="X347" s="5"/>
      <c r="Y347" s="148"/>
      <c r="Z347" s="171"/>
      <c r="AA347" s="148"/>
      <c r="AB347" s="336"/>
      <c r="AC347" s="337"/>
      <c r="AD347" s="148"/>
      <c r="AE347" s="148"/>
      <c r="AF347" s="148"/>
      <c r="AG347" s="148"/>
      <c r="AH347" s="148"/>
      <c r="AI347" s="222"/>
      <c r="AJ347" s="148"/>
      <c r="AK347" s="148"/>
      <c r="AL347" s="222"/>
      <c r="AM347" s="86"/>
      <c r="AN347" s="148"/>
      <c r="AO347" s="148"/>
      <c r="AP347" s="171"/>
      <c r="AQ347" s="148"/>
      <c r="AR347" s="148"/>
      <c r="AS347" s="5"/>
      <c r="AT347" s="16"/>
      <c r="AU347" s="16"/>
    </row>
    <row r="348" spans="1:47" s="10" customFormat="1" ht="20.100000000000001" customHeight="1">
      <c r="A348" s="123"/>
      <c r="B348" s="130" t="s">
        <v>807</v>
      </c>
      <c r="C348" s="31" t="s">
        <v>5297</v>
      </c>
      <c r="D348" s="130" t="s">
        <v>808</v>
      </c>
      <c r="E348" s="129" t="s">
        <v>407</v>
      </c>
      <c r="F348" s="140">
        <v>42.874499999999998</v>
      </c>
      <c r="G348" s="140">
        <v>-80.297200000000004</v>
      </c>
      <c r="H348" s="31" t="s">
        <v>1153</v>
      </c>
      <c r="I348" s="31" t="s">
        <v>2783</v>
      </c>
      <c r="J348" s="226" t="s">
        <v>1629</v>
      </c>
      <c r="K348" s="31" t="s">
        <v>4177</v>
      </c>
      <c r="L348" s="226">
        <v>115</v>
      </c>
      <c r="M348" s="90">
        <v>2013</v>
      </c>
      <c r="N348" s="90">
        <v>2033</v>
      </c>
      <c r="O348" s="125"/>
      <c r="P348" s="83" t="s">
        <v>204</v>
      </c>
      <c r="Q348" s="46" t="s">
        <v>204</v>
      </c>
      <c r="R348" s="84">
        <v>10</v>
      </c>
      <c r="S348" s="288">
        <f>System!$H$13</f>
        <v>0.18544776119402984</v>
      </c>
      <c r="T348" s="240">
        <f t="shared" si="14"/>
        <v>1.8544776119402984</v>
      </c>
      <c r="U348" s="243">
        <f>System!$I$13</f>
        <v>0.18</v>
      </c>
      <c r="V348" s="185">
        <f t="shared" si="13"/>
        <v>15.768000000000001</v>
      </c>
      <c r="W348" s="74"/>
      <c r="Y348" s="176"/>
      <c r="Z348" s="174"/>
      <c r="AA348" s="174"/>
      <c r="AB348" s="297"/>
      <c r="AC348" s="297"/>
      <c r="AD348" s="174"/>
      <c r="AE348" s="174"/>
      <c r="AF348" s="174"/>
      <c r="AG348" s="174"/>
      <c r="AH348" s="147"/>
      <c r="AI348" s="174"/>
      <c r="AJ348" s="115"/>
      <c r="AK348" s="174"/>
      <c r="AL348" s="115"/>
      <c r="AM348" s="114"/>
      <c r="AN348" s="177"/>
      <c r="AO348" s="174"/>
      <c r="AP348" s="174"/>
      <c r="AQ348" s="174"/>
      <c r="AR348" s="169"/>
      <c r="AT348" s="16"/>
      <c r="AU348" s="16"/>
    </row>
    <row r="349" spans="1:47" s="10" customFormat="1" ht="20.100000000000001" customHeight="1">
      <c r="A349" s="123"/>
      <c r="B349" s="130" t="s">
        <v>700</v>
      </c>
      <c r="C349" s="31" t="s">
        <v>4856</v>
      </c>
      <c r="D349" s="130" t="s">
        <v>628</v>
      </c>
      <c r="E349" s="129" t="s">
        <v>284</v>
      </c>
      <c r="F349" s="140">
        <v>49.771700000000003</v>
      </c>
      <c r="G349" s="140">
        <v>-94.524299999999997</v>
      </c>
      <c r="H349" s="31" t="s">
        <v>1152</v>
      </c>
      <c r="I349" s="31" t="s">
        <v>2783</v>
      </c>
      <c r="J349" s="226" t="s">
        <v>4420</v>
      </c>
      <c r="K349" s="31" t="s">
        <v>4557</v>
      </c>
      <c r="L349" s="226">
        <v>115</v>
      </c>
      <c r="M349" s="90">
        <v>2009</v>
      </c>
      <c r="N349" s="90">
        <v>2029</v>
      </c>
      <c r="O349" s="125"/>
      <c r="P349" s="154" t="s">
        <v>1067</v>
      </c>
      <c r="Q349" s="46" t="s">
        <v>1067</v>
      </c>
      <c r="R349" s="84">
        <v>9.5</v>
      </c>
      <c r="S349" s="288">
        <f>System!$H$11</f>
        <v>0.68430831298439321</v>
      </c>
      <c r="T349" s="240">
        <f t="shared" si="14"/>
        <v>6.5009289733517353</v>
      </c>
      <c r="U349" s="243">
        <f>System!$I$11</f>
        <v>0.65</v>
      </c>
      <c r="V349" s="185">
        <f t="shared" si="13"/>
        <v>54.093000000000004</v>
      </c>
      <c r="W349" s="74"/>
      <c r="X349" s="5"/>
      <c r="Y349" s="148"/>
      <c r="Z349" s="171"/>
      <c r="AA349" s="148"/>
      <c r="AB349" s="336"/>
      <c r="AC349" s="337"/>
      <c r="AD349" s="148"/>
      <c r="AE349" s="148"/>
      <c r="AF349" s="148"/>
      <c r="AG349" s="148"/>
      <c r="AH349" s="148"/>
      <c r="AI349" s="222"/>
      <c r="AJ349" s="148"/>
      <c r="AK349" s="148"/>
      <c r="AL349" s="222"/>
      <c r="AM349" s="5"/>
      <c r="AN349" s="148"/>
      <c r="AO349" s="148"/>
      <c r="AP349" s="148"/>
      <c r="AQ349" s="148"/>
      <c r="AR349" s="148"/>
      <c r="AS349" s="5"/>
      <c r="AT349" s="16" t="s">
        <v>1077</v>
      </c>
      <c r="AU349" s="16"/>
    </row>
    <row r="350" spans="1:47" s="10" customFormat="1" ht="20.100000000000001" customHeight="1">
      <c r="A350" s="123"/>
      <c r="B350" s="129" t="s">
        <v>3617</v>
      </c>
      <c r="C350" s="31" t="s">
        <v>5460</v>
      </c>
      <c r="D350" s="130" t="s">
        <v>628</v>
      </c>
      <c r="E350" s="129" t="s">
        <v>284</v>
      </c>
      <c r="F350" s="140">
        <v>49.771700000000003</v>
      </c>
      <c r="G350" s="140">
        <v>-94.524299999999997</v>
      </c>
      <c r="H350" s="31" t="s">
        <v>1152</v>
      </c>
      <c r="I350" s="31" t="s">
        <v>2783</v>
      </c>
      <c r="J350" s="226" t="s">
        <v>4420</v>
      </c>
      <c r="K350" s="31" t="s">
        <v>4557</v>
      </c>
      <c r="L350" s="226">
        <v>115</v>
      </c>
      <c r="M350" s="90">
        <v>2017</v>
      </c>
      <c r="N350" s="90">
        <v>2029</v>
      </c>
      <c r="O350" s="127"/>
      <c r="P350" s="90" t="s">
        <v>1067</v>
      </c>
      <c r="Q350" s="46" t="s">
        <v>1067</v>
      </c>
      <c r="R350" s="53">
        <v>2.726</v>
      </c>
      <c r="S350" s="288">
        <f>System!$H$11</f>
        <v>0.68430831298439321</v>
      </c>
      <c r="T350" s="240">
        <f t="shared" si="14"/>
        <v>1.8654244611954558</v>
      </c>
      <c r="U350" s="243">
        <f>System!$I$11</f>
        <v>0.65</v>
      </c>
      <c r="V350" s="185">
        <f t="shared" si="13"/>
        <v>15.521844000000002</v>
      </c>
      <c r="W350" s="74"/>
      <c r="X350" s="5"/>
      <c r="Y350" s="148"/>
      <c r="Z350" s="171"/>
      <c r="AA350" s="148"/>
      <c r="AB350" s="336"/>
      <c r="AC350" s="337"/>
      <c r="AD350" s="148"/>
      <c r="AE350" s="148"/>
      <c r="AF350" s="148"/>
      <c r="AG350" s="148"/>
      <c r="AH350" s="148"/>
      <c r="AI350" s="222"/>
      <c r="AJ350" s="148"/>
      <c r="AK350" s="148"/>
      <c r="AL350" s="222"/>
      <c r="AM350" s="86"/>
      <c r="AN350" s="148"/>
      <c r="AO350" s="148"/>
      <c r="AP350" s="148"/>
      <c r="AQ350" s="148"/>
      <c r="AR350" s="148"/>
      <c r="AS350" s="5"/>
      <c r="AT350" s="16"/>
      <c r="AU350" s="16"/>
    </row>
    <row r="351" spans="1:47" s="10" customFormat="1" ht="20.100000000000001" customHeight="1">
      <c r="A351" s="123"/>
      <c r="B351" s="129" t="s">
        <v>1004</v>
      </c>
      <c r="C351" s="31" t="s">
        <v>5298</v>
      </c>
      <c r="D351" s="129" t="s">
        <v>294</v>
      </c>
      <c r="E351" s="129" t="s">
        <v>295</v>
      </c>
      <c r="F351" s="146">
        <v>45.012112000000002</v>
      </c>
      <c r="G351" s="146">
        <v>-79.612728000000004</v>
      </c>
      <c r="H351" s="31" t="s">
        <v>1152</v>
      </c>
      <c r="I351" s="31" t="s">
        <v>2783</v>
      </c>
      <c r="J351" s="226" t="s">
        <v>2282</v>
      </c>
      <c r="K351" s="31" t="s">
        <v>4163</v>
      </c>
      <c r="L351" s="226">
        <v>230</v>
      </c>
      <c r="M351" s="90">
        <v>2020</v>
      </c>
      <c r="N351" s="75">
        <v>2100</v>
      </c>
      <c r="O351" s="124"/>
      <c r="P351" s="90" t="s">
        <v>1067</v>
      </c>
      <c r="Q351" s="46" t="s">
        <v>1067</v>
      </c>
      <c r="R351" s="53">
        <v>5</v>
      </c>
      <c r="S351" s="288">
        <f>System!$H$11</f>
        <v>0.68430831298439321</v>
      </c>
      <c r="T351" s="240">
        <f t="shared" si="14"/>
        <v>3.421541564921966</v>
      </c>
      <c r="U351" s="243">
        <f>System!$I$11</f>
        <v>0.65</v>
      </c>
      <c r="V351" s="185">
        <f t="shared" si="13"/>
        <v>28.47</v>
      </c>
      <c r="W351" s="74"/>
      <c r="X351" s="150"/>
      <c r="Y351" s="148"/>
      <c r="Z351" s="148"/>
      <c r="AA351" s="148"/>
      <c r="AB351" s="336"/>
      <c r="AC351" s="336"/>
      <c r="AD351" s="148"/>
      <c r="AE351" s="148"/>
      <c r="AF351" s="148"/>
      <c r="AG351" s="148"/>
      <c r="AH351" s="148"/>
      <c r="AI351" s="148"/>
      <c r="AJ351" s="148"/>
      <c r="AK351" s="148"/>
      <c r="AL351" s="148"/>
      <c r="AM351" s="5"/>
      <c r="AN351" s="148"/>
      <c r="AO351" s="148"/>
      <c r="AP351" s="148"/>
      <c r="AQ351" s="148"/>
      <c r="AR351" s="148"/>
      <c r="AS351" s="150"/>
      <c r="AT351" s="16"/>
      <c r="AU351" s="16"/>
    </row>
    <row r="352" spans="1:47" s="10" customFormat="1" ht="20.100000000000001" customHeight="1">
      <c r="A352" s="123"/>
      <c r="B352" s="129" t="s">
        <v>3618</v>
      </c>
      <c r="C352" s="31" t="s">
        <v>5299</v>
      </c>
      <c r="D352" s="129" t="s">
        <v>548</v>
      </c>
      <c r="E352" s="129" t="s">
        <v>226</v>
      </c>
      <c r="F352" s="146">
        <v>42.561331000000003</v>
      </c>
      <c r="G352" s="146">
        <v>-82.220339999999993</v>
      </c>
      <c r="H352" s="31" t="s">
        <v>1153</v>
      </c>
      <c r="I352" s="31" t="s">
        <v>2783</v>
      </c>
      <c r="J352" s="226" t="s">
        <v>4344</v>
      </c>
      <c r="K352" s="31" t="s">
        <v>3904</v>
      </c>
      <c r="L352" s="226">
        <v>115</v>
      </c>
      <c r="M352" s="90">
        <v>2018</v>
      </c>
      <c r="N352" s="90">
        <v>2038</v>
      </c>
      <c r="O352" s="137"/>
      <c r="P352" s="90" t="s">
        <v>1156</v>
      </c>
      <c r="Q352" s="46" t="s">
        <v>205</v>
      </c>
      <c r="R352" s="185">
        <v>99.12</v>
      </c>
      <c r="S352" s="288">
        <f>System!$H$12</f>
        <v>0.21142031080592702</v>
      </c>
      <c r="T352" s="240">
        <f t="shared" si="14"/>
        <v>20.955981207083486</v>
      </c>
      <c r="U352" s="243">
        <v>0.22709662380546985</v>
      </c>
      <c r="V352" s="185">
        <f t="shared" si="13"/>
        <v>197.18600000000001</v>
      </c>
      <c r="W352" s="74"/>
      <c r="Y352" s="176"/>
      <c r="Z352" s="174"/>
      <c r="AA352" s="174"/>
      <c r="AB352" s="297"/>
      <c r="AC352" s="297"/>
      <c r="AD352" s="174"/>
      <c r="AE352" s="174"/>
      <c r="AF352" s="174"/>
      <c r="AG352" s="174"/>
      <c r="AH352" s="147"/>
      <c r="AI352" s="174"/>
      <c r="AJ352" s="115"/>
      <c r="AK352" s="174"/>
      <c r="AL352" s="115"/>
      <c r="AM352" s="114"/>
      <c r="AN352" s="177"/>
      <c r="AO352" s="174"/>
      <c r="AP352" s="174"/>
      <c r="AQ352" s="174"/>
      <c r="AR352" s="169"/>
      <c r="AT352" s="16"/>
      <c r="AU352" s="16"/>
    </row>
    <row r="353" spans="1:47" s="10" customFormat="1" ht="20.100000000000001" customHeight="1">
      <c r="A353" s="123"/>
      <c r="B353" s="130" t="s">
        <v>946</v>
      </c>
      <c r="C353" s="31" t="s">
        <v>5300</v>
      </c>
      <c r="D353" s="47" t="s">
        <v>1058</v>
      </c>
      <c r="E353" s="47" t="s">
        <v>545</v>
      </c>
      <c r="F353" s="140">
        <v>42.153799999999997</v>
      </c>
      <c r="G353" s="140">
        <v>-82.847800000000007</v>
      </c>
      <c r="H353" s="31" t="s">
        <v>1153</v>
      </c>
      <c r="I353" s="31" t="s">
        <v>2783</v>
      </c>
      <c r="J353" s="227" t="s">
        <v>1664</v>
      </c>
      <c r="K353" s="134" t="s">
        <v>4129</v>
      </c>
      <c r="L353" s="226">
        <v>230</v>
      </c>
      <c r="M353" s="90">
        <v>2011</v>
      </c>
      <c r="N353" s="90">
        <v>2031</v>
      </c>
      <c r="O353" s="136"/>
      <c r="P353" s="83" t="s">
        <v>1156</v>
      </c>
      <c r="Q353" s="46" t="s">
        <v>205</v>
      </c>
      <c r="R353" s="84">
        <v>10</v>
      </c>
      <c r="S353" s="288">
        <f>System!$H$12</f>
        <v>0.21142031080592702</v>
      </c>
      <c r="T353" s="240">
        <f t="shared" si="14"/>
        <v>2.1142031080592703</v>
      </c>
      <c r="U353" s="243">
        <f>System!$I$12</f>
        <v>0.27</v>
      </c>
      <c r="V353" s="185">
        <f t="shared" si="13"/>
        <v>23.652000000000001</v>
      </c>
      <c r="W353" s="74"/>
      <c r="Y353" s="176"/>
      <c r="Z353" s="174"/>
      <c r="AA353" s="174"/>
      <c r="AB353" s="297"/>
      <c r="AC353" s="297"/>
      <c r="AD353" s="174"/>
      <c r="AE353" s="174"/>
      <c r="AF353" s="174"/>
      <c r="AG353" s="174"/>
      <c r="AH353" s="147"/>
      <c r="AI353" s="174"/>
      <c r="AJ353" s="115"/>
      <c r="AK353" s="174"/>
      <c r="AL353" s="115"/>
      <c r="AM353" s="114"/>
      <c r="AN353" s="177"/>
      <c r="AO353" s="174"/>
      <c r="AP353" s="174"/>
      <c r="AQ353" s="174"/>
      <c r="AR353" s="169"/>
      <c r="AT353" s="16"/>
      <c r="AU353" s="16"/>
    </row>
    <row r="354" spans="1:47" s="10" customFormat="1" ht="20.100000000000001" customHeight="1">
      <c r="A354" s="123"/>
      <c r="B354" s="130" t="s">
        <v>3850</v>
      </c>
      <c r="C354" s="31" t="s">
        <v>5301</v>
      </c>
      <c r="D354" s="130" t="s">
        <v>810</v>
      </c>
      <c r="E354" s="129" t="s">
        <v>409</v>
      </c>
      <c r="F354" s="140">
        <v>49.144399999999997</v>
      </c>
      <c r="G354" s="140">
        <v>-80.971699999999998</v>
      </c>
      <c r="H354" s="31" t="s">
        <v>1152</v>
      </c>
      <c r="I354" s="31" t="s">
        <v>2783</v>
      </c>
      <c r="J354" s="226" t="s">
        <v>1426</v>
      </c>
      <c r="K354" s="31" t="s">
        <v>4643</v>
      </c>
      <c r="L354" s="226">
        <v>115</v>
      </c>
      <c r="M354" s="90">
        <v>2015</v>
      </c>
      <c r="N354" s="90">
        <v>2035</v>
      </c>
      <c r="O354" s="125"/>
      <c r="P354" s="83" t="s">
        <v>204</v>
      </c>
      <c r="Q354" s="46" t="s">
        <v>204</v>
      </c>
      <c r="R354" s="185">
        <v>10</v>
      </c>
      <c r="S354" s="288">
        <f>System!$H$13</f>
        <v>0.18544776119402984</v>
      </c>
      <c r="T354" s="240">
        <f t="shared" si="14"/>
        <v>1.8544776119402984</v>
      </c>
      <c r="U354" s="243">
        <v>0.18378995433789957</v>
      </c>
      <c r="V354" s="185">
        <f t="shared" si="13"/>
        <v>16.100000000000005</v>
      </c>
      <c r="W354" s="74"/>
      <c r="X354" s="150"/>
      <c r="Y354" s="176"/>
      <c r="Z354" s="174"/>
      <c r="AA354" s="174"/>
      <c r="AB354" s="297"/>
      <c r="AC354" s="297"/>
      <c r="AD354" s="174"/>
      <c r="AE354" s="174"/>
      <c r="AF354" s="174"/>
      <c r="AG354" s="174"/>
      <c r="AH354" s="147"/>
      <c r="AI354" s="174"/>
      <c r="AJ354" s="115"/>
      <c r="AK354" s="174"/>
      <c r="AL354" s="115"/>
      <c r="AM354" s="114"/>
      <c r="AN354" s="177"/>
      <c r="AO354" s="174"/>
      <c r="AP354" s="174"/>
      <c r="AQ354" s="174"/>
      <c r="AR354" s="169"/>
      <c r="AS354" s="150"/>
      <c r="AT354" s="16"/>
      <c r="AU354" s="16"/>
    </row>
    <row r="355" spans="1:47" s="10" customFormat="1" ht="20.100000000000001" customHeight="1">
      <c r="A355" s="123"/>
      <c r="B355" s="130" t="s">
        <v>3851</v>
      </c>
      <c r="C355" s="31" t="s">
        <v>5302</v>
      </c>
      <c r="D355" s="130" t="s">
        <v>811</v>
      </c>
      <c r="E355" s="129" t="s">
        <v>410</v>
      </c>
      <c r="F355" s="140">
        <v>44.058999999999997</v>
      </c>
      <c r="G355" s="140">
        <v>-77.331500000000005</v>
      </c>
      <c r="H355" s="31" t="s">
        <v>1153</v>
      </c>
      <c r="I355" s="31" t="s">
        <v>2783</v>
      </c>
      <c r="J355" s="226" t="s">
        <v>2715</v>
      </c>
      <c r="K355" s="134" t="s">
        <v>4202</v>
      </c>
      <c r="L355" s="226">
        <v>230</v>
      </c>
      <c r="M355" s="90">
        <v>2013</v>
      </c>
      <c r="N355" s="90">
        <v>2033</v>
      </c>
      <c r="O355" s="125"/>
      <c r="P355" s="83" t="s">
        <v>204</v>
      </c>
      <c r="Q355" s="46" t="s">
        <v>204</v>
      </c>
      <c r="R355" s="185">
        <v>10</v>
      </c>
      <c r="S355" s="288">
        <f>System!$H$13</f>
        <v>0.18544776119402984</v>
      </c>
      <c r="T355" s="240">
        <f t="shared" si="14"/>
        <v>1.8544776119402984</v>
      </c>
      <c r="U355" s="243">
        <v>0.18378995433789957</v>
      </c>
      <c r="V355" s="185">
        <f t="shared" si="13"/>
        <v>16.100000000000005</v>
      </c>
      <c r="W355" s="74"/>
      <c r="Y355" s="176"/>
      <c r="Z355" s="174"/>
      <c r="AA355" s="174"/>
      <c r="AB355" s="297"/>
      <c r="AC355" s="297"/>
      <c r="AD355" s="174"/>
      <c r="AE355" s="174"/>
      <c r="AF355" s="174"/>
      <c r="AG355" s="174"/>
      <c r="AH355" s="147"/>
      <c r="AI355" s="174"/>
      <c r="AJ355" s="115"/>
      <c r="AK355" s="174"/>
      <c r="AL355" s="115"/>
      <c r="AM355" s="114"/>
      <c r="AN355" s="177"/>
      <c r="AO355" s="174"/>
      <c r="AP355" s="174"/>
      <c r="AQ355" s="174"/>
      <c r="AR355" s="169"/>
      <c r="AT355" s="16"/>
      <c r="AU355" s="16"/>
    </row>
    <row r="356" spans="1:47" s="10" customFormat="1" ht="20.100000000000001" customHeight="1">
      <c r="A356" s="123"/>
      <c r="B356" s="130" t="s">
        <v>3852</v>
      </c>
      <c r="C356" s="31" t="s">
        <v>5303</v>
      </c>
      <c r="D356" s="130" t="s">
        <v>812</v>
      </c>
      <c r="E356" s="129" t="s">
        <v>410</v>
      </c>
      <c r="F356" s="140">
        <v>44.066000000000003</v>
      </c>
      <c r="G356" s="140">
        <v>-77.315100000000001</v>
      </c>
      <c r="H356" s="31" t="s">
        <v>1153</v>
      </c>
      <c r="I356" s="31" t="s">
        <v>2783</v>
      </c>
      <c r="J356" s="226" t="s">
        <v>2715</v>
      </c>
      <c r="K356" s="134" t="s">
        <v>4202</v>
      </c>
      <c r="L356" s="226">
        <v>230</v>
      </c>
      <c r="M356" s="90">
        <v>2013</v>
      </c>
      <c r="N356" s="90">
        <v>2033</v>
      </c>
      <c r="O356" s="125"/>
      <c r="P356" s="83" t="s">
        <v>204</v>
      </c>
      <c r="Q356" s="46" t="s">
        <v>204</v>
      </c>
      <c r="R356" s="185">
        <v>10</v>
      </c>
      <c r="S356" s="288">
        <f>System!$H$13</f>
        <v>0.18544776119402984</v>
      </c>
      <c r="T356" s="240">
        <f t="shared" si="14"/>
        <v>1.8544776119402984</v>
      </c>
      <c r="U356" s="243">
        <v>0.18378995433789957</v>
      </c>
      <c r="V356" s="185">
        <f t="shared" si="13"/>
        <v>16.100000000000005</v>
      </c>
      <c r="W356" s="74"/>
      <c r="Y356" s="176"/>
      <c r="Z356" s="174"/>
      <c r="AA356" s="174"/>
      <c r="AB356" s="297"/>
      <c r="AC356" s="297"/>
      <c r="AD356" s="174"/>
      <c r="AE356" s="174"/>
      <c r="AF356" s="174"/>
      <c r="AG356" s="174"/>
      <c r="AH356" s="147"/>
      <c r="AI356" s="174"/>
      <c r="AJ356" s="115"/>
      <c r="AK356" s="174"/>
      <c r="AL356" s="115"/>
      <c r="AM356" s="114"/>
      <c r="AN356" s="177"/>
      <c r="AO356" s="174"/>
      <c r="AP356" s="174"/>
      <c r="AQ356" s="174"/>
      <c r="AR356" s="169"/>
      <c r="AT356" s="16"/>
      <c r="AU356" s="16"/>
    </row>
    <row r="357" spans="1:47" s="10" customFormat="1" ht="20.100000000000001" customHeight="1">
      <c r="A357" s="123"/>
      <c r="B357" s="130" t="s">
        <v>3853</v>
      </c>
      <c r="C357" s="31" t="s">
        <v>5304</v>
      </c>
      <c r="D357" s="130" t="s">
        <v>813</v>
      </c>
      <c r="E357" s="129" t="s">
        <v>258</v>
      </c>
      <c r="F357" s="140">
        <v>45.612000000000002</v>
      </c>
      <c r="G357" s="140">
        <v>-79.357200000000006</v>
      </c>
      <c r="H357" s="31" t="s">
        <v>1152</v>
      </c>
      <c r="I357" s="31" t="s">
        <v>2783</v>
      </c>
      <c r="J357" s="226" t="s">
        <v>2282</v>
      </c>
      <c r="K357" s="134" t="s">
        <v>4163</v>
      </c>
      <c r="L357" s="226">
        <v>230</v>
      </c>
      <c r="M357" s="90">
        <v>2013</v>
      </c>
      <c r="N357" s="90">
        <v>2033</v>
      </c>
      <c r="O357" s="125"/>
      <c r="P357" s="83" t="s">
        <v>204</v>
      </c>
      <c r="Q357" s="46" t="s">
        <v>204</v>
      </c>
      <c r="R357" s="185">
        <v>10</v>
      </c>
      <c r="S357" s="288">
        <f>System!$H$13</f>
        <v>0.18544776119402984</v>
      </c>
      <c r="T357" s="240">
        <f t="shared" si="14"/>
        <v>1.8544776119402984</v>
      </c>
      <c r="U357" s="243">
        <v>0.18378995433789957</v>
      </c>
      <c r="V357" s="185">
        <f t="shared" si="13"/>
        <v>16.100000000000005</v>
      </c>
      <c r="W357" s="74"/>
      <c r="Y357" s="176"/>
      <c r="Z357" s="174"/>
      <c r="AA357" s="174"/>
      <c r="AB357" s="297"/>
      <c r="AC357" s="297"/>
      <c r="AD357" s="174"/>
      <c r="AE357" s="174"/>
      <c r="AF357" s="174"/>
      <c r="AG357" s="174"/>
      <c r="AH357" s="147"/>
      <c r="AI357" s="174"/>
      <c r="AJ357" s="115"/>
      <c r="AK357" s="174"/>
      <c r="AL357" s="115"/>
      <c r="AM357" s="114"/>
      <c r="AN357" s="177"/>
      <c r="AO357" s="174"/>
      <c r="AP357" s="174"/>
      <c r="AQ357" s="174"/>
      <c r="AR357" s="169"/>
      <c r="AT357" s="16"/>
      <c r="AU357" s="16"/>
    </row>
    <row r="358" spans="1:47" s="10" customFormat="1" ht="20.100000000000001" customHeight="1">
      <c r="A358" s="123"/>
      <c r="B358" s="130" t="s">
        <v>408</v>
      </c>
      <c r="C358" s="31" t="s">
        <v>5305</v>
      </c>
      <c r="D358" s="130" t="s">
        <v>809</v>
      </c>
      <c r="E358" s="129" t="s">
        <v>258</v>
      </c>
      <c r="F358" s="140">
        <v>45.6081</v>
      </c>
      <c r="G358" s="140">
        <v>-79.426199999999994</v>
      </c>
      <c r="H358" s="31" t="s">
        <v>1152</v>
      </c>
      <c r="I358" s="31" t="s">
        <v>2783</v>
      </c>
      <c r="J358" s="226" t="s">
        <v>2282</v>
      </c>
      <c r="K358" s="134" t="s">
        <v>4163</v>
      </c>
      <c r="L358" s="226">
        <v>230</v>
      </c>
      <c r="M358" s="90">
        <v>2014</v>
      </c>
      <c r="N358" s="90">
        <v>2034</v>
      </c>
      <c r="O358" s="125"/>
      <c r="P358" s="83" t="s">
        <v>204</v>
      </c>
      <c r="Q358" s="46" t="s">
        <v>204</v>
      </c>
      <c r="R358" s="185">
        <v>10</v>
      </c>
      <c r="S358" s="288">
        <f>System!$H$13</f>
        <v>0.18544776119402984</v>
      </c>
      <c r="T358" s="240">
        <f t="shared" si="14"/>
        <v>1.8544776119402984</v>
      </c>
      <c r="U358" s="243">
        <v>0.18378995433789957</v>
      </c>
      <c r="V358" s="185">
        <f t="shared" si="13"/>
        <v>16.100000000000005</v>
      </c>
      <c r="W358" s="74"/>
      <c r="Y358" s="176"/>
      <c r="Z358" s="174"/>
      <c r="AA358" s="174"/>
      <c r="AB358" s="297"/>
      <c r="AC358" s="297"/>
      <c r="AD358" s="174"/>
      <c r="AE358" s="174"/>
      <c r="AF358" s="174"/>
      <c r="AG358" s="174"/>
      <c r="AH358" s="147"/>
      <c r="AI358" s="174"/>
      <c r="AJ358" s="115"/>
      <c r="AK358" s="174"/>
      <c r="AL358" s="115"/>
      <c r="AM358" s="114"/>
      <c r="AN358" s="177"/>
      <c r="AO358" s="174"/>
      <c r="AP358" s="174"/>
      <c r="AQ358" s="174"/>
      <c r="AR358" s="169"/>
      <c r="AT358" s="16"/>
      <c r="AU358" s="16"/>
    </row>
    <row r="359" spans="1:47" s="10" customFormat="1" ht="20.100000000000001" customHeight="1">
      <c r="A359" s="123"/>
      <c r="B359" s="130" t="s">
        <v>3854</v>
      </c>
      <c r="C359" s="31" t="s">
        <v>5306</v>
      </c>
      <c r="D359" s="130" t="s">
        <v>814</v>
      </c>
      <c r="E359" s="129" t="s">
        <v>411</v>
      </c>
      <c r="F359" s="140">
        <v>44.670699999999997</v>
      </c>
      <c r="G359" s="140">
        <v>-76.304400000000001</v>
      </c>
      <c r="H359" s="31" t="s">
        <v>1153</v>
      </c>
      <c r="I359" s="31" t="s">
        <v>2783</v>
      </c>
      <c r="J359" s="226" t="s">
        <v>2337</v>
      </c>
      <c r="K359" s="134" t="s">
        <v>4172</v>
      </c>
      <c r="L359" s="226">
        <v>115</v>
      </c>
      <c r="M359" s="90">
        <v>2013</v>
      </c>
      <c r="N359" s="90">
        <v>2033</v>
      </c>
      <c r="O359" s="125"/>
      <c r="P359" s="83" t="s">
        <v>204</v>
      </c>
      <c r="Q359" s="46" t="s">
        <v>204</v>
      </c>
      <c r="R359" s="185">
        <v>10</v>
      </c>
      <c r="S359" s="288">
        <f>System!$H$13</f>
        <v>0.18544776119402984</v>
      </c>
      <c r="T359" s="240">
        <f t="shared" si="14"/>
        <v>1.8544776119402984</v>
      </c>
      <c r="U359" s="243">
        <v>0.18378995433789957</v>
      </c>
      <c r="V359" s="185">
        <f t="shared" si="13"/>
        <v>16.100000000000005</v>
      </c>
      <c r="W359" s="74"/>
      <c r="Y359" s="176"/>
      <c r="Z359" s="174"/>
      <c r="AA359" s="174"/>
      <c r="AB359" s="297"/>
      <c r="AC359" s="297"/>
      <c r="AD359" s="174"/>
      <c r="AE359" s="174"/>
      <c r="AF359" s="174"/>
      <c r="AG359" s="174"/>
      <c r="AH359" s="147"/>
      <c r="AI359" s="174"/>
      <c r="AJ359" s="115"/>
      <c r="AK359" s="174"/>
      <c r="AL359" s="115"/>
      <c r="AM359" s="114"/>
      <c r="AN359" s="177"/>
      <c r="AO359" s="174"/>
      <c r="AP359" s="174"/>
      <c r="AQ359" s="174"/>
      <c r="AR359" s="169"/>
      <c r="AT359" s="16"/>
      <c r="AU359" s="16"/>
    </row>
    <row r="360" spans="1:47" s="10" customFormat="1" ht="20.100000000000001" customHeight="1">
      <c r="A360" s="123"/>
      <c r="B360" s="130" t="s">
        <v>3855</v>
      </c>
      <c r="C360" s="31" t="s">
        <v>5307</v>
      </c>
      <c r="D360" s="130" t="s">
        <v>815</v>
      </c>
      <c r="E360" s="129" t="s">
        <v>409</v>
      </c>
      <c r="F360" s="140">
        <v>49.125799999999998</v>
      </c>
      <c r="G360" s="140">
        <v>-80.991500000000002</v>
      </c>
      <c r="H360" s="31" t="s">
        <v>1152</v>
      </c>
      <c r="I360" s="31" t="s">
        <v>2783</v>
      </c>
      <c r="J360" s="226" t="s">
        <v>1426</v>
      </c>
      <c r="K360" s="134" t="s">
        <v>4643</v>
      </c>
      <c r="L360" s="226">
        <v>115</v>
      </c>
      <c r="M360" s="90">
        <v>2015</v>
      </c>
      <c r="N360" s="90">
        <v>2035</v>
      </c>
      <c r="O360" s="125"/>
      <c r="P360" s="83" t="s">
        <v>204</v>
      </c>
      <c r="Q360" s="46" t="s">
        <v>204</v>
      </c>
      <c r="R360" s="185">
        <v>10</v>
      </c>
      <c r="S360" s="288">
        <f>System!$H$13</f>
        <v>0.18544776119402984</v>
      </c>
      <c r="T360" s="240">
        <f t="shared" si="14"/>
        <v>1.8544776119402984</v>
      </c>
      <c r="U360" s="243">
        <v>0.18378995433789957</v>
      </c>
      <c r="V360" s="185">
        <f t="shared" si="13"/>
        <v>16.100000000000005</v>
      </c>
      <c r="W360" s="74"/>
      <c r="X360" s="150"/>
      <c r="Y360" s="176"/>
      <c r="Z360" s="174"/>
      <c r="AA360" s="174"/>
      <c r="AB360" s="297"/>
      <c r="AC360" s="297"/>
      <c r="AD360" s="174"/>
      <c r="AE360" s="174"/>
      <c r="AF360" s="174"/>
      <c r="AG360" s="174"/>
      <c r="AH360" s="147"/>
      <c r="AI360" s="174"/>
      <c r="AJ360" s="115"/>
      <c r="AK360" s="174"/>
      <c r="AL360" s="115"/>
      <c r="AM360" s="114"/>
      <c r="AN360" s="177"/>
      <c r="AO360" s="174"/>
      <c r="AP360" s="174"/>
      <c r="AQ360" s="174"/>
      <c r="AR360" s="169"/>
      <c r="AS360" s="150"/>
      <c r="AT360" s="16"/>
      <c r="AU360" s="16"/>
    </row>
    <row r="361" spans="1:47" s="10" customFormat="1" ht="20.100000000000001" customHeight="1">
      <c r="A361" s="123"/>
      <c r="B361" s="130" t="s">
        <v>3856</v>
      </c>
      <c r="C361" s="31" t="s">
        <v>5308</v>
      </c>
      <c r="D361" s="130" t="s">
        <v>816</v>
      </c>
      <c r="E361" s="129" t="s">
        <v>352</v>
      </c>
      <c r="F361" s="140">
        <v>45.096499999999999</v>
      </c>
      <c r="G361" s="140">
        <v>-74.716700000000003</v>
      </c>
      <c r="H361" s="31" t="s">
        <v>1152</v>
      </c>
      <c r="I361" s="31" t="s">
        <v>2783</v>
      </c>
      <c r="J361" s="226" t="s">
        <v>4657</v>
      </c>
      <c r="K361" s="134" t="s">
        <v>4249</v>
      </c>
      <c r="L361" s="226">
        <v>230</v>
      </c>
      <c r="M361" s="90">
        <v>2014</v>
      </c>
      <c r="N361" s="90">
        <v>2034</v>
      </c>
      <c r="O361" s="136"/>
      <c r="P361" s="83" t="s">
        <v>204</v>
      </c>
      <c r="Q361" s="46" t="s">
        <v>204</v>
      </c>
      <c r="R361" s="185">
        <v>10</v>
      </c>
      <c r="S361" s="288">
        <f>System!$H$13</f>
        <v>0.18544776119402984</v>
      </c>
      <c r="T361" s="240">
        <f t="shared" si="14"/>
        <v>1.8544776119402984</v>
      </c>
      <c r="U361" s="243">
        <v>0.18378995433789957</v>
      </c>
      <c r="V361" s="185">
        <f t="shared" si="13"/>
        <v>16.100000000000005</v>
      </c>
      <c r="W361" s="74"/>
      <c r="Y361" s="176"/>
      <c r="Z361" s="174"/>
      <c r="AA361" s="174"/>
      <c r="AB361" s="297"/>
      <c r="AC361" s="297"/>
      <c r="AD361" s="174"/>
      <c r="AE361" s="174"/>
      <c r="AF361" s="174"/>
      <c r="AG361" s="174"/>
      <c r="AH361" s="147"/>
      <c r="AI361" s="174"/>
      <c r="AJ361" s="115"/>
      <c r="AK361" s="174"/>
      <c r="AL361" s="115"/>
      <c r="AM361" s="114"/>
      <c r="AN361" s="177"/>
      <c r="AO361" s="174"/>
      <c r="AP361" s="174"/>
      <c r="AQ361" s="174"/>
      <c r="AR361" s="169"/>
      <c r="AT361" s="16"/>
      <c r="AU361" s="16"/>
    </row>
    <row r="362" spans="1:47" s="10" customFormat="1" ht="20.100000000000001" customHeight="1">
      <c r="A362" s="123"/>
      <c r="B362" s="130" t="s">
        <v>3857</v>
      </c>
      <c r="C362" s="31" t="s">
        <v>5309</v>
      </c>
      <c r="D362" s="130" t="s">
        <v>817</v>
      </c>
      <c r="E362" s="129" t="s">
        <v>412</v>
      </c>
      <c r="F362" s="140">
        <v>49.1402</v>
      </c>
      <c r="G362" s="140">
        <v>-81.285399999999996</v>
      </c>
      <c r="H362" s="31" t="s">
        <v>1152</v>
      </c>
      <c r="I362" s="31" t="s">
        <v>2783</v>
      </c>
      <c r="J362" s="226" t="s">
        <v>1426</v>
      </c>
      <c r="K362" s="31" t="s">
        <v>4643</v>
      </c>
      <c r="L362" s="226">
        <v>115</v>
      </c>
      <c r="M362" s="90">
        <v>2015</v>
      </c>
      <c r="N362" s="90">
        <v>2035</v>
      </c>
      <c r="O362" s="136"/>
      <c r="P362" s="83" t="s">
        <v>204</v>
      </c>
      <c r="Q362" s="46" t="s">
        <v>204</v>
      </c>
      <c r="R362" s="185">
        <v>10</v>
      </c>
      <c r="S362" s="288">
        <f>System!$H$13</f>
        <v>0.18544776119402984</v>
      </c>
      <c r="T362" s="240">
        <f t="shared" si="14"/>
        <v>1.8544776119402984</v>
      </c>
      <c r="U362" s="243">
        <v>0.18378995433789957</v>
      </c>
      <c r="V362" s="185">
        <f t="shared" si="13"/>
        <v>16.100000000000005</v>
      </c>
      <c r="W362" s="74"/>
      <c r="Y362" s="176"/>
      <c r="Z362" s="174"/>
      <c r="AA362" s="174"/>
      <c r="AB362" s="297"/>
      <c r="AC362" s="297"/>
      <c r="AD362" s="174"/>
      <c r="AE362" s="174"/>
      <c r="AF362" s="174"/>
      <c r="AG362" s="174"/>
      <c r="AH362" s="147"/>
      <c r="AI362" s="174"/>
      <c r="AJ362" s="115"/>
      <c r="AK362" s="174"/>
      <c r="AL362" s="115"/>
      <c r="AM362" s="114"/>
      <c r="AN362" s="177"/>
      <c r="AO362" s="174"/>
      <c r="AP362" s="174"/>
      <c r="AQ362" s="174"/>
      <c r="AR362" s="169"/>
      <c r="AT362" s="16"/>
      <c r="AU362" s="16"/>
    </row>
    <row r="363" spans="1:47" s="10" customFormat="1" ht="20.100000000000001" customHeight="1">
      <c r="A363" s="123"/>
      <c r="B363" s="130" t="s">
        <v>3858</v>
      </c>
      <c r="C363" s="31" t="s">
        <v>5310</v>
      </c>
      <c r="D363" s="130" t="s">
        <v>818</v>
      </c>
      <c r="E363" s="129" t="s">
        <v>409</v>
      </c>
      <c r="F363" s="140">
        <v>49.143300000000004</v>
      </c>
      <c r="G363" s="140">
        <v>-80.988799999999998</v>
      </c>
      <c r="H363" s="31" t="s">
        <v>1152</v>
      </c>
      <c r="I363" s="31" t="s">
        <v>2783</v>
      </c>
      <c r="J363" s="226" t="s">
        <v>1426</v>
      </c>
      <c r="K363" s="31" t="s">
        <v>4643</v>
      </c>
      <c r="L363" s="226">
        <v>115</v>
      </c>
      <c r="M363" s="90">
        <v>2015</v>
      </c>
      <c r="N363" s="90">
        <v>2035</v>
      </c>
      <c r="O363" s="136"/>
      <c r="P363" s="83" t="s">
        <v>204</v>
      </c>
      <c r="Q363" s="46" t="s">
        <v>204</v>
      </c>
      <c r="R363" s="185">
        <v>10</v>
      </c>
      <c r="S363" s="288">
        <f>System!$H$13</f>
        <v>0.18544776119402984</v>
      </c>
      <c r="T363" s="240">
        <f t="shared" si="14"/>
        <v>1.8544776119402984</v>
      </c>
      <c r="U363" s="243">
        <v>0.18378995433789957</v>
      </c>
      <c r="V363" s="185">
        <f t="shared" si="13"/>
        <v>16.100000000000005</v>
      </c>
      <c r="W363" s="74"/>
      <c r="X363" s="150"/>
      <c r="Y363" s="176"/>
      <c r="Z363" s="174"/>
      <c r="AA363" s="174"/>
      <c r="AB363" s="297"/>
      <c r="AC363" s="297"/>
      <c r="AD363" s="174"/>
      <c r="AE363" s="174"/>
      <c r="AF363" s="174"/>
      <c r="AG363" s="174"/>
      <c r="AH363" s="147"/>
      <c r="AI363" s="174"/>
      <c r="AJ363" s="115"/>
      <c r="AK363" s="174"/>
      <c r="AL363" s="115"/>
      <c r="AM363" s="114"/>
      <c r="AN363" s="177"/>
      <c r="AO363" s="174"/>
      <c r="AP363" s="174"/>
      <c r="AQ363" s="174"/>
      <c r="AR363" s="169"/>
      <c r="AS363" s="150"/>
      <c r="AT363" s="16"/>
      <c r="AU363" s="16"/>
    </row>
    <row r="364" spans="1:47" s="10" customFormat="1" ht="20.100000000000001" customHeight="1">
      <c r="A364" s="123"/>
      <c r="B364" s="130" t="s">
        <v>3861</v>
      </c>
      <c r="C364" s="31" t="s">
        <v>5311</v>
      </c>
      <c r="D364" s="130" t="s">
        <v>819</v>
      </c>
      <c r="E364" s="129" t="s">
        <v>413</v>
      </c>
      <c r="F364" s="140">
        <v>44.682400000000001</v>
      </c>
      <c r="G364" s="140">
        <v>-76.2727</v>
      </c>
      <c r="H364" s="31" t="s">
        <v>1153</v>
      </c>
      <c r="I364" s="31" t="s">
        <v>2783</v>
      </c>
      <c r="J364" s="226" t="s">
        <v>2337</v>
      </c>
      <c r="K364" s="134" t="s">
        <v>4172</v>
      </c>
      <c r="L364" s="226">
        <v>115</v>
      </c>
      <c r="M364" s="90">
        <v>2013</v>
      </c>
      <c r="N364" s="90">
        <v>2033</v>
      </c>
      <c r="O364" s="136"/>
      <c r="P364" s="83" t="s">
        <v>204</v>
      </c>
      <c r="Q364" s="46" t="s">
        <v>204</v>
      </c>
      <c r="R364" s="185">
        <v>10</v>
      </c>
      <c r="S364" s="288">
        <f>System!$H$13</f>
        <v>0.18544776119402984</v>
      </c>
      <c r="T364" s="240">
        <f t="shared" si="14"/>
        <v>1.8544776119402984</v>
      </c>
      <c r="U364" s="243">
        <v>0.18378995433789957</v>
      </c>
      <c r="V364" s="185">
        <f t="shared" si="13"/>
        <v>16.100000000000005</v>
      </c>
      <c r="W364" s="74"/>
      <c r="Y364" s="176"/>
      <c r="Z364" s="174"/>
      <c r="AA364" s="174"/>
      <c r="AB364" s="297"/>
      <c r="AC364" s="297"/>
      <c r="AD364" s="174"/>
      <c r="AE364" s="174"/>
      <c r="AF364" s="174"/>
      <c r="AG364" s="174"/>
      <c r="AH364" s="147"/>
      <c r="AI364" s="174"/>
      <c r="AJ364" s="115"/>
      <c r="AK364" s="174"/>
      <c r="AL364" s="115"/>
      <c r="AM364" s="114"/>
      <c r="AN364" s="177"/>
      <c r="AO364" s="174"/>
      <c r="AP364" s="174"/>
      <c r="AQ364" s="174"/>
      <c r="AR364" s="169"/>
      <c r="AT364" s="16"/>
      <c r="AU364" s="16"/>
    </row>
    <row r="365" spans="1:47" s="10" customFormat="1" ht="20.100000000000001" customHeight="1">
      <c r="A365" s="123"/>
      <c r="B365" s="130" t="s">
        <v>3859</v>
      </c>
      <c r="C365" s="31" t="s">
        <v>5312</v>
      </c>
      <c r="D365" s="130" t="s">
        <v>820</v>
      </c>
      <c r="E365" s="129" t="s">
        <v>414</v>
      </c>
      <c r="F365" s="140">
        <v>44.820599999999999</v>
      </c>
      <c r="G365" s="140">
        <v>-76.307000000000002</v>
      </c>
      <c r="H365" s="31" t="s">
        <v>1152</v>
      </c>
      <c r="I365" s="31" t="s">
        <v>2783</v>
      </c>
      <c r="J365" s="228" t="s">
        <v>2148</v>
      </c>
      <c r="K365" s="80" t="s">
        <v>4240</v>
      </c>
      <c r="L365" s="226">
        <v>230</v>
      </c>
      <c r="M365" s="90">
        <v>2014</v>
      </c>
      <c r="N365" s="90">
        <v>2034</v>
      </c>
      <c r="O365" s="125"/>
      <c r="P365" s="83" t="s">
        <v>204</v>
      </c>
      <c r="Q365" s="46" t="s">
        <v>204</v>
      </c>
      <c r="R365" s="185">
        <v>10</v>
      </c>
      <c r="S365" s="288">
        <f>System!$H$13</f>
        <v>0.18544776119402984</v>
      </c>
      <c r="T365" s="240">
        <f t="shared" si="14"/>
        <v>1.8544776119402984</v>
      </c>
      <c r="U365" s="243">
        <v>0.18378995433789957</v>
      </c>
      <c r="V365" s="185">
        <f t="shared" si="13"/>
        <v>16.100000000000005</v>
      </c>
      <c r="W365" s="74"/>
      <c r="Y365" s="176"/>
      <c r="Z365" s="174"/>
      <c r="AA365" s="174"/>
      <c r="AB365" s="297"/>
      <c r="AC365" s="297"/>
      <c r="AD365" s="174"/>
      <c r="AE365" s="174"/>
      <c r="AF365" s="174"/>
      <c r="AG365" s="174"/>
      <c r="AH365" s="147"/>
      <c r="AI365" s="174"/>
      <c r="AJ365" s="115"/>
      <c r="AK365" s="174"/>
      <c r="AL365" s="115"/>
      <c r="AM365" s="114"/>
      <c r="AN365" s="177"/>
      <c r="AO365" s="174"/>
      <c r="AP365" s="174"/>
      <c r="AQ365" s="174"/>
      <c r="AR365" s="169"/>
      <c r="AT365" s="16"/>
      <c r="AU365" s="16"/>
    </row>
    <row r="366" spans="1:47" s="10" customFormat="1" ht="20.100000000000001" customHeight="1">
      <c r="A366" s="123"/>
      <c r="B366" s="130" t="s">
        <v>3860</v>
      </c>
      <c r="C366" s="31" t="s">
        <v>5313</v>
      </c>
      <c r="D366" s="130" t="s">
        <v>821</v>
      </c>
      <c r="E366" s="129" t="s">
        <v>411</v>
      </c>
      <c r="F366" s="140">
        <v>44.669199999999996</v>
      </c>
      <c r="G366" s="140">
        <v>-76.274000000000001</v>
      </c>
      <c r="H366" s="31" t="s">
        <v>1153</v>
      </c>
      <c r="I366" s="31" t="s">
        <v>2783</v>
      </c>
      <c r="J366" s="226" t="s">
        <v>2337</v>
      </c>
      <c r="K366" s="134" t="s">
        <v>4172</v>
      </c>
      <c r="L366" s="226">
        <v>115</v>
      </c>
      <c r="M366" s="90">
        <v>2013</v>
      </c>
      <c r="N366" s="90">
        <v>2033</v>
      </c>
      <c r="O366" s="125"/>
      <c r="P366" s="83" t="s">
        <v>204</v>
      </c>
      <c r="Q366" s="46" t="s">
        <v>204</v>
      </c>
      <c r="R366" s="185">
        <v>10</v>
      </c>
      <c r="S366" s="288">
        <f>System!$H$13</f>
        <v>0.18544776119402984</v>
      </c>
      <c r="T366" s="240">
        <f t="shared" si="14"/>
        <v>1.8544776119402984</v>
      </c>
      <c r="U366" s="243">
        <v>0.18378995433789957</v>
      </c>
      <c r="V366" s="185">
        <f t="shared" si="13"/>
        <v>16.100000000000005</v>
      </c>
      <c r="W366" s="74"/>
      <c r="Y366" s="176"/>
      <c r="Z366" s="174"/>
      <c r="AA366" s="174"/>
      <c r="AB366" s="297"/>
      <c r="AC366" s="297"/>
      <c r="AD366" s="174"/>
      <c r="AE366" s="174"/>
      <c r="AF366" s="174"/>
      <c r="AG366" s="174"/>
      <c r="AH366" s="147"/>
      <c r="AI366" s="174"/>
      <c r="AJ366" s="115"/>
      <c r="AK366" s="174"/>
      <c r="AL366" s="115"/>
      <c r="AM366" s="114"/>
      <c r="AN366" s="177"/>
      <c r="AO366" s="174"/>
      <c r="AP366" s="174"/>
      <c r="AQ366" s="174"/>
      <c r="AR366" s="169"/>
      <c r="AT366" s="16"/>
      <c r="AU366" s="16"/>
    </row>
    <row r="367" spans="1:47" s="10" customFormat="1" ht="20.100000000000001" customHeight="1">
      <c r="A367" s="123"/>
      <c r="B367" s="130" t="s">
        <v>701</v>
      </c>
      <c r="C367" s="31" t="s">
        <v>5314</v>
      </c>
      <c r="D367" s="130" t="s">
        <v>702</v>
      </c>
      <c r="E367" s="129" t="s">
        <v>296</v>
      </c>
      <c r="F367" s="140">
        <v>46.123800000000003</v>
      </c>
      <c r="G367" s="140">
        <v>-80.014499999999998</v>
      </c>
      <c r="H367" s="31" t="s">
        <v>1152</v>
      </c>
      <c r="I367" s="31" t="s">
        <v>2783</v>
      </c>
      <c r="J367" s="226" t="s">
        <v>1911</v>
      </c>
      <c r="K367" s="31" t="s">
        <v>4144</v>
      </c>
      <c r="L367" s="226">
        <v>115</v>
      </c>
      <c r="M367" s="90">
        <v>2015</v>
      </c>
      <c r="N367" s="90">
        <v>2055</v>
      </c>
      <c r="O367" s="125"/>
      <c r="P367" s="83" t="s">
        <v>1067</v>
      </c>
      <c r="Q367" s="46" t="s">
        <v>1067</v>
      </c>
      <c r="R367" s="84">
        <v>10</v>
      </c>
      <c r="S367" s="288">
        <f>System!$H$11</f>
        <v>0.68430831298439321</v>
      </c>
      <c r="T367" s="240">
        <f t="shared" si="14"/>
        <v>6.8430831298439321</v>
      </c>
      <c r="U367" s="243">
        <f>System!$I$11</f>
        <v>0.65</v>
      </c>
      <c r="V367" s="185">
        <f t="shared" si="13"/>
        <v>56.94</v>
      </c>
      <c r="W367" s="74"/>
      <c r="X367" s="86"/>
      <c r="Y367" s="148"/>
      <c r="Z367" s="171"/>
      <c r="AA367" s="148"/>
      <c r="AB367" s="336"/>
      <c r="AC367" s="337"/>
      <c r="AD367" s="148"/>
      <c r="AE367" s="148"/>
      <c r="AF367" s="148"/>
      <c r="AG367" s="148"/>
      <c r="AH367" s="148"/>
      <c r="AI367" s="222"/>
      <c r="AJ367" s="148"/>
      <c r="AK367" s="148"/>
      <c r="AL367" s="222"/>
      <c r="AM367" s="86"/>
      <c r="AN367" s="148"/>
      <c r="AO367" s="148"/>
      <c r="AP367" s="171"/>
      <c r="AQ367" s="148"/>
      <c r="AR367" s="148"/>
      <c r="AS367" s="86"/>
      <c r="AT367" s="16"/>
      <c r="AU367" s="16"/>
    </row>
    <row r="368" spans="1:47" s="10" customFormat="1" ht="20.100000000000001" customHeight="1">
      <c r="A368" s="123"/>
      <c r="B368" s="130" t="s">
        <v>703</v>
      </c>
      <c r="C368" s="31" t="s">
        <v>5315</v>
      </c>
      <c r="D368" s="130" t="s">
        <v>704</v>
      </c>
      <c r="E368" s="129" t="s">
        <v>256</v>
      </c>
      <c r="F368" s="140">
        <v>49.165100000000002</v>
      </c>
      <c r="G368" s="140">
        <v>-82.7136</v>
      </c>
      <c r="H368" s="31" t="s">
        <v>1152</v>
      </c>
      <c r="I368" s="31" t="s">
        <v>2783</v>
      </c>
      <c r="J368" s="226" t="s">
        <v>1900</v>
      </c>
      <c r="K368" s="134" t="s">
        <v>4090</v>
      </c>
      <c r="L368" s="226">
        <v>115</v>
      </c>
      <c r="M368" s="90">
        <v>2013</v>
      </c>
      <c r="N368" s="90">
        <v>2053</v>
      </c>
      <c r="O368" s="125"/>
      <c r="P368" s="83" t="s">
        <v>1067</v>
      </c>
      <c r="Q368" s="46" t="s">
        <v>1067</v>
      </c>
      <c r="R368" s="84">
        <v>5.5</v>
      </c>
      <c r="S368" s="288">
        <f>System!$H$11</f>
        <v>0.68430831298439321</v>
      </c>
      <c r="T368" s="240">
        <f t="shared" si="14"/>
        <v>3.7636957214141624</v>
      </c>
      <c r="U368" s="243">
        <f>System!$I$11</f>
        <v>0.65</v>
      </c>
      <c r="V368" s="185">
        <f t="shared" si="13"/>
        <v>31.317</v>
      </c>
      <c r="W368" s="74"/>
      <c r="X368" s="86"/>
      <c r="Y368" s="148"/>
      <c r="Z368" s="171"/>
      <c r="AA368" s="148"/>
      <c r="AB368" s="336"/>
      <c r="AC368" s="337"/>
      <c r="AD368" s="148"/>
      <c r="AE368" s="148"/>
      <c r="AF368" s="148"/>
      <c r="AG368" s="148"/>
      <c r="AH368" s="148"/>
      <c r="AI368" s="222"/>
      <c r="AJ368" s="148"/>
      <c r="AK368" s="148"/>
      <c r="AL368" s="222"/>
      <c r="AM368" s="5"/>
      <c r="AN368" s="148"/>
      <c r="AO368" s="148"/>
      <c r="AP368" s="148"/>
      <c r="AQ368" s="148"/>
      <c r="AR368" s="148"/>
      <c r="AS368" s="86"/>
      <c r="AT368" s="16"/>
      <c r="AU368" s="16"/>
    </row>
    <row r="369" spans="1:47" s="10" customFormat="1" ht="20.100000000000001" customHeight="1">
      <c r="A369" s="123"/>
      <c r="B369" s="130" t="s">
        <v>947</v>
      </c>
      <c r="C369" s="31" t="s">
        <v>5316</v>
      </c>
      <c r="D369" s="47" t="s">
        <v>566</v>
      </c>
      <c r="E369" s="47" t="s">
        <v>1001</v>
      </c>
      <c r="F369" s="140">
        <v>43.8123</v>
      </c>
      <c r="G369" s="140">
        <v>-79.073999999999998</v>
      </c>
      <c r="H369" s="31" t="s">
        <v>1153</v>
      </c>
      <c r="I369" s="31" t="s">
        <v>2783</v>
      </c>
      <c r="J369" s="226" t="s">
        <v>1517</v>
      </c>
      <c r="K369" s="134" t="s">
        <v>3987</v>
      </c>
      <c r="L369" s="226">
        <v>230</v>
      </c>
      <c r="M369" s="154">
        <v>2001</v>
      </c>
      <c r="N369" s="154">
        <v>2021</v>
      </c>
      <c r="O369" s="125"/>
      <c r="P369" s="83" t="s">
        <v>1156</v>
      </c>
      <c r="Q369" s="46" t="s">
        <v>205</v>
      </c>
      <c r="R369" s="84">
        <v>1.8</v>
      </c>
      <c r="S369" s="288">
        <f>System!$H$12</f>
        <v>0.21142031080592702</v>
      </c>
      <c r="T369" s="240">
        <f t="shared" si="14"/>
        <v>0.38055655945066863</v>
      </c>
      <c r="U369" s="243">
        <f>System!$I$12</f>
        <v>0.27</v>
      </c>
      <c r="V369" s="185">
        <f t="shared" si="13"/>
        <v>4.2573600000000003</v>
      </c>
      <c r="W369" s="74"/>
      <c r="X369" s="150"/>
      <c r="Y369" s="176"/>
      <c r="Z369" s="174"/>
      <c r="AA369" s="174"/>
      <c r="AB369" s="297"/>
      <c r="AC369" s="297"/>
      <c r="AD369" s="174"/>
      <c r="AE369" s="174"/>
      <c r="AF369" s="174"/>
      <c r="AG369" s="174"/>
      <c r="AH369" s="147"/>
      <c r="AI369" s="174"/>
      <c r="AJ369" s="115"/>
      <c r="AK369" s="174"/>
      <c r="AL369" s="115"/>
      <c r="AM369" s="114"/>
      <c r="AN369" s="177"/>
      <c r="AO369" s="174"/>
      <c r="AP369" s="174"/>
      <c r="AQ369" s="174"/>
      <c r="AR369" s="169"/>
      <c r="AS369" s="150"/>
      <c r="AT369" s="16"/>
      <c r="AU369" s="16"/>
    </row>
    <row r="370" spans="1:47" s="10" customFormat="1" ht="20.100000000000001" customHeight="1">
      <c r="A370" s="123"/>
      <c r="B370" s="130" t="s">
        <v>822</v>
      </c>
      <c r="C370" s="31" t="s">
        <v>4844</v>
      </c>
      <c r="D370" s="130" t="s">
        <v>823</v>
      </c>
      <c r="E370" s="129" t="s">
        <v>436</v>
      </c>
      <c r="F370" s="140">
        <v>44.582500000000003</v>
      </c>
      <c r="G370" s="140">
        <v>-79.498099999999994</v>
      </c>
      <c r="H370" s="31" t="s">
        <v>1153</v>
      </c>
      <c r="I370" s="31" t="s">
        <v>2783</v>
      </c>
      <c r="J370" s="226" t="s">
        <v>2284</v>
      </c>
      <c r="K370" s="134" t="s">
        <v>4187</v>
      </c>
      <c r="L370" s="226">
        <v>230</v>
      </c>
      <c r="M370" s="90">
        <v>2014</v>
      </c>
      <c r="N370" s="90">
        <v>2034</v>
      </c>
      <c r="O370" s="125"/>
      <c r="P370" s="83" t="s">
        <v>204</v>
      </c>
      <c r="Q370" s="46" t="s">
        <v>204</v>
      </c>
      <c r="R370" s="84">
        <v>10</v>
      </c>
      <c r="S370" s="288">
        <f>System!$H$13</f>
        <v>0.18544776119402984</v>
      </c>
      <c r="T370" s="240">
        <f t="shared" si="14"/>
        <v>1.8544776119402984</v>
      </c>
      <c r="U370" s="243">
        <f>System!$I$13</f>
        <v>0.18</v>
      </c>
      <c r="V370" s="185">
        <f t="shared" si="13"/>
        <v>15.768000000000001</v>
      </c>
      <c r="W370" s="74"/>
      <c r="Y370" s="176"/>
      <c r="Z370" s="174"/>
      <c r="AA370" s="174"/>
      <c r="AB370" s="297"/>
      <c r="AC370" s="297"/>
      <c r="AD370" s="174"/>
      <c r="AE370" s="174"/>
      <c r="AF370" s="174"/>
      <c r="AG370" s="174"/>
      <c r="AH370" s="147"/>
      <c r="AI370" s="174"/>
      <c r="AJ370" s="115"/>
      <c r="AK370" s="174"/>
      <c r="AL370" s="115"/>
      <c r="AM370" s="114"/>
      <c r="AN370" s="177"/>
      <c r="AO370" s="174"/>
      <c r="AP370" s="174"/>
      <c r="AQ370" s="174"/>
      <c r="AR370" s="169"/>
      <c r="AT370" s="16"/>
      <c r="AU370" s="16"/>
    </row>
    <row r="371" spans="1:47" s="10" customFormat="1" ht="20.100000000000001" customHeight="1">
      <c r="A371" s="123"/>
      <c r="B371" s="130" t="s">
        <v>824</v>
      </c>
      <c r="C371" s="31" t="s">
        <v>4845</v>
      </c>
      <c r="D371" s="130" t="s">
        <v>825</v>
      </c>
      <c r="E371" s="129" t="s">
        <v>436</v>
      </c>
      <c r="F371" s="140">
        <v>44.5809</v>
      </c>
      <c r="G371" s="140">
        <v>-79.498400000000004</v>
      </c>
      <c r="H371" s="31" t="s">
        <v>1153</v>
      </c>
      <c r="I371" s="31" t="s">
        <v>2783</v>
      </c>
      <c r="J371" s="226" t="s">
        <v>2284</v>
      </c>
      <c r="K371" s="134" t="s">
        <v>4187</v>
      </c>
      <c r="L371" s="226">
        <v>230</v>
      </c>
      <c r="M371" s="90">
        <v>2014</v>
      </c>
      <c r="N371" s="90">
        <v>2034</v>
      </c>
      <c r="O371" s="125"/>
      <c r="P371" s="83" t="s">
        <v>204</v>
      </c>
      <c r="Q371" s="46" t="s">
        <v>204</v>
      </c>
      <c r="R371" s="84">
        <v>10</v>
      </c>
      <c r="S371" s="288">
        <f>System!$H$13</f>
        <v>0.18544776119402984</v>
      </c>
      <c r="T371" s="240">
        <f t="shared" si="14"/>
        <v>1.8544776119402984</v>
      </c>
      <c r="U371" s="243">
        <f>System!$I$13</f>
        <v>0.18</v>
      </c>
      <c r="V371" s="185">
        <f t="shared" si="13"/>
        <v>15.768000000000001</v>
      </c>
      <c r="W371" s="74"/>
      <c r="Y371" s="176"/>
      <c r="Z371" s="174"/>
      <c r="AA371" s="174"/>
      <c r="AB371" s="297"/>
      <c r="AC371" s="297"/>
      <c r="AD371" s="174"/>
      <c r="AE371" s="174"/>
      <c r="AF371" s="174"/>
      <c r="AG371" s="174"/>
      <c r="AH371" s="147"/>
      <c r="AI371" s="174"/>
      <c r="AJ371" s="115"/>
      <c r="AK371" s="174"/>
      <c r="AL371" s="115"/>
      <c r="AM371" s="114"/>
      <c r="AN371" s="177"/>
      <c r="AO371" s="174"/>
      <c r="AP371" s="174"/>
      <c r="AQ371" s="174"/>
      <c r="AR371" s="169"/>
      <c r="AT371" s="16"/>
      <c r="AU371" s="16"/>
    </row>
    <row r="372" spans="1:47" s="10" customFormat="1" ht="20.100000000000001" customHeight="1">
      <c r="A372" s="123"/>
      <c r="B372" s="130" t="s">
        <v>826</v>
      </c>
      <c r="C372" s="31" t="s">
        <v>4846</v>
      </c>
      <c r="D372" s="130" t="s">
        <v>827</v>
      </c>
      <c r="E372" s="129" t="s">
        <v>436</v>
      </c>
      <c r="F372" s="140">
        <v>44.585999999999999</v>
      </c>
      <c r="G372" s="140">
        <v>-79.499499999999998</v>
      </c>
      <c r="H372" s="31" t="s">
        <v>1153</v>
      </c>
      <c r="I372" s="31" t="s">
        <v>2783</v>
      </c>
      <c r="J372" s="226" t="s">
        <v>2284</v>
      </c>
      <c r="K372" s="134" t="s">
        <v>4187</v>
      </c>
      <c r="L372" s="226">
        <v>230</v>
      </c>
      <c r="M372" s="90">
        <v>2014</v>
      </c>
      <c r="N372" s="90">
        <v>2034</v>
      </c>
      <c r="O372" s="125"/>
      <c r="P372" s="83" t="s">
        <v>204</v>
      </c>
      <c r="Q372" s="46" t="s">
        <v>204</v>
      </c>
      <c r="R372" s="84">
        <v>6.5</v>
      </c>
      <c r="S372" s="288">
        <f>System!$H$13</f>
        <v>0.18544776119402984</v>
      </c>
      <c r="T372" s="240">
        <f t="shared" si="14"/>
        <v>1.205410447761194</v>
      </c>
      <c r="U372" s="243">
        <f>System!$I$13</f>
        <v>0.18</v>
      </c>
      <c r="V372" s="185">
        <f t="shared" si="13"/>
        <v>10.249199999999998</v>
      </c>
      <c r="W372" s="74"/>
      <c r="Y372" s="176"/>
      <c r="Z372" s="174"/>
      <c r="AA372" s="174"/>
      <c r="AB372" s="297"/>
      <c r="AC372" s="297"/>
      <c r="AD372" s="174"/>
      <c r="AE372" s="174"/>
      <c r="AF372" s="174"/>
      <c r="AG372" s="174"/>
      <c r="AH372" s="147"/>
      <c r="AI372" s="174"/>
      <c r="AJ372" s="115"/>
      <c r="AK372" s="174"/>
      <c r="AL372" s="115"/>
      <c r="AM372" s="114"/>
      <c r="AN372" s="177"/>
      <c r="AO372" s="174"/>
      <c r="AP372" s="174"/>
      <c r="AQ372" s="174"/>
      <c r="AR372" s="169"/>
      <c r="AT372" s="16"/>
      <c r="AU372" s="16"/>
    </row>
    <row r="373" spans="1:47" s="10" customFormat="1" ht="20.100000000000001" customHeight="1">
      <c r="A373" s="123"/>
      <c r="B373" s="130" t="s">
        <v>324</v>
      </c>
      <c r="C373" s="31" t="s">
        <v>5317</v>
      </c>
      <c r="D373" s="47" t="s">
        <v>598</v>
      </c>
      <c r="E373" s="47" t="s">
        <v>263</v>
      </c>
      <c r="F373" s="140">
        <v>45.401899999999998</v>
      </c>
      <c r="G373" s="140">
        <v>-75.655699999999996</v>
      </c>
      <c r="H373" s="31" t="s">
        <v>1152</v>
      </c>
      <c r="I373" s="31" t="s">
        <v>2783</v>
      </c>
      <c r="J373" s="226" t="s">
        <v>4346</v>
      </c>
      <c r="K373" s="31" t="s">
        <v>3906</v>
      </c>
      <c r="L373" s="226">
        <v>115</v>
      </c>
      <c r="M373" s="90">
        <v>2014</v>
      </c>
      <c r="N373" s="90">
        <v>2034</v>
      </c>
      <c r="O373" s="136"/>
      <c r="P373" s="83" t="s">
        <v>194</v>
      </c>
      <c r="Q373" s="46" t="s">
        <v>4925</v>
      </c>
      <c r="R373" s="185">
        <v>72</v>
      </c>
      <c r="S373" s="288">
        <f>System!$H$7</f>
        <v>0.85116604477611935</v>
      </c>
      <c r="T373" s="240">
        <f t="shared" si="14"/>
        <v>61.283955223880596</v>
      </c>
      <c r="U373" s="243">
        <v>4.9573503297818365E-2</v>
      </c>
      <c r="V373" s="185">
        <f t="shared" si="13"/>
        <v>31.266999999999999</v>
      </c>
      <c r="W373" s="74"/>
      <c r="X373" s="5"/>
      <c r="Y373" s="148"/>
      <c r="Z373" s="171"/>
      <c r="AA373" s="148"/>
      <c r="AB373" s="336"/>
      <c r="AC373" s="340"/>
      <c r="AD373" s="148"/>
      <c r="AE373" s="148"/>
      <c r="AF373" s="148"/>
      <c r="AG373" s="148"/>
      <c r="AH373" s="148"/>
      <c r="AI373" s="225"/>
      <c r="AJ373" s="148"/>
      <c r="AK373" s="148"/>
      <c r="AL373" s="222"/>
      <c r="AM373" s="86"/>
      <c r="AN373" s="148"/>
      <c r="AO373" s="148"/>
      <c r="AP373" s="148"/>
      <c r="AQ373" s="148"/>
      <c r="AR373" s="148"/>
      <c r="AS373" s="5"/>
      <c r="AT373" s="16"/>
      <c r="AU373" s="16"/>
    </row>
    <row r="374" spans="1:47" s="10" customFormat="1" ht="20.100000000000001" customHeight="1">
      <c r="A374" s="123"/>
      <c r="B374" s="130" t="s">
        <v>705</v>
      </c>
      <c r="C374" s="31" t="s">
        <v>5318</v>
      </c>
      <c r="D374" s="130" t="s">
        <v>566</v>
      </c>
      <c r="E374" s="138" t="s">
        <v>297</v>
      </c>
      <c r="F374" s="142">
        <v>50.181199999999997</v>
      </c>
      <c r="G374" s="142">
        <v>-81.637299999999996</v>
      </c>
      <c r="H374" s="31" t="s">
        <v>1152</v>
      </c>
      <c r="I374" s="31" t="s">
        <v>2783</v>
      </c>
      <c r="J374" s="226" t="s">
        <v>1816</v>
      </c>
      <c r="K374" s="134" t="s">
        <v>3869</v>
      </c>
      <c r="L374" s="226">
        <v>115</v>
      </c>
      <c r="M374" s="287">
        <v>1961</v>
      </c>
      <c r="N374" s="75">
        <v>2100</v>
      </c>
      <c r="O374" s="125"/>
      <c r="P374" s="152" t="s">
        <v>203</v>
      </c>
      <c r="Q374" s="46" t="s">
        <v>203</v>
      </c>
      <c r="R374" s="185">
        <v>189</v>
      </c>
      <c r="S374" s="288">
        <f>System!$H$11</f>
        <v>0.68430831298439321</v>
      </c>
      <c r="T374" s="240">
        <f t="shared" si="14"/>
        <v>129.33427115405033</v>
      </c>
      <c r="U374" s="243">
        <v>0.2694770602304849</v>
      </c>
      <c r="V374" s="185">
        <f t="shared" si="13"/>
        <v>446.15699999999998</v>
      </c>
      <c r="W374" s="74">
        <v>4</v>
      </c>
      <c r="X374" s="5"/>
      <c r="Y374" s="148"/>
      <c r="Z374" s="171"/>
      <c r="AA374" s="148"/>
      <c r="AB374" s="336"/>
      <c r="AC374" s="337"/>
      <c r="AD374" s="148"/>
      <c r="AE374" s="148"/>
      <c r="AF374" s="148"/>
      <c r="AG374" s="148"/>
      <c r="AH374" s="148"/>
      <c r="AI374" s="222"/>
      <c r="AJ374" s="148"/>
      <c r="AK374" s="148"/>
      <c r="AL374" s="222"/>
      <c r="AM374" s="86"/>
      <c r="AN374" s="148"/>
      <c r="AO374" s="148"/>
      <c r="AP374" s="148"/>
      <c r="AQ374" s="148"/>
      <c r="AR374" s="148"/>
      <c r="AS374" s="5"/>
      <c r="AT374" s="16"/>
      <c r="AU374" s="71"/>
    </row>
    <row r="375" spans="1:47" s="10" customFormat="1" ht="20.100000000000001" customHeight="1">
      <c r="A375" s="123"/>
      <c r="B375" s="130" t="s">
        <v>706</v>
      </c>
      <c r="C375" s="31" t="s">
        <v>5319</v>
      </c>
      <c r="D375" s="130" t="s">
        <v>566</v>
      </c>
      <c r="E375" s="138" t="s">
        <v>1016</v>
      </c>
      <c r="F375" s="142">
        <v>46.378399999999999</v>
      </c>
      <c r="G375" s="142">
        <v>-78.727599999999995</v>
      </c>
      <c r="H375" s="31" t="s">
        <v>1152</v>
      </c>
      <c r="I375" s="31" t="s">
        <v>2783</v>
      </c>
      <c r="J375" s="226" t="s">
        <v>1799</v>
      </c>
      <c r="K375" s="31" t="s">
        <v>4190</v>
      </c>
      <c r="L375" s="226">
        <v>230</v>
      </c>
      <c r="M375" s="287">
        <v>1952</v>
      </c>
      <c r="N375" s="75">
        <v>2100</v>
      </c>
      <c r="O375" s="125"/>
      <c r="P375" s="152" t="s">
        <v>203</v>
      </c>
      <c r="Q375" s="46" t="s">
        <v>203</v>
      </c>
      <c r="R375" s="185">
        <v>265</v>
      </c>
      <c r="S375" s="288">
        <f>System!$H$11</f>
        <v>0.68430831298439321</v>
      </c>
      <c r="T375" s="240">
        <f t="shared" si="14"/>
        <v>181.3417029408642</v>
      </c>
      <c r="U375" s="243">
        <v>0.47191263892478674</v>
      </c>
      <c r="V375" s="185">
        <f t="shared" si="13"/>
        <v>1095.498</v>
      </c>
      <c r="W375" s="74">
        <v>8</v>
      </c>
      <c r="X375" s="5"/>
      <c r="Y375" s="148"/>
      <c r="Z375" s="171"/>
      <c r="AA375" s="148"/>
      <c r="AB375" s="336"/>
      <c r="AC375" s="337"/>
      <c r="AD375" s="148"/>
      <c r="AE375" s="148"/>
      <c r="AF375" s="148"/>
      <c r="AG375" s="148"/>
      <c r="AH375" s="148"/>
      <c r="AI375" s="222"/>
      <c r="AJ375" s="148"/>
      <c r="AK375" s="148"/>
      <c r="AL375" s="222"/>
      <c r="AM375" s="86"/>
      <c r="AN375" s="148"/>
      <c r="AO375" s="148"/>
      <c r="AP375" s="171"/>
      <c r="AQ375" s="148"/>
      <c r="AR375" s="148"/>
      <c r="AS375" s="5"/>
      <c r="AT375" s="16"/>
      <c r="AU375" s="16"/>
    </row>
    <row r="376" spans="1:47" s="10" customFormat="1" ht="20.100000000000001" customHeight="1">
      <c r="A376" s="123"/>
      <c r="B376" s="130" t="s">
        <v>948</v>
      </c>
      <c r="C376" s="31" t="s">
        <v>5320</v>
      </c>
      <c r="D376" s="130" t="s">
        <v>949</v>
      </c>
      <c r="E376" s="129" t="s">
        <v>531</v>
      </c>
      <c r="F376" s="140">
        <v>42.006599999999999</v>
      </c>
      <c r="G376" s="140">
        <v>-82.880300000000005</v>
      </c>
      <c r="H376" s="31" t="s">
        <v>1153</v>
      </c>
      <c r="I376" s="31" t="s">
        <v>2783</v>
      </c>
      <c r="J376" s="226" t="s">
        <v>2058</v>
      </c>
      <c r="K376" s="134" t="s">
        <v>4098</v>
      </c>
      <c r="L376" s="226">
        <v>115</v>
      </c>
      <c r="M376" s="154">
        <v>2020</v>
      </c>
      <c r="N376" s="154">
        <v>2040</v>
      </c>
      <c r="O376" s="125"/>
      <c r="P376" s="83" t="s">
        <v>1156</v>
      </c>
      <c r="Q376" s="46" t="s">
        <v>205</v>
      </c>
      <c r="R376" s="84">
        <v>6</v>
      </c>
      <c r="S376" s="288">
        <f>System!$H$12</f>
        <v>0.21142031080592702</v>
      </c>
      <c r="T376" s="240">
        <f t="shared" si="14"/>
        <v>1.2685218648355621</v>
      </c>
      <c r="U376" s="243">
        <f>System!$I$12</f>
        <v>0.27</v>
      </c>
      <c r="V376" s="185">
        <f t="shared" si="13"/>
        <v>14.1912</v>
      </c>
      <c r="W376" s="74"/>
      <c r="X376" s="150"/>
      <c r="Y376" s="176"/>
      <c r="Z376" s="174"/>
      <c r="AA376" s="174"/>
      <c r="AB376" s="297"/>
      <c r="AC376" s="297"/>
      <c r="AD376" s="174"/>
      <c r="AE376" s="174"/>
      <c r="AF376" s="174"/>
      <c r="AG376" s="174"/>
      <c r="AH376" s="147"/>
      <c r="AI376" s="174"/>
      <c r="AJ376" s="115"/>
      <c r="AK376" s="174"/>
      <c r="AL376" s="115"/>
      <c r="AM376" s="114"/>
      <c r="AN376" s="177"/>
      <c r="AO376" s="174"/>
      <c r="AP376" s="174"/>
      <c r="AQ376" s="174"/>
      <c r="AR376" s="169"/>
      <c r="AS376" s="150"/>
      <c r="AT376" s="16" t="s">
        <v>1213</v>
      </c>
      <c r="AU376" s="16"/>
    </row>
    <row r="377" spans="1:47" s="10" customFormat="1" ht="20.100000000000001" customHeight="1">
      <c r="A377" s="123"/>
      <c r="B377" s="129" t="s">
        <v>3619</v>
      </c>
      <c r="C377" s="31" t="s">
        <v>5321</v>
      </c>
      <c r="D377" s="129" t="s">
        <v>240</v>
      </c>
      <c r="E377" s="129" t="s">
        <v>219</v>
      </c>
      <c r="F377" s="146">
        <v>43.648473000000003</v>
      </c>
      <c r="G377" s="146">
        <v>-79.386346000000003</v>
      </c>
      <c r="H377" s="31" t="s">
        <v>1153</v>
      </c>
      <c r="I377" s="31" t="s">
        <v>2783</v>
      </c>
      <c r="J377" s="226" t="s">
        <v>1915</v>
      </c>
      <c r="K377" s="134" t="s">
        <v>4087</v>
      </c>
      <c r="L377" s="226">
        <v>115</v>
      </c>
      <c r="M377" s="90">
        <v>2017</v>
      </c>
      <c r="N377" s="90">
        <v>2037</v>
      </c>
      <c r="O377" s="137"/>
      <c r="P377" s="90" t="s">
        <v>194</v>
      </c>
      <c r="Q377" s="46" t="s">
        <v>4925</v>
      </c>
      <c r="R377" s="53">
        <v>3.8450000000000002</v>
      </c>
      <c r="S377" s="288">
        <f>System!$H$7</f>
        <v>0.85116604477611935</v>
      </c>
      <c r="T377" s="240">
        <f t="shared" si="14"/>
        <v>3.2727334421641792</v>
      </c>
      <c r="U377" s="243">
        <f>System!$I$8</f>
        <v>0.13</v>
      </c>
      <c r="V377" s="185">
        <f t="shared" si="13"/>
        <v>4.3786860000000001</v>
      </c>
      <c r="W377" s="74"/>
      <c r="X377" s="5"/>
      <c r="Y377" s="177"/>
      <c r="Z377" s="174"/>
      <c r="AA377" s="174"/>
      <c r="AB377" s="297"/>
      <c r="AC377" s="297"/>
      <c r="AD377" s="174"/>
      <c r="AE377" s="174"/>
      <c r="AF377" s="174"/>
      <c r="AG377" s="174"/>
      <c r="AH377" s="147"/>
      <c r="AI377" s="174"/>
      <c r="AJ377" s="115"/>
      <c r="AK377" s="174"/>
      <c r="AL377" s="115"/>
      <c r="AM377" s="114"/>
      <c r="AN377" s="177"/>
      <c r="AO377" s="174"/>
      <c r="AP377" s="174"/>
      <c r="AQ377" s="174"/>
      <c r="AR377" s="169"/>
      <c r="AS377" s="5"/>
      <c r="AT377" s="16"/>
      <c r="AU377" s="16"/>
    </row>
    <row r="378" spans="1:47" s="10" customFormat="1" ht="20.100000000000001" customHeight="1">
      <c r="A378" s="123"/>
      <c r="B378" s="129" t="s">
        <v>1045</v>
      </c>
      <c r="C378" s="31" t="s">
        <v>5322</v>
      </c>
      <c r="D378" s="129" t="s">
        <v>416</v>
      </c>
      <c r="E378" s="129" t="s">
        <v>417</v>
      </c>
      <c r="F378" s="146">
        <v>45.492330000000003</v>
      </c>
      <c r="G378" s="146">
        <v>-74.995630000000006</v>
      </c>
      <c r="H378" s="31" t="s">
        <v>1152</v>
      </c>
      <c r="I378" s="31" t="s">
        <v>2783</v>
      </c>
      <c r="J378" s="226" t="s">
        <v>4655</v>
      </c>
      <c r="K378" s="134" t="s">
        <v>4248</v>
      </c>
      <c r="L378" s="226">
        <v>230</v>
      </c>
      <c r="M378" s="90">
        <v>2019</v>
      </c>
      <c r="N378" s="90">
        <v>2039</v>
      </c>
      <c r="O378" s="127"/>
      <c r="P378" s="90" t="s">
        <v>204</v>
      </c>
      <c r="Q378" s="46" t="s">
        <v>204</v>
      </c>
      <c r="R378" s="53">
        <v>12</v>
      </c>
      <c r="S378" s="288">
        <f>System!$H$13</f>
        <v>0.18544776119402984</v>
      </c>
      <c r="T378" s="240">
        <f t="shared" si="14"/>
        <v>2.225373134328358</v>
      </c>
      <c r="U378" s="243">
        <f>System!$I$13</f>
        <v>0.18</v>
      </c>
      <c r="V378" s="185">
        <f t="shared" si="13"/>
        <v>18.921599999999998</v>
      </c>
      <c r="W378" s="74"/>
      <c r="X378" s="150"/>
      <c r="Y378" s="176"/>
      <c r="Z378" s="174"/>
      <c r="AA378" s="174"/>
      <c r="AB378" s="297"/>
      <c r="AC378" s="297"/>
      <c r="AD378" s="174"/>
      <c r="AE378" s="174"/>
      <c r="AF378" s="174"/>
      <c r="AG378" s="174"/>
      <c r="AH378" s="147"/>
      <c r="AI378" s="174"/>
      <c r="AJ378" s="115"/>
      <c r="AK378" s="174"/>
      <c r="AL378" s="115"/>
      <c r="AM378" s="114"/>
      <c r="AN378" s="177"/>
      <c r="AO378" s="174"/>
      <c r="AP378" s="174"/>
      <c r="AQ378" s="174"/>
      <c r="AR378" s="169"/>
      <c r="AS378" s="150"/>
      <c r="AT378" s="16"/>
      <c r="AU378" s="16"/>
    </row>
    <row r="379" spans="1:47" s="10" customFormat="1" ht="20.100000000000001" customHeight="1">
      <c r="A379" s="123"/>
      <c r="B379" s="130" t="s">
        <v>3620</v>
      </c>
      <c r="C379" s="31" t="s">
        <v>5323</v>
      </c>
      <c r="D379" s="130" t="s">
        <v>418</v>
      </c>
      <c r="E379" s="129" t="s">
        <v>419</v>
      </c>
      <c r="F379" s="140">
        <v>43.048999999999999</v>
      </c>
      <c r="G379" s="140">
        <v>-80.388300000000001</v>
      </c>
      <c r="H379" s="31" t="s">
        <v>1153</v>
      </c>
      <c r="I379" s="31" t="s">
        <v>2783</v>
      </c>
      <c r="J379" s="226" t="s">
        <v>1483</v>
      </c>
      <c r="K379" s="31" t="s">
        <v>3958</v>
      </c>
      <c r="L379" s="226">
        <v>115</v>
      </c>
      <c r="M379" s="90">
        <v>2015</v>
      </c>
      <c r="N379" s="90">
        <v>2035</v>
      </c>
      <c r="O379" s="136"/>
      <c r="P379" s="83" t="s">
        <v>204</v>
      </c>
      <c r="Q379" s="46" t="s">
        <v>204</v>
      </c>
      <c r="R379" s="84">
        <v>8</v>
      </c>
      <c r="S379" s="288">
        <f>System!$H$13</f>
        <v>0.18544776119402984</v>
      </c>
      <c r="T379" s="240">
        <f t="shared" si="14"/>
        <v>1.4835820895522387</v>
      </c>
      <c r="U379" s="243">
        <f>System!$I$13</f>
        <v>0.18</v>
      </c>
      <c r="V379" s="185">
        <f t="shared" si="13"/>
        <v>12.6144</v>
      </c>
      <c r="W379" s="74"/>
      <c r="Y379" s="176"/>
      <c r="Z379" s="174"/>
      <c r="AA379" s="174"/>
      <c r="AB379" s="297"/>
      <c r="AC379" s="297"/>
      <c r="AD379" s="174"/>
      <c r="AE379" s="174"/>
      <c r="AF379" s="174"/>
      <c r="AG379" s="174"/>
      <c r="AH379" s="147"/>
      <c r="AI379" s="174"/>
      <c r="AJ379" s="115"/>
      <c r="AK379" s="174"/>
      <c r="AL379" s="115"/>
      <c r="AM379" s="114"/>
      <c r="AN379" s="177"/>
      <c r="AO379" s="174"/>
      <c r="AP379" s="174"/>
      <c r="AQ379" s="174"/>
      <c r="AR379" s="169"/>
      <c r="AT379" s="16"/>
      <c r="AU379" s="16"/>
    </row>
    <row r="380" spans="1:47" s="10" customFormat="1" ht="20.100000000000001" customHeight="1">
      <c r="A380" s="123"/>
      <c r="B380" s="130" t="s">
        <v>3621</v>
      </c>
      <c r="C380" s="31" t="s">
        <v>5324</v>
      </c>
      <c r="D380" s="130" t="s">
        <v>420</v>
      </c>
      <c r="E380" s="129" t="s">
        <v>421</v>
      </c>
      <c r="F380" s="140">
        <v>44.725700000000003</v>
      </c>
      <c r="G380" s="140">
        <v>-75.492800000000003</v>
      </c>
      <c r="H380" s="31" t="s">
        <v>1153</v>
      </c>
      <c r="I380" s="31" t="s">
        <v>2783</v>
      </c>
      <c r="J380" s="226" t="s">
        <v>2127</v>
      </c>
      <c r="K380" s="134" t="s">
        <v>3962</v>
      </c>
      <c r="L380" s="226">
        <v>115</v>
      </c>
      <c r="M380" s="90">
        <v>2014</v>
      </c>
      <c r="N380" s="90">
        <v>2034</v>
      </c>
      <c r="O380" s="125"/>
      <c r="P380" s="83" t="s">
        <v>204</v>
      </c>
      <c r="Q380" s="46" t="s">
        <v>204</v>
      </c>
      <c r="R380" s="84">
        <v>9.3000000000000007</v>
      </c>
      <c r="S380" s="288">
        <f>System!$H$13</f>
        <v>0.18544776119402984</v>
      </c>
      <c r="T380" s="240">
        <f t="shared" si="14"/>
        <v>1.7246641791044777</v>
      </c>
      <c r="U380" s="243">
        <f>System!$I$13</f>
        <v>0.18</v>
      </c>
      <c r="V380" s="185">
        <f t="shared" si="13"/>
        <v>14.664239999999999</v>
      </c>
      <c r="W380" s="74"/>
      <c r="Y380" s="176"/>
      <c r="Z380" s="174"/>
      <c r="AA380" s="174"/>
      <c r="AB380" s="297"/>
      <c r="AC380" s="297"/>
      <c r="AD380" s="174"/>
      <c r="AE380" s="174"/>
      <c r="AF380" s="174"/>
      <c r="AG380" s="174"/>
      <c r="AH380" s="147"/>
      <c r="AI380" s="174"/>
      <c r="AJ380" s="115"/>
      <c r="AK380" s="174"/>
      <c r="AL380" s="115"/>
      <c r="AM380" s="114"/>
      <c r="AN380" s="177"/>
      <c r="AO380" s="174"/>
      <c r="AP380" s="174"/>
      <c r="AQ380" s="174"/>
      <c r="AR380" s="169"/>
      <c r="AT380" s="16"/>
      <c r="AU380" s="16"/>
    </row>
    <row r="381" spans="1:47" s="10" customFormat="1" ht="20.100000000000001" customHeight="1">
      <c r="A381" s="123"/>
      <c r="B381" s="130" t="s">
        <v>3622</v>
      </c>
      <c r="C381" s="31" t="s">
        <v>5325</v>
      </c>
      <c r="D381" s="130" t="s">
        <v>422</v>
      </c>
      <c r="E381" s="129" t="s">
        <v>423</v>
      </c>
      <c r="F381" s="140">
        <v>44.0246</v>
      </c>
      <c r="G381" s="140">
        <v>-78.120800000000003</v>
      </c>
      <c r="H381" s="31" t="s">
        <v>1153</v>
      </c>
      <c r="I381" s="31" t="s">
        <v>2783</v>
      </c>
      <c r="J381" s="226" t="s">
        <v>2372</v>
      </c>
      <c r="K381" s="31" t="s">
        <v>4206</v>
      </c>
      <c r="L381" s="226">
        <v>115</v>
      </c>
      <c r="M381" s="90">
        <v>2014</v>
      </c>
      <c r="N381" s="90">
        <v>2034</v>
      </c>
      <c r="O381" s="125"/>
      <c r="P381" s="83" t="s">
        <v>204</v>
      </c>
      <c r="Q381" s="46" t="s">
        <v>204</v>
      </c>
      <c r="R381" s="84">
        <v>10</v>
      </c>
      <c r="S381" s="288">
        <f>System!$H$13</f>
        <v>0.18544776119402984</v>
      </c>
      <c r="T381" s="240">
        <f t="shared" si="14"/>
        <v>1.8544776119402984</v>
      </c>
      <c r="U381" s="243">
        <f>System!$I$13</f>
        <v>0.18</v>
      </c>
      <c r="V381" s="185">
        <f t="shared" si="13"/>
        <v>15.768000000000001</v>
      </c>
      <c r="W381" s="74"/>
      <c r="Y381" s="176"/>
      <c r="Z381" s="174"/>
      <c r="AA381" s="174"/>
      <c r="AB381" s="297"/>
      <c r="AC381" s="297"/>
      <c r="AD381" s="174"/>
      <c r="AE381" s="174"/>
      <c r="AF381" s="174"/>
      <c r="AG381" s="174"/>
      <c r="AH381" s="147"/>
      <c r="AI381" s="174"/>
      <c r="AJ381" s="115"/>
      <c r="AK381" s="174"/>
      <c r="AL381" s="115"/>
      <c r="AM381" s="114"/>
      <c r="AN381" s="177"/>
      <c r="AO381" s="174"/>
      <c r="AP381" s="174"/>
      <c r="AQ381" s="174"/>
      <c r="AR381" s="169"/>
      <c r="AT381" s="16"/>
      <c r="AU381" s="16"/>
    </row>
    <row r="382" spans="1:47" s="10" customFormat="1" ht="20.100000000000001" customHeight="1">
      <c r="A382" s="123"/>
      <c r="B382" s="130" t="s">
        <v>3623</v>
      </c>
      <c r="C382" s="31" t="s">
        <v>5326</v>
      </c>
      <c r="D382" s="130" t="s">
        <v>424</v>
      </c>
      <c r="E382" s="129" t="s">
        <v>425</v>
      </c>
      <c r="F382" s="140">
        <v>44.443300000000001</v>
      </c>
      <c r="G382" s="140">
        <v>-78.686400000000006</v>
      </c>
      <c r="H382" s="31" t="s">
        <v>1153</v>
      </c>
      <c r="I382" s="31" t="s">
        <v>2783</v>
      </c>
      <c r="J382" s="226" t="s">
        <v>2291</v>
      </c>
      <c r="K382" s="134" t="s">
        <v>4119</v>
      </c>
      <c r="L382" s="226">
        <v>230</v>
      </c>
      <c r="M382" s="90">
        <v>2015</v>
      </c>
      <c r="N382" s="90">
        <v>2035</v>
      </c>
      <c r="O382" s="125"/>
      <c r="P382" s="83" t="s">
        <v>204</v>
      </c>
      <c r="Q382" s="46" t="s">
        <v>204</v>
      </c>
      <c r="R382" s="84">
        <v>8</v>
      </c>
      <c r="S382" s="288">
        <f>System!$H$13</f>
        <v>0.18544776119402984</v>
      </c>
      <c r="T382" s="240">
        <f t="shared" si="14"/>
        <v>1.4835820895522387</v>
      </c>
      <c r="U382" s="243">
        <f>System!$I$13</f>
        <v>0.18</v>
      </c>
      <c r="V382" s="185">
        <f t="shared" si="13"/>
        <v>12.6144</v>
      </c>
      <c r="W382" s="74"/>
      <c r="Y382" s="176"/>
      <c r="Z382" s="174"/>
      <c r="AA382" s="174"/>
      <c r="AB382" s="297"/>
      <c r="AC382" s="297"/>
      <c r="AD382" s="174"/>
      <c r="AE382" s="174"/>
      <c r="AF382" s="174"/>
      <c r="AG382" s="174"/>
      <c r="AH382" s="147"/>
      <c r="AI382" s="174"/>
      <c r="AJ382" s="115"/>
      <c r="AK382" s="174"/>
      <c r="AL382" s="115"/>
      <c r="AM382" s="114"/>
      <c r="AN382" s="177"/>
      <c r="AO382" s="174"/>
      <c r="AP382" s="174"/>
      <c r="AQ382" s="174"/>
      <c r="AR382" s="169"/>
      <c r="AT382" s="16"/>
      <c r="AU382" s="16"/>
    </row>
    <row r="383" spans="1:47" s="10" customFormat="1" ht="20.100000000000001" customHeight="1">
      <c r="A383" s="123"/>
      <c r="B383" s="130" t="s">
        <v>3624</v>
      </c>
      <c r="C383" s="31" t="s">
        <v>5327</v>
      </c>
      <c r="D383" s="130" t="s">
        <v>426</v>
      </c>
      <c r="E383" s="129" t="s">
        <v>427</v>
      </c>
      <c r="F383" s="139">
        <v>44.061599999999999</v>
      </c>
      <c r="G383" s="139">
        <v>-79.181600000000003</v>
      </c>
      <c r="H383" s="31" t="s">
        <v>1153</v>
      </c>
      <c r="I383" s="31" t="s">
        <v>2783</v>
      </c>
      <c r="J383" s="226" t="s">
        <v>1607</v>
      </c>
      <c r="K383" s="134" t="s">
        <v>3935</v>
      </c>
      <c r="L383" s="226">
        <v>115</v>
      </c>
      <c r="M383" s="90">
        <v>2015</v>
      </c>
      <c r="N383" s="90">
        <v>2035</v>
      </c>
      <c r="O383" s="125"/>
      <c r="P383" s="83" t="s">
        <v>204</v>
      </c>
      <c r="Q383" s="46" t="s">
        <v>204</v>
      </c>
      <c r="R383" s="84">
        <v>6.5</v>
      </c>
      <c r="S383" s="288">
        <f>System!$H$13</f>
        <v>0.18544776119402984</v>
      </c>
      <c r="T383" s="240">
        <f t="shared" si="14"/>
        <v>1.205410447761194</v>
      </c>
      <c r="U383" s="243">
        <f>System!$I$13</f>
        <v>0.18</v>
      </c>
      <c r="V383" s="185">
        <f t="shared" ref="V383:V446" si="15">R383*24*365*U383/1000</f>
        <v>10.249199999999998</v>
      </c>
      <c r="W383" s="74"/>
      <c r="Y383" s="176"/>
      <c r="Z383" s="174"/>
      <c r="AA383" s="174"/>
      <c r="AB383" s="297"/>
      <c r="AC383" s="297"/>
      <c r="AD383" s="174"/>
      <c r="AE383" s="174"/>
      <c r="AF383" s="174"/>
      <c r="AG383" s="174"/>
      <c r="AH383" s="147"/>
      <c r="AI383" s="174"/>
      <c r="AJ383" s="115"/>
      <c r="AK383" s="174"/>
      <c r="AL383" s="115"/>
      <c r="AM383" s="114"/>
      <c r="AN383" s="177"/>
      <c r="AO383" s="174"/>
      <c r="AP383" s="174"/>
      <c r="AQ383" s="174"/>
      <c r="AR383" s="169"/>
      <c r="AT383" s="16"/>
      <c r="AU383" s="16"/>
    </row>
    <row r="384" spans="1:47" s="10" customFormat="1" ht="20.100000000000001" customHeight="1">
      <c r="A384" s="123"/>
      <c r="B384" s="130" t="s">
        <v>3625</v>
      </c>
      <c r="C384" s="31" t="s">
        <v>5328</v>
      </c>
      <c r="D384" s="130" t="s">
        <v>428</v>
      </c>
      <c r="E384" s="129" t="s">
        <v>429</v>
      </c>
      <c r="F384" s="140">
        <v>45.1066</v>
      </c>
      <c r="G384" s="140">
        <v>-74.682199999999995</v>
      </c>
      <c r="H384" s="31" t="s">
        <v>1152</v>
      </c>
      <c r="I384" s="31" t="s">
        <v>2783</v>
      </c>
      <c r="J384" s="226" t="s">
        <v>4657</v>
      </c>
      <c r="K384" s="134" t="s">
        <v>4249</v>
      </c>
      <c r="L384" s="226">
        <v>230</v>
      </c>
      <c r="M384" s="90">
        <v>2014</v>
      </c>
      <c r="N384" s="90">
        <v>2034</v>
      </c>
      <c r="O384" s="125"/>
      <c r="P384" s="83" t="s">
        <v>204</v>
      </c>
      <c r="Q384" s="46" t="s">
        <v>204</v>
      </c>
      <c r="R384" s="84">
        <v>9.3000000000000007</v>
      </c>
      <c r="S384" s="288">
        <f>System!$H$13</f>
        <v>0.18544776119402984</v>
      </c>
      <c r="T384" s="240">
        <f t="shared" si="14"/>
        <v>1.7246641791044777</v>
      </c>
      <c r="U384" s="243">
        <f>System!$I$13</f>
        <v>0.18</v>
      </c>
      <c r="V384" s="185">
        <f t="shared" si="15"/>
        <v>14.664239999999999</v>
      </c>
      <c r="W384" s="74"/>
      <c r="Y384" s="176"/>
      <c r="Z384" s="174"/>
      <c r="AA384" s="174"/>
      <c r="AB384" s="297"/>
      <c r="AC384" s="297"/>
      <c r="AD384" s="174"/>
      <c r="AE384" s="174"/>
      <c r="AF384" s="174"/>
      <c r="AG384" s="174"/>
      <c r="AH384" s="147"/>
      <c r="AI384" s="174"/>
      <c r="AJ384" s="115"/>
      <c r="AK384" s="174"/>
      <c r="AL384" s="115"/>
      <c r="AM384" s="114"/>
      <c r="AN384" s="177"/>
      <c r="AO384" s="174"/>
      <c r="AP384" s="174"/>
      <c r="AQ384" s="174"/>
      <c r="AR384" s="169"/>
      <c r="AT384" s="16"/>
      <c r="AU384" s="16"/>
    </row>
    <row r="385" spans="1:47" s="10" customFormat="1" ht="20.100000000000001" customHeight="1">
      <c r="A385" s="123"/>
      <c r="B385" s="130" t="s">
        <v>3626</v>
      </c>
      <c r="C385" s="31" t="s">
        <v>5329</v>
      </c>
      <c r="D385" s="130" t="s">
        <v>430</v>
      </c>
      <c r="E385" s="129" t="s">
        <v>431</v>
      </c>
      <c r="F385" s="140">
        <v>43.945900000000002</v>
      </c>
      <c r="G385" s="140">
        <v>-78.387699999999995</v>
      </c>
      <c r="H385" s="31" t="s">
        <v>1153</v>
      </c>
      <c r="I385" s="31" t="s">
        <v>2783</v>
      </c>
      <c r="J385" s="226" t="s">
        <v>2372</v>
      </c>
      <c r="K385" s="134" t="s">
        <v>4206</v>
      </c>
      <c r="L385" s="226">
        <v>115</v>
      </c>
      <c r="M385" s="90">
        <v>2015</v>
      </c>
      <c r="N385" s="90">
        <v>2035</v>
      </c>
      <c r="O385" s="125"/>
      <c r="P385" s="83" t="s">
        <v>204</v>
      </c>
      <c r="Q385" s="46" t="s">
        <v>204</v>
      </c>
      <c r="R385" s="84">
        <v>10</v>
      </c>
      <c r="S385" s="288">
        <f>System!$H$13</f>
        <v>0.18544776119402984</v>
      </c>
      <c r="T385" s="240">
        <f t="shared" si="14"/>
        <v>1.8544776119402984</v>
      </c>
      <c r="U385" s="243">
        <f>System!$I$13</f>
        <v>0.18</v>
      </c>
      <c r="V385" s="185">
        <f t="shared" si="15"/>
        <v>15.768000000000001</v>
      </c>
      <c r="W385" s="74"/>
      <c r="X385" s="150"/>
      <c r="Y385" s="176"/>
      <c r="Z385" s="174"/>
      <c r="AA385" s="174"/>
      <c r="AB385" s="297"/>
      <c r="AC385" s="297"/>
      <c r="AD385" s="174"/>
      <c r="AE385" s="174"/>
      <c r="AF385" s="174"/>
      <c r="AG385" s="174"/>
      <c r="AH385" s="147"/>
      <c r="AI385" s="174"/>
      <c r="AJ385" s="115"/>
      <c r="AK385" s="174"/>
      <c r="AL385" s="115"/>
      <c r="AM385" s="114"/>
      <c r="AN385" s="177"/>
      <c r="AO385" s="174"/>
      <c r="AP385" s="174"/>
      <c r="AQ385" s="174"/>
      <c r="AR385" s="169"/>
      <c r="AS385" s="150"/>
      <c r="AT385" s="16"/>
      <c r="AU385" s="16"/>
    </row>
    <row r="386" spans="1:47" s="10" customFormat="1" ht="20.100000000000001" customHeight="1">
      <c r="A386" s="123"/>
      <c r="B386" s="130" t="s">
        <v>432</v>
      </c>
      <c r="C386" s="31" t="s">
        <v>5330</v>
      </c>
      <c r="D386" s="130" t="s">
        <v>433</v>
      </c>
      <c r="E386" s="129" t="s">
        <v>434</v>
      </c>
      <c r="F386" s="140">
        <v>44.430700000000002</v>
      </c>
      <c r="G386" s="140">
        <v>-78.694000000000003</v>
      </c>
      <c r="H386" s="31" t="s">
        <v>1153</v>
      </c>
      <c r="I386" s="31" t="s">
        <v>2783</v>
      </c>
      <c r="J386" s="226" t="s">
        <v>2291</v>
      </c>
      <c r="K386" s="134" t="s">
        <v>4119</v>
      </c>
      <c r="L386" s="226">
        <v>230</v>
      </c>
      <c r="M386" s="90">
        <v>2014</v>
      </c>
      <c r="N386" s="90">
        <v>2034</v>
      </c>
      <c r="O386" s="125"/>
      <c r="P386" s="83" t="s">
        <v>204</v>
      </c>
      <c r="Q386" s="46" t="s">
        <v>204</v>
      </c>
      <c r="R386" s="84">
        <v>10</v>
      </c>
      <c r="S386" s="288">
        <f>System!$H$13</f>
        <v>0.18544776119402984</v>
      </c>
      <c r="T386" s="240">
        <f t="shared" si="14"/>
        <v>1.8544776119402984</v>
      </c>
      <c r="U386" s="243">
        <f>System!$I$13</f>
        <v>0.18</v>
      </c>
      <c r="V386" s="185">
        <f t="shared" si="15"/>
        <v>15.768000000000001</v>
      </c>
      <c r="W386" s="74"/>
      <c r="Y386" s="176"/>
      <c r="Z386" s="174"/>
      <c r="AA386" s="174"/>
      <c r="AB386" s="297"/>
      <c r="AC386" s="297"/>
      <c r="AD386" s="174"/>
      <c r="AE386" s="174"/>
      <c r="AF386" s="174"/>
      <c r="AG386" s="174"/>
      <c r="AH386" s="147"/>
      <c r="AI386" s="174"/>
      <c r="AJ386" s="115"/>
      <c r="AK386" s="174"/>
      <c r="AL386" s="115"/>
      <c r="AM386" s="114"/>
      <c r="AN386" s="177"/>
      <c r="AO386" s="174"/>
      <c r="AP386" s="174"/>
      <c r="AQ386" s="174"/>
      <c r="AR386" s="169"/>
      <c r="AT386" s="16"/>
      <c r="AU386" s="16"/>
    </row>
    <row r="387" spans="1:47" s="10" customFormat="1" ht="20.100000000000001" customHeight="1">
      <c r="A387" s="123"/>
      <c r="B387" s="130" t="s">
        <v>435</v>
      </c>
      <c r="C387" s="31" t="s">
        <v>5331</v>
      </c>
      <c r="D387" s="130" t="s">
        <v>828</v>
      </c>
      <c r="E387" s="129" t="s">
        <v>436</v>
      </c>
      <c r="F387" s="140">
        <v>44.500599999999999</v>
      </c>
      <c r="G387" s="140">
        <v>-79.613299999999995</v>
      </c>
      <c r="H387" s="31" t="s">
        <v>1153</v>
      </c>
      <c r="I387" s="31" t="s">
        <v>2783</v>
      </c>
      <c r="J387" s="226" t="s">
        <v>2284</v>
      </c>
      <c r="K387" s="134" t="s">
        <v>4187</v>
      </c>
      <c r="L387" s="226">
        <v>230</v>
      </c>
      <c r="M387" s="90">
        <v>2015</v>
      </c>
      <c r="N387" s="90">
        <v>2035</v>
      </c>
      <c r="O387" s="125"/>
      <c r="P387" s="83" t="s">
        <v>204</v>
      </c>
      <c r="Q387" s="46" t="s">
        <v>204</v>
      </c>
      <c r="R387" s="84">
        <v>10</v>
      </c>
      <c r="S387" s="288">
        <f>System!$H$13</f>
        <v>0.18544776119402984</v>
      </c>
      <c r="T387" s="240">
        <f t="shared" si="14"/>
        <v>1.8544776119402984</v>
      </c>
      <c r="U387" s="243">
        <f>System!$I$13</f>
        <v>0.18</v>
      </c>
      <c r="V387" s="185">
        <f t="shared" si="15"/>
        <v>15.768000000000001</v>
      </c>
      <c r="W387" s="74"/>
      <c r="Y387" s="176"/>
      <c r="Z387" s="174"/>
      <c r="AA387" s="174"/>
      <c r="AB387" s="297"/>
      <c r="AC387" s="297"/>
      <c r="AD387" s="174"/>
      <c r="AE387" s="174"/>
      <c r="AF387" s="174"/>
      <c r="AG387" s="174"/>
      <c r="AH387" s="147"/>
      <c r="AI387" s="174"/>
      <c r="AJ387" s="115"/>
      <c r="AK387" s="174"/>
      <c r="AL387" s="115"/>
      <c r="AM387" s="114"/>
      <c r="AN387" s="177"/>
      <c r="AO387" s="174"/>
      <c r="AP387" s="174"/>
      <c r="AQ387" s="174"/>
      <c r="AR387" s="169"/>
      <c r="AT387" s="16"/>
      <c r="AU387" s="16"/>
    </row>
    <row r="388" spans="1:47" s="10" customFormat="1" ht="20.100000000000001" customHeight="1">
      <c r="A388" s="123"/>
      <c r="B388" s="130" t="s">
        <v>1010</v>
      </c>
      <c r="C388" s="31" t="s">
        <v>5332</v>
      </c>
      <c r="D388" s="130" t="s">
        <v>1020</v>
      </c>
      <c r="E388" s="129" t="s">
        <v>297</v>
      </c>
      <c r="F388" s="140">
        <v>49.962000000000003</v>
      </c>
      <c r="G388" s="140">
        <v>-81.522599999999997</v>
      </c>
      <c r="H388" s="31" t="s">
        <v>1152</v>
      </c>
      <c r="I388" s="31" t="s">
        <v>2783</v>
      </c>
      <c r="J388" s="226" t="s">
        <v>1817</v>
      </c>
      <c r="K388" s="134" t="s">
        <v>3907</v>
      </c>
      <c r="L388" s="226">
        <v>115</v>
      </c>
      <c r="M388" s="90">
        <v>2017</v>
      </c>
      <c r="N388" s="90">
        <v>2067</v>
      </c>
      <c r="O388" s="125"/>
      <c r="P388" s="152" t="s">
        <v>1067</v>
      </c>
      <c r="Q388" s="46" t="s">
        <v>1067</v>
      </c>
      <c r="R388" s="185">
        <v>82</v>
      </c>
      <c r="S388" s="288">
        <f>System!$H$11</f>
        <v>0.68430831298439321</v>
      </c>
      <c r="T388" s="240">
        <f t="shared" ref="T388:T451" si="16">R388*S388</f>
        <v>56.11328166472024</v>
      </c>
      <c r="U388" s="243">
        <v>0.13744013810001113</v>
      </c>
      <c r="V388" s="185">
        <f t="shared" si="15"/>
        <v>98.725999999999999</v>
      </c>
      <c r="W388" s="74">
        <v>2</v>
      </c>
      <c r="X388" s="5"/>
      <c r="Y388" s="148"/>
      <c r="Z388" s="171"/>
      <c r="AA388" s="148"/>
      <c r="AB388" s="336"/>
      <c r="AC388" s="337"/>
      <c r="AD388" s="148"/>
      <c r="AE388" s="148"/>
      <c r="AF388" s="148"/>
      <c r="AG388" s="148"/>
      <c r="AH388" s="148"/>
      <c r="AI388" s="222"/>
      <c r="AJ388" s="148"/>
      <c r="AK388" s="148"/>
      <c r="AL388" s="222"/>
      <c r="AM388" s="86"/>
      <c r="AN388" s="148"/>
      <c r="AO388" s="148"/>
      <c r="AP388" s="148"/>
      <c r="AQ388" s="148"/>
      <c r="AR388" s="148"/>
      <c r="AS388" s="5"/>
      <c r="AT388" s="16" t="s">
        <v>1069</v>
      </c>
      <c r="AU388" s="317"/>
    </row>
    <row r="389" spans="1:47" s="10" customFormat="1" ht="20.100000000000001" customHeight="1">
      <c r="A389" s="123"/>
      <c r="B389" s="129" t="s">
        <v>484</v>
      </c>
      <c r="C389" s="31" t="s">
        <v>5333</v>
      </c>
      <c r="D389" s="129" t="s">
        <v>483</v>
      </c>
      <c r="E389" s="129" t="s">
        <v>484</v>
      </c>
      <c r="F389" s="146">
        <v>42.872058000000003</v>
      </c>
      <c r="G389" s="146">
        <v>-82.120158000000004</v>
      </c>
      <c r="H389" s="31" t="s">
        <v>1153</v>
      </c>
      <c r="I389" s="31" t="s">
        <v>2783</v>
      </c>
      <c r="J389" s="227" t="s">
        <v>2521</v>
      </c>
      <c r="K389" s="134" t="s">
        <v>4290</v>
      </c>
      <c r="L389" s="226">
        <v>115</v>
      </c>
      <c r="M389" s="90">
        <v>2010</v>
      </c>
      <c r="N389" s="90">
        <v>2030</v>
      </c>
      <c r="O389" s="137"/>
      <c r="P389" s="90" t="s">
        <v>1154</v>
      </c>
      <c r="Q389" s="46" t="s">
        <v>1155</v>
      </c>
      <c r="R389" s="53">
        <v>3.2</v>
      </c>
      <c r="S389" s="288">
        <f>System!$H$10</f>
        <v>0.94512195121951226</v>
      </c>
      <c r="T389" s="240">
        <f t="shared" si="16"/>
        <v>3.0243902439024395</v>
      </c>
      <c r="U389" s="243">
        <f>System!$I$10</f>
        <v>0.2</v>
      </c>
      <c r="V389" s="185">
        <f t="shared" si="15"/>
        <v>5.6064000000000016</v>
      </c>
      <c r="W389" s="74"/>
      <c r="X389" s="5"/>
      <c r="Y389" s="176"/>
      <c r="Z389" s="174"/>
      <c r="AA389" s="174"/>
      <c r="AB389" s="297"/>
      <c r="AC389" s="297"/>
      <c r="AD389" s="174"/>
      <c r="AE389" s="174"/>
      <c r="AF389" s="174"/>
      <c r="AG389" s="174"/>
      <c r="AH389" s="147"/>
      <c r="AI389" s="174"/>
      <c r="AJ389" s="115"/>
      <c r="AK389" s="174"/>
      <c r="AL389" s="115"/>
      <c r="AM389" s="114"/>
      <c r="AN389" s="177"/>
      <c r="AO389" s="174"/>
      <c r="AP389" s="174"/>
      <c r="AQ389" s="174"/>
      <c r="AR389" s="169"/>
      <c r="AS389" s="5"/>
      <c r="AT389" s="16"/>
      <c r="AU389" s="16"/>
    </row>
    <row r="390" spans="1:47" s="10" customFormat="1" ht="20.100000000000001" customHeight="1">
      <c r="A390" s="123"/>
      <c r="B390" s="130" t="s">
        <v>1173</v>
      </c>
      <c r="C390" s="31" t="s">
        <v>4850</v>
      </c>
      <c r="D390" s="130" t="s">
        <v>566</v>
      </c>
      <c r="E390" s="138" t="s">
        <v>1001</v>
      </c>
      <c r="F390" s="142">
        <v>43.810699999999997</v>
      </c>
      <c r="G390" s="142">
        <v>-79.068899999999999</v>
      </c>
      <c r="H390" s="31" t="s">
        <v>1153</v>
      </c>
      <c r="I390" s="31" t="s">
        <v>2783</v>
      </c>
      <c r="J390" s="226" t="s">
        <v>4416</v>
      </c>
      <c r="K390" s="134" t="s">
        <v>4552</v>
      </c>
      <c r="L390" s="226">
        <v>230</v>
      </c>
      <c r="M390" s="287">
        <v>1971</v>
      </c>
      <c r="N390" s="75">
        <v>2100</v>
      </c>
      <c r="O390" s="136"/>
      <c r="P390" s="83" t="s">
        <v>207</v>
      </c>
      <c r="Q390" s="46" t="s">
        <v>207</v>
      </c>
      <c r="R390" s="185">
        <v>515</v>
      </c>
      <c r="S390" s="288">
        <f>System!$H$6</f>
        <v>0.92831920903954801</v>
      </c>
      <c r="T390" s="240">
        <f t="shared" si="16"/>
        <v>478.08439265536725</v>
      </c>
      <c r="U390" s="243">
        <v>0.94051270115706875</v>
      </c>
      <c r="V390" s="185">
        <f t="shared" si="15"/>
        <v>4243.0290000000005</v>
      </c>
      <c r="W390" s="74">
        <v>2</v>
      </c>
      <c r="Y390" s="176"/>
      <c r="Z390" s="174"/>
      <c r="AA390" s="174"/>
      <c r="AB390" s="297"/>
      <c r="AC390" s="297"/>
      <c r="AD390" s="174"/>
      <c r="AE390" s="174"/>
      <c r="AF390" s="174"/>
      <c r="AG390" s="174"/>
      <c r="AH390" s="147"/>
      <c r="AI390" s="174"/>
      <c r="AJ390" s="115"/>
      <c r="AK390" s="174"/>
      <c r="AL390" s="115"/>
      <c r="AM390" s="114"/>
      <c r="AN390" s="177"/>
      <c r="AO390" s="174"/>
      <c r="AP390" s="174"/>
      <c r="AQ390" s="174"/>
      <c r="AR390" s="169"/>
      <c r="AT390" s="16"/>
      <c r="AU390" s="16"/>
    </row>
    <row r="391" spans="1:47" s="10" customFormat="1" ht="20.100000000000001" customHeight="1">
      <c r="A391" s="123"/>
      <c r="B391" s="130" t="s">
        <v>1174</v>
      </c>
      <c r="C391" s="31" t="s">
        <v>4851</v>
      </c>
      <c r="D391" s="130" t="s">
        <v>566</v>
      </c>
      <c r="E391" s="138" t="s">
        <v>1001</v>
      </c>
      <c r="F391" s="142">
        <v>43.810699999999997</v>
      </c>
      <c r="G391" s="142">
        <v>-79.068899999999999</v>
      </c>
      <c r="H391" s="31" t="s">
        <v>1153</v>
      </c>
      <c r="I391" s="31" t="s">
        <v>2783</v>
      </c>
      <c r="J391" s="226" t="s">
        <v>4416</v>
      </c>
      <c r="K391" s="134" t="s">
        <v>4552</v>
      </c>
      <c r="L391" s="226">
        <v>230</v>
      </c>
      <c r="M391" s="287">
        <v>1971</v>
      </c>
      <c r="N391" s="75">
        <v>2100</v>
      </c>
      <c r="O391" s="136"/>
      <c r="P391" s="83" t="s">
        <v>207</v>
      </c>
      <c r="Q391" s="46" t="s">
        <v>207</v>
      </c>
      <c r="R391" s="185">
        <v>515</v>
      </c>
      <c r="S391" s="288">
        <f>System!$H$6</f>
        <v>0.92831920903954801</v>
      </c>
      <c r="T391" s="240">
        <f t="shared" si="16"/>
        <v>478.08439265536725</v>
      </c>
      <c r="U391" s="243">
        <v>0.62089041095890407</v>
      </c>
      <c r="V391" s="185">
        <f t="shared" si="15"/>
        <v>2801.085</v>
      </c>
      <c r="W391" s="74">
        <v>2</v>
      </c>
      <c r="Y391" s="176"/>
      <c r="Z391" s="174"/>
      <c r="AA391" s="174"/>
      <c r="AB391" s="297"/>
      <c r="AC391" s="297"/>
      <c r="AD391" s="174"/>
      <c r="AE391" s="174"/>
      <c r="AF391" s="174"/>
      <c r="AG391" s="174"/>
      <c r="AH391" s="147"/>
      <c r="AI391" s="174"/>
      <c r="AJ391" s="115"/>
      <c r="AK391" s="174"/>
      <c r="AL391" s="115"/>
      <c r="AM391" s="114"/>
      <c r="AN391" s="177"/>
      <c r="AO391" s="174"/>
      <c r="AP391" s="174"/>
      <c r="AQ391" s="174"/>
      <c r="AR391" s="169"/>
      <c r="AT391" s="16"/>
      <c r="AU391" s="16"/>
    </row>
    <row r="392" spans="1:47" s="10" customFormat="1" ht="20.100000000000001" customHeight="1">
      <c r="A392" s="123"/>
      <c r="B392" s="130" t="s">
        <v>1175</v>
      </c>
      <c r="C392" s="31" t="s">
        <v>4852</v>
      </c>
      <c r="D392" s="130" t="s">
        <v>566</v>
      </c>
      <c r="E392" s="138" t="s">
        <v>1001</v>
      </c>
      <c r="F392" s="142">
        <v>43.809600000000003</v>
      </c>
      <c r="G392" s="142">
        <v>-79.063900000000004</v>
      </c>
      <c r="H392" s="31" t="s">
        <v>1153</v>
      </c>
      <c r="I392" s="31" t="s">
        <v>2783</v>
      </c>
      <c r="J392" s="226" t="s">
        <v>4417</v>
      </c>
      <c r="K392" s="133" t="s">
        <v>4553</v>
      </c>
      <c r="L392" s="226">
        <v>115</v>
      </c>
      <c r="M392" s="287">
        <v>1971</v>
      </c>
      <c r="N392" s="75">
        <v>2100</v>
      </c>
      <c r="O392" s="136"/>
      <c r="P392" s="83" t="s">
        <v>207</v>
      </c>
      <c r="Q392" s="46" t="s">
        <v>207</v>
      </c>
      <c r="R392" s="185">
        <v>518</v>
      </c>
      <c r="S392" s="288">
        <f>System!$H$6</f>
        <v>0.92831920903954801</v>
      </c>
      <c r="T392" s="240">
        <f t="shared" si="16"/>
        <v>480.86935028248587</v>
      </c>
      <c r="U392" s="243">
        <v>0.93846767511151075</v>
      </c>
      <c r="V392" s="185">
        <f t="shared" si="15"/>
        <v>4258.4660000000003</v>
      </c>
      <c r="W392" s="74">
        <v>4</v>
      </c>
      <c r="Y392" s="176"/>
      <c r="Z392" s="174"/>
      <c r="AA392" s="174"/>
      <c r="AB392" s="297"/>
      <c r="AC392" s="297"/>
      <c r="AD392" s="174"/>
      <c r="AE392" s="174"/>
      <c r="AF392" s="174"/>
      <c r="AG392" s="174"/>
      <c r="AH392" s="147"/>
      <c r="AI392" s="174"/>
      <c r="AJ392" s="115"/>
      <c r="AK392" s="174"/>
      <c r="AL392" s="115"/>
      <c r="AM392" s="114"/>
      <c r="AN392" s="177"/>
      <c r="AO392" s="174"/>
      <c r="AP392" s="174"/>
      <c r="AQ392" s="174"/>
      <c r="AR392" s="169"/>
      <c r="AT392" s="16"/>
      <c r="AU392" s="16"/>
    </row>
    <row r="393" spans="1:47" s="10" customFormat="1" ht="20.100000000000001" customHeight="1">
      <c r="A393" s="123"/>
      <c r="B393" s="130" t="s">
        <v>1176</v>
      </c>
      <c r="C393" s="31" t="s">
        <v>4853</v>
      </c>
      <c r="D393" s="130" t="s">
        <v>566</v>
      </c>
      <c r="E393" s="138" t="s">
        <v>1001</v>
      </c>
      <c r="F393" s="142">
        <v>43.809600000000003</v>
      </c>
      <c r="G393" s="142">
        <v>-79.063900000000004</v>
      </c>
      <c r="H393" s="31" t="s">
        <v>1153</v>
      </c>
      <c r="I393" s="31" t="s">
        <v>2783</v>
      </c>
      <c r="J393" s="226" t="s">
        <v>4417</v>
      </c>
      <c r="K393" s="134" t="s">
        <v>4553</v>
      </c>
      <c r="L393" s="226">
        <v>115</v>
      </c>
      <c r="M393" s="287">
        <v>1971</v>
      </c>
      <c r="N393" s="75">
        <v>2100</v>
      </c>
      <c r="O393" s="136"/>
      <c r="P393" s="83" t="s">
        <v>207</v>
      </c>
      <c r="Q393" s="46" t="s">
        <v>207</v>
      </c>
      <c r="R393" s="185">
        <v>518</v>
      </c>
      <c r="S393" s="288">
        <f>System!$H$6</f>
        <v>0.92831920903954801</v>
      </c>
      <c r="T393" s="240">
        <f t="shared" si="16"/>
        <v>480.86935028248587</v>
      </c>
      <c r="U393" s="243">
        <v>0.58606049787556636</v>
      </c>
      <c r="V393" s="185">
        <f t="shared" si="15"/>
        <v>2659.355</v>
      </c>
      <c r="W393" s="74">
        <v>4</v>
      </c>
      <c r="Y393" s="176"/>
      <c r="Z393" s="174"/>
      <c r="AA393" s="174"/>
      <c r="AB393" s="297"/>
      <c r="AC393" s="297"/>
      <c r="AD393" s="174"/>
      <c r="AE393" s="174"/>
      <c r="AF393" s="174"/>
      <c r="AG393" s="174"/>
      <c r="AH393" s="147"/>
      <c r="AI393" s="174"/>
      <c r="AJ393" s="115"/>
      <c r="AK393" s="174"/>
      <c r="AL393" s="115"/>
      <c r="AM393" s="114"/>
      <c r="AN393" s="177"/>
      <c r="AO393" s="174"/>
      <c r="AP393" s="174"/>
      <c r="AQ393" s="174"/>
      <c r="AR393" s="169"/>
      <c r="AT393" s="16"/>
      <c r="AU393" s="16"/>
    </row>
    <row r="394" spans="1:47" s="10" customFormat="1" ht="20.100000000000001" customHeight="1">
      <c r="A394" s="123"/>
      <c r="B394" s="130" t="s">
        <v>1177</v>
      </c>
      <c r="C394" s="31" t="s">
        <v>4854</v>
      </c>
      <c r="D394" s="130" t="s">
        <v>566</v>
      </c>
      <c r="E394" s="138" t="s">
        <v>1001</v>
      </c>
      <c r="F394" s="142">
        <v>43.809600000000003</v>
      </c>
      <c r="G394" s="142">
        <v>-79.063900000000004</v>
      </c>
      <c r="H394" s="31" t="s">
        <v>1153</v>
      </c>
      <c r="I394" s="31" t="s">
        <v>2783</v>
      </c>
      <c r="J394" s="226" t="s">
        <v>4417</v>
      </c>
      <c r="K394" s="134" t="s">
        <v>4553</v>
      </c>
      <c r="L394" s="226">
        <v>115</v>
      </c>
      <c r="M394" s="287">
        <v>1971</v>
      </c>
      <c r="N394" s="75">
        <v>2100</v>
      </c>
      <c r="O394" s="136"/>
      <c r="P394" s="83" t="s">
        <v>207</v>
      </c>
      <c r="Q394" s="46" t="s">
        <v>207</v>
      </c>
      <c r="R394" s="185">
        <v>518</v>
      </c>
      <c r="S394" s="288">
        <f>System!$H$6</f>
        <v>0.92831920903954801</v>
      </c>
      <c r="T394" s="240">
        <f t="shared" si="16"/>
        <v>480.86935028248587</v>
      </c>
      <c r="U394" s="243">
        <v>0.95575249907441684</v>
      </c>
      <c r="V394" s="185">
        <f t="shared" si="15"/>
        <v>4336.8990000000003</v>
      </c>
      <c r="W394" s="74">
        <v>4</v>
      </c>
      <c r="Y394" s="176"/>
      <c r="Z394" s="174"/>
      <c r="AA394" s="174"/>
      <c r="AB394" s="297"/>
      <c r="AC394" s="297"/>
      <c r="AD394" s="174"/>
      <c r="AE394" s="174"/>
      <c r="AF394" s="174"/>
      <c r="AG394" s="174"/>
      <c r="AH394" s="147"/>
      <c r="AI394" s="174"/>
      <c r="AJ394" s="115"/>
      <c r="AK394" s="174"/>
      <c r="AL394" s="115"/>
      <c r="AM394" s="114"/>
      <c r="AN394" s="177"/>
      <c r="AO394" s="174"/>
      <c r="AP394" s="174"/>
      <c r="AQ394" s="174"/>
      <c r="AR394" s="169"/>
      <c r="AT394" s="16"/>
      <c r="AU394" s="16"/>
    </row>
    <row r="395" spans="1:47" s="10" customFormat="1" ht="20.100000000000001" customHeight="1">
      <c r="A395" s="123"/>
      <c r="B395" s="130" t="s">
        <v>1178</v>
      </c>
      <c r="C395" s="31" t="s">
        <v>4855</v>
      </c>
      <c r="D395" s="130" t="s">
        <v>566</v>
      </c>
      <c r="E395" s="138" t="s">
        <v>1001</v>
      </c>
      <c r="F395" s="142">
        <v>43.809600000000003</v>
      </c>
      <c r="G395" s="142">
        <v>-79.063900000000004</v>
      </c>
      <c r="H395" s="31" t="s">
        <v>1153</v>
      </c>
      <c r="I395" s="31" t="s">
        <v>2783</v>
      </c>
      <c r="J395" s="226" t="s">
        <v>4417</v>
      </c>
      <c r="K395" s="134" t="s">
        <v>4553</v>
      </c>
      <c r="L395" s="226">
        <v>115</v>
      </c>
      <c r="M395" s="287">
        <v>1971</v>
      </c>
      <c r="N395" s="75">
        <v>2100</v>
      </c>
      <c r="O395" s="136"/>
      <c r="P395" s="83" t="s">
        <v>207</v>
      </c>
      <c r="Q395" s="46" t="s">
        <v>207</v>
      </c>
      <c r="R395" s="185">
        <v>518</v>
      </c>
      <c r="S395" s="288">
        <f>System!$H$6</f>
        <v>0.92831920903954801</v>
      </c>
      <c r="T395" s="240">
        <f t="shared" si="16"/>
        <v>480.86935028248587</v>
      </c>
      <c r="U395" s="243">
        <v>0.58607812803018278</v>
      </c>
      <c r="V395" s="185">
        <f t="shared" si="15"/>
        <v>2659.4349999999999</v>
      </c>
      <c r="W395" s="74">
        <v>4</v>
      </c>
      <c r="Y395" s="176"/>
      <c r="Z395" s="174"/>
      <c r="AA395" s="174"/>
      <c r="AB395" s="297"/>
      <c r="AC395" s="297"/>
      <c r="AD395" s="174"/>
      <c r="AE395" s="174"/>
      <c r="AF395" s="174"/>
      <c r="AG395" s="174"/>
      <c r="AH395" s="147"/>
      <c r="AI395" s="174"/>
      <c r="AJ395" s="115"/>
      <c r="AK395" s="174"/>
      <c r="AL395" s="115"/>
      <c r="AM395" s="114"/>
      <c r="AN395" s="177"/>
      <c r="AO395" s="174"/>
      <c r="AP395" s="174"/>
      <c r="AQ395" s="174"/>
      <c r="AR395" s="169"/>
      <c r="AT395" s="16"/>
      <c r="AU395" s="16"/>
    </row>
    <row r="396" spans="1:47" s="10" customFormat="1" ht="20.100000000000001" customHeight="1">
      <c r="A396" s="123"/>
      <c r="B396" s="130" t="s">
        <v>707</v>
      </c>
      <c r="C396" s="31" t="s">
        <v>5334</v>
      </c>
      <c r="D396" s="130" t="s">
        <v>566</v>
      </c>
      <c r="E396" s="138" t="s">
        <v>323</v>
      </c>
      <c r="F396" s="142">
        <v>49.307400000000001</v>
      </c>
      <c r="G396" s="142">
        <v>-88.310299999999998</v>
      </c>
      <c r="H396" s="31" t="s">
        <v>1152</v>
      </c>
      <c r="I396" s="31" t="s">
        <v>2783</v>
      </c>
      <c r="J396" s="226" t="s">
        <v>4419</v>
      </c>
      <c r="K396" s="134" t="s">
        <v>4555</v>
      </c>
      <c r="L396" s="226">
        <v>115</v>
      </c>
      <c r="M396" s="287">
        <v>1950</v>
      </c>
      <c r="N396" s="75">
        <v>2100</v>
      </c>
      <c r="O396" s="136"/>
      <c r="P396" s="152" t="s">
        <v>203</v>
      </c>
      <c r="Q396" s="46" t="s">
        <v>203</v>
      </c>
      <c r="R396" s="185">
        <v>151</v>
      </c>
      <c r="S396" s="288">
        <f>System!$H$11</f>
        <v>0.68430831298439321</v>
      </c>
      <c r="T396" s="240">
        <f t="shared" si="16"/>
        <v>103.33055526064338</v>
      </c>
      <c r="U396" s="243">
        <v>0.35928513108954008</v>
      </c>
      <c r="V396" s="185">
        <f t="shared" si="15"/>
        <v>475.24800000000005</v>
      </c>
      <c r="W396" s="74">
        <v>4</v>
      </c>
      <c r="X396" s="86"/>
      <c r="Y396" s="148"/>
      <c r="Z396" s="171"/>
      <c r="AA396" s="148"/>
      <c r="AB396" s="336"/>
      <c r="AC396" s="337"/>
      <c r="AD396" s="148"/>
      <c r="AE396" s="148"/>
      <c r="AF396" s="148"/>
      <c r="AG396" s="148"/>
      <c r="AH396" s="148"/>
      <c r="AI396" s="222"/>
      <c r="AJ396" s="148"/>
      <c r="AK396" s="148"/>
      <c r="AL396" s="222"/>
      <c r="AM396" s="86"/>
      <c r="AN396" s="148"/>
      <c r="AO396" s="148"/>
      <c r="AP396" s="148"/>
      <c r="AQ396" s="148"/>
      <c r="AR396" s="148"/>
      <c r="AS396" s="86"/>
      <c r="AT396" s="16"/>
      <c r="AU396" s="16"/>
    </row>
    <row r="397" spans="1:47" s="10" customFormat="1" ht="20.100000000000001" customHeight="1">
      <c r="A397" s="123"/>
      <c r="B397" s="130" t="s">
        <v>950</v>
      </c>
      <c r="C397" s="31" t="s">
        <v>4842</v>
      </c>
      <c r="D397" s="130" t="s">
        <v>549</v>
      </c>
      <c r="E397" s="129" t="s">
        <v>523</v>
      </c>
      <c r="F397" s="140">
        <v>44.247</v>
      </c>
      <c r="G397" s="140">
        <v>-80.394400000000005</v>
      </c>
      <c r="H397" s="31" t="s">
        <v>1153</v>
      </c>
      <c r="I397" s="31" t="s">
        <v>2783</v>
      </c>
      <c r="J397" s="226" t="s">
        <v>1556</v>
      </c>
      <c r="K397" s="134" t="s">
        <v>4186</v>
      </c>
      <c r="L397" s="226">
        <v>230</v>
      </c>
      <c r="M397" s="90">
        <v>2012</v>
      </c>
      <c r="N397" s="90">
        <v>2032</v>
      </c>
      <c r="O397" s="136"/>
      <c r="P397" s="83" t="s">
        <v>1156</v>
      </c>
      <c r="Q397" s="46" t="s">
        <v>205</v>
      </c>
      <c r="R397" s="84">
        <v>18</v>
      </c>
      <c r="S397" s="288">
        <f>System!$H$12</f>
        <v>0.21142031080592702</v>
      </c>
      <c r="T397" s="240">
        <f t="shared" si="16"/>
        <v>3.8055655945066862</v>
      </c>
      <c r="U397" s="243">
        <f>System!$I$12</f>
        <v>0.27</v>
      </c>
      <c r="V397" s="185">
        <f t="shared" si="15"/>
        <v>42.573600000000006</v>
      </c>
      <c r="W397" s="74"/>
      <c r="Y397" s="176"/>
      <c r="Z397" s="174"/>
      <c r="AA397" s="174"/>
      <c r="AB397" s="297"/>
      <c r="AC397" s="297"/>
      <c r="AD397" s="174"/>
      <c r="AE397" s="174"/>
      <c r="AF397" s="174"/>
      <c r="AG397" s="174"/>
      <c r="AH397" s="147"/>
      <c r="AI397" s="174"/>
      <c r="AJ397" s="115"/>
      <c r="AK397" s="174"/>
      <c r="AL397" s="115"/>
      <c r="AM397" s="114"/>
      <c r="AN397" s="177"/>
      <c r="AO397" s="174"/>
      <c r="AP397" s="174"/>
      <c r="AQ397" s="174"/>
      <c r="AR397" s="169"/>
      <c r="AT397" s="16"/>
      <c r="AU397" s="16"/>
    </row>
    <row r="398" spans="1:47" s="10" customFormat="1" ht="20.100000000000001" customHeight="1">
      <c r="A398" s="123"/>
      <c r="B398" s="130" t="s">
        <v>951</v>
      </c>
      <c r="C398" s="31" t="s">
        <v>4843</v>
      </c>
      <c r="D398" s="130" t="s">
        <v>549</v>
      </c>
      <c r="E398" s="129" t="s">
        <v>523</v>
      </c>
      <c r="F398" s="140">
        <v>44.188600000000001</v>
      </c>
      <c r="G398" s="140">
        <v>-80.308800000000005</v>
      </c>
      <c r="H398" s="31" t="s">
        <v>1153</v>
      </c>
      <c r="I398" s="31" t="s">
        <v>2783</v>
      </c>
      <c r="J398" s="226" t="s">
        <v>1556</v>
      </c>
      <c r="K398" s="134" t="s">
        <v>4186</v>
      </c>
      <c r="L398" s="226">
        <v>230</v>
      </c>
      <c r="M398" s="90">
        <v>2012</v>
      </c>
      <c r="N398" s="90">
        <v>2032</v>
      </c>
      <c r="O398" s="125"/>
      <c r="P398" s="83" t="s">
        <v>1156</v>
      </c>
      <c r="Q398" s="46" t="s">
        <v>205</v>
      </c>
      <c r="R398" s="84">
        <v>9</v>
      </c>
      <c r="S398" s="288">
        <f>System!$H$12</f>
        <v>0.21142031080592702</v>
      </c>
      <c r="T398" s="240">
        <f t="shared" si="16"/>
        <v>1.9027827972533431</v>
      </c>
      <c r="U398" s="243">
        <f>System!$I$12</f>
        <v>0.27</v>
      </c>
      <c r="V398" s="185">
        <f t="shared" si="15"/>
        <v>21.286800000000003</v>
      </c>
      <c r="W398" s="74"/>
      <c r="Y398" s="176"/>
      <c r="Z398" s="174"/>
      <c r="AA398" s="174"/>
      <c r="AB398" s="297"/>
      <c r="AC398" s="297"/>
      <c r="AD398" s="174"/>
      <c r="AE398" s="174"/>
      <c r="AF398" s="174"/>
      <c r="AG398" s="174"/>
      <c r="AH398" s="147"/>
      <c r="AI398" s="174"/>
      <c r="AJ398" s="115"/>
      <c r="AK398" s="174"/>
      <c r="AL398" s="115"/>
      <c r="AM398" s="114"/>
      <c r="AN398" s="177"/>
      <c r="AO398" s="174"/>
      <c r="AP398" s="174"/>
      <c r="AQ398" s="174"/>
      <c r="AR398" s="169"/>
      <c r="AT398" s="16"/>
      <c r="AU398" s="16"/>
    </row>
    <row r="399" spans="1:47" s="10" customFormat="1" ht="20.100000000000001" customHeight="1">
      <c r="A399" s="123"/>
      <c r="B399" s="130" t="s">
        <v>3463</v>
      </c>
      <c r="C399" s="31" t="s">
        <v>5335</v>
      </c>
      <c r="D399" s="130" t="s">
        <v>952</v>
      </c>
      <c r="E399" s="129" t="s">
        <v>504</v>
      </c>
      <c r="F399" s="140">
        <v>42.284100000000002</v>
      </c>
      <c r="G399" s="140">
        <v>-82.528400000000005</v>
      </c>
      <c r="H399" s="31" t="s">
        <v>1153</v>
      </c>
      <c r="I399" s="31" t="s">
        <v>2783</v>
      </c>
      <c r="J399" s="227" t="s">
        <v>4481</v>
      </c>
      <c r="K399" s="134" t="s">
        <v>3908</v>
      </c>
      <c r="L399" s="226">
        <v>115</v>
      </c>
      <c r="M399" s="90">
        <v>2011</v>
      </c>
      <c r="N399" s="90">
        <v>2031</v>
      </c>
      <c r="O399" s="125"/>
      <c r="P399" s="83" t="s">
        <v>1156</v>
      </c>
      <c r="Q399" s="46" t="s">
        <v>205</v>
      </c>
      <c r="R399" s="185">
        <v>48.6</v>
      </c>
      <c r="S399" s="288">
        <f>System!$H$12</f>
        <v>0.21142031080592702</v>
      </c>
      <c r="T399" s="240">
        <f t="shared" si="16"/>
        <v>10.275027105168054</v>
      </c>
      <c r="U399" s="243">
        <v>0.33469567995189509</v>
      </c>
      <c r="V399" s="185">
        <f t="shared" si="15"/>
        <v>142.49200000000002</v>
      </c>
      <c r="W399" s="74"/>
      <c r="Y399" s="176"/>
      <c r="Z399" s="174"/>
      <c r="AA399" s="174"/>
      <c r="AB399" s="297"/>
      <c r="AC399" s="297"/>
      <c r="AD399" s="174"/>
      <c r="AE399" s="174"/>
      <c r="AF399" s="174"/>
      <c r="AG399" s="174"/>
      <c r="AH399" s="147"/>
      <c r="AI399" s="174"/>
      <c r="AJ399" s="115"/>
      <c r="AK399" s="174"/>
      <c r="AL399" s="115"/>
      <c r="AM399" s="114"/>
      <c r="AN399" s="177"/>
      <c r="AO399" s="174"/>
      <c r="AP399" s="174"/>
      <c r="AQ399" s="174"/>
      <c r="AR399" s="169"/>
      <c r="AT399" s="16"/>
      <c r="AU399" s="16"/>
    </row>
    <row r="400" spans="1:47" s="10" customFormat="1" ht="20.100000000000001" customHeight="1">
      <c r="A400" s="123"/>
      <c r="B400" s="130" t="s">
        <v>536</v>
      </c>
      <c r="C400" s="31" t="s">
        <v>5336</v>
      </c>
      <c r="D400" s="130" t="s">
        <v>953</v>
      </c>
      <c r="E400" s="129" t="s">
        <v>536</v>
      </c>
      <c r="F400" s="140">
        <v>42.183900000000001</v>
      </c>
      <c r="G400" s="140">
        <v>-82.2851</v>
      </c>
      <c r="H400" s="31" t="s">
        <v>1153</v>
      </c>
      <c r="I400" s="31" t="s">
        <v>2783</v>
      </c>
      <c r="J400" s="226" t="s">
        <v>4374</v>
      </c>
      <c r="K400" s="31" t="s">
        <v>4556</v>
      </c>
      <c r="L400" s="226">
        <v>230</v>
      </c>
      <c r="M400" s="90">
        <v>2008</v>
      </c>
      <c r="N400" s="90">
        <v>2028</v>
      </c>
      <c r="O400" s="125"/>
      <c r="P400" s="83" t="s">
        <v>1156</v>
      </c>
      <c r="Q400" s="46" t="s">
        <v>205</v>
      </c>
      <c r="R400" s="185">
        <v>202</v>
      </c>
      <c r="S400" s="288">
        <f>System!$H$12</f>
        <v>0.21142031080592702</v>
      </c>
      <c r="T400" s="240">
        <f t="shared" si="16"/>
        <v>42.706902782797258</v>
      </c>
      <c r="U400" s="243">
        <v>0.32531025362810256</v>
      </c>
      <c r="V400" s="185">
        <f t="shared" si="15"/>
        <v>575.64300000000003</v>
      </c>
      <c r="W400" s="74"/>
      <c r="Y400" s="176"/>
      <c r="Z400" s="174"/>
      <c r="AA400" s="174"/>
      <c r="AB400" s="297"/>
      <c r="AC400" s="297"/>
      <c r="AD400" s="174"/>
      <c r="AE400" s="174"/>
      <c r="AF400" s="174"/>
      <c r="AG400" s="174"/>
      <c r="AH400" s="147"/>
      <c r="AI400" s="174"/>
      <c r="AJ400" s="115"/>
      <c r="AK400" s="174"/>
      <c r="AL400" s="115"/>
      <c r="AM400" s="114"/>
      <c r="AN400" s="177"/>
      <c r="AO400" s="174"/>
      <c r="AP400" s="174"/>
      <c r="AQ400" s="174"/>
      <c r="AR400" s="169"/>
      <c r="AT400" s="16"/>
      <c r="AU400" s="16"/>
    </row>
    <row r="401" spans="1:47" s="10" customFormat="1" ht="20.100000000000001" customHeight="1">
      <c r="A401" s="123"/>
      <c r="B401" s="130" t="s">
        <v>510</v>
      </c>
      <c r="C401" s="31" t="s">
        <v>5337</v>
      </c>
      <c r="D401" s="130" t="s">
        <v>912</v>
      </c>
      <c r="E401" s="129" t="s">
        <v>510</v>
      </c>
      <c r="F401" s="140">
        <v>42.647599999999997</v>
      </c>
      <c r="G401" s="140">
        <v>-80.769499999999994</v>
      </c>
      <c r="H401" s="31" t="s">
        <v>1153</v>
      </c>
      <c r="I401" s="31" t="s">
        <v>2783</v>
      </c>
      <c r="J401" s="227" t="s">
        <v>2699</v>
      </c>
      <c r="K401" s="134" t="s">
        <v>4270</v>
      </c>
      <c r="L401" s="226">
        <v>115</v>
      </c>
      <c r="M401" s="90">
        <v>2006</v>
      </c>
      <c r="N401" s="90">
        <v>2026</v>
      </c>
      <c r="O401" s="125"/>
      <c r="P401" s="83" t="s">
        <v>1156</v>
      </c>
      <c r="Q401" s="46" t="s">
        <v>205</v>
      </c>
      <c r="R401" s="185">
        <v>99</v>
      </c>
      <c r="S401" s="288">
        <f>System!$H$12</f>
        <v>0.21142031080592702</v>
      </c>
      <c r="T401" s="240">
        <f t="shared" si="16"/>
        <v>20.930610769786774</v>
      </c>
      <c r="U401" s="243">
        <v>0.21058299893916332</v>
      </c>
      <c r="V401" s="185">
        <f t="shared" si="15"/>
        <v>182.626</v>
      </c>
      <c r="W401" s="74"/>
      <c r="Y401" s="176"/>
      <c r="Z401" s="174"/>
      <c r="AA401" s="174"/>
      <c r="AB401" s="297"/>
      <c r="AC401" s="297"/>
      <c r="AD401" s="174"/>
      <c r="AE401" s="174"/>
      <c r="AF401" s="174"/>
      <c r="AG401" s="174"/>
      <c r="AH401" s="147"/>
      <c r="AI401" s="174"/>
      <c r="AJ401" s="115"/>
      <c r="AK401" s="174"/>
      <c r="AL401" s="115"/>
      <c r="AM401" s="114"/>
      <c r="AN401" s="177"/>
      <c r="AO401" s="174"/>
      <c r="AP401" s="174"/>
      <c r="AQ401" s="174"/>
      <c r="AR401" s="169"/>
      <c r="AT401" s="16"/>
      <c r="AU401" s="16"/>
    </row>
    <row r="402" spans="1:47" s="10" customFormat="1" ht="20.100000000000001" customHeight="1">
      <c r="A402" s="123"/>
      <c r="B402" s="130" t="s">
        <v>955</v>
      </c>
      <c r="C402" s="31" t="s">
        <v>5338</v>
      </c>
      <c r="D402" s="130" t="s">
        <v>956</v>
      </c>
      <c r="E402" s="129" t="s">
        <v>407</v>
      </c>
      <c r="F402" s="140">
        <v>42.767699999999998</v>
      </c>
      <c r="G402" s="140">
        <v>-80.252099999999999</v>
      </c>
      <c r="H402" s="31" t="s">
        <v>1153</v>
      </c>
      <c r="I402" s="31" t="s">
        <v>2783</v>
      </c>
      <c r="J402" s="226" t="s">
        <v>1629</v>
      </c>
      <c r="K402" s="31" t="s">
        <v>4177</v>
      </c>
      <c r="L402" s="226">
        <v>115</v>
      </c>
      <c r="M402" s="90">
        <v>2016</v>
      </c>
      <c r="N402" s="90">
        <v>2036</v>
      </c>
      <c r="O402" s="125"/>
      <c r="P402" s="83" t="s">
        <v>1156</v>
      </c>
      <c r="Q402" s="46" t="s">
        <v>205</v>
      </c>
      <c r="R402" s="84">
        <v>10</v>
      </c>
      <c r="S402" s="288">
        <f>System!$H$12</f>
        <v>0.21142031080592702</v>
      </c>
      <c r="T402" s="240">
        <f t="shared" si="16"/>
        <v>2.1142031080592703</v>
      </c>
      <c r="U402" s="243">
        <f>System!$I$12</f>
        <v>0.27</v>
      </c>
      <c r="V402" s="185">
        <f t="shared" si="15"/>
        <v>23.652000000000001</v>
      </c>
      <c r="W402" s="74"/>
      <c r="Y402" s="176"/>
      <c r="Z402" s="174"/>
      <c r="AA402" s="174"/>
      <c r="AB402" s="297"/>
      <c r="AC402" s="297"/>
      <c r="AD402" s="174"/>
      <c r="AE402" s="174"/>
      <c r="AF402" s="174"/>
      <c r="AG402" s="174"/>
      <c r="AH402" s="147"/>
      <c r="AI402" s="174"/>
      <c r="AJ402" s="115"/>
      <c r="AK402" s="174"/>
      <c r="AL402" s="115"/>
      <c r="AM402" s="114"/>
      <c r="AN402" s="177"/>
      <c r="AO402" s="174"/>
      <c r="AP402" s="174"/>
      <c r="AQ402" s="174"/>
      <c r="AR402" s="169"/>
      <c r="AT402" s="16"/>
      <c r="AU402" s="16"/>
    </row>
    <row r="403" spans="1:47" s="10" customFormat="1" ht="20.100000000000001" customHeight="1">
      <c r="A403" s="123"/>
      <c r="B403" s="130" t="s">
        <v>1179</v>
      </c>
      <c r="C403" s="31" t="s">
        <v>5545</v>
      </c>
      <c r="D403" s="130" t="s">
        <v>601</v>
      </c>
      <c r="E403" s="129" t="s">
        <v>219</v>
      </c>
      <c r="F403" s="140">
        <v>43.649500000000003</v>
      </c>
      <c r="G403" s="140">
        <v>-79.331100000000006</v>
      </c>
      <c r="H403" s="31" t="s">
        <v>1153</v>
      </c>
      <c r="I403" s="31" t="s">
        <v>2783</v>
      </c>
      <c r="J403" s="226" t="s">
        <v>1923</v>
      </c>
      <c r="K403" s="134" t="s">
        <v>3362</v>
      </c>
      <c r="L403" s="226">
        <v>115</v>
      </c>
      <c r="M403" s="90">
        <v>2009</v>
      </c>
      <c r="N403" s="90">
        <v>2029</v>
      </c>
      <c r="O403" s="125"/>
      <c r="P403" s="90" t="s">
        <v>162</v>
      </c>
      <c r="Q403" s="46" t="s">
        <v>4926</v>
      </c>
      <c r="R403" s="185">
        <v>194</v>
      </c>
      <c r="S403" s="288">
        <f>System!$H$7</f>
        <v>0.85116604477611935</v>
      </c>
      <c r="T403" s="240">
        <f t="shared" si="16"/>
        <v>165.12621268656716</v>
      </c>
      <c r="U403" s="243">
        <v>0.19999470413783363</v>
      </c>
      <c r="V403" s="185">
        <f t="shared" si="15"/>
        <v>339.87900000000002</v>
      </c>
      <c r="W403" s="74"/>
      <c r="Y403" s="177"/>
      <c r="Z403" s="174"/>
      <c r="AA403" s="174"/>
      <c r="AB403" s="297"/>
      <c r="AC403" s="297"/>
      <c r="AD403" s="174"/>
      <c r="AE403" s="174"/>
      <c r="AF403" s="174"/>
      <c r="AG403" s="174"/>
      <c r="AH403" s="147"/>
      <c r="AI403" s="174"/>
      <c r="AJ403" s="115"/>
      <c r="AK403" s="174"/>
      <c r="AL403" s="115"/>
      <c r="AM403" s="114"/>
      <c r="AN403" s="177"/>
      <c r="AO403" s="174"/>
      <c r="AP403" s="174"/>
      <c r="AQ403" s="174"/>
      <c r="AR403" s="169"/>
      <c r="AT403" s="16"/>
      <c r="AU403" s="16"/>
    </row>
    <row r="404" spans="1:47" s="10" customFormat="1" ht="20.100000000000001" customHeight="1">
      <c r="A404" s="123"/>
      <c r="B404" s="130" t="s">
        <v>1180</v>
      </c>
      <c r="C404" s="31" t="s">
        <v>5546</v>
      </c>
      <c r="D404" s="130" t="s">
        <v>601</v>
      </c>
      <c r="E404" s="129" t="s">
        <v>219</v>
      </c>
      <c r="F404" s="140">
        <v>43.649500000000003</v>
      </c>
      <c r="G404" s="140">
        <v>-79.331100000000006</v>
      </c>
      <c r="H404" s="31" t="s">
        <v>1153</v>
      </c>
      <c r="I404" s="31" t="s">
        <v>2783</v>
      </c>
      <c r="J404" s="226" t="s">
        <v>1923</v>
      </c>
      <c r="K404" s="134" t="s">
        <v>3362</v>
      </c>
      <c r="L404" s="226">
        <v>115</v>
      </c>
      <c r="M404" s="90">
        <v>2009</v>
      </c>
      <c r="N404" s="90">
        <v>2029</v>
      </c>
      <c r="O404" s="125"/>
      <c r="P404" s="90" t="s">
        <v>162</v>
      </c>
      <c r="Q404" s="46" t="s">
        <v>4926</v>
      </c>
      <c r="R404" s="185">
        <v>194</v>
      </c>
      <c r="S404" s="288">
        <f>System!$H$7</f>
        <v>0.85116604477611935</v>
      </c>
      <c r="T404" s="240">
        <f t="shared" si="16"/>
        <v>165.12621268656716</v>
      </c>
      <c r="U404" s="243">
        <v>0.21523913759826765</v>
      </c>
      <c r="V404" s="185">
        <f t="shared" si="15"/>
        <v>365.786</v>
      </c>
      <c r="W404" s="74"/>
      <c r="Y404" s="177"/>
      <c r="Z404" s="174"/>
      <c r="AA404" s="174"/>
      <c r="AB404" s="297"/>
      <c r="AC404" s="297"/>
      <c r="AD404" s="174"/>
      <c r="AE404" s="174"/>
      <c r="AF404" s="174"/>
      <c r="AG404" s="174"/>
      <c r="AH404" s="147"/>
      <c r="AI404" s="174"/>
      <c r="AJ404" s="115"/>
      <c r="AK404" s="174"/>
      <c r="AL404" s="115"/>
      <c r="AM404" s="114"/>
      <c r="AN404" s="177"/>
      <c r="AO404" s="174"/>
      <c r="AP404" s="174"/>
      <c r="AQ404" s="174"/>
      <c r="AR404" s="169"/>
      <c r="AT404" s="16"/>
      <c r="AU404" s="16"/>
    </row>
    <row r="405" spans="1:47" s="10" customFormat="1" ht="20.100000000000001" customHeight="1">
      <c r="A405" s="123"/>
      <c r="B405" s="130" t="s">
        <v>1181</v>
      </c>
      <c r="C405" s="31" t="s">
        <v>5547</v>
      </c>
      <c r="D405" s="130" t="s">
        <v>601</v>
      </c>
      <c r="E405" s="129" t="s">
        <v>219</v>
      </c>
      <c r="F405" s="140">
        <v>43.649500000000003</v>
      </c>
      <c r="G405" s="140">
        <v>-79.331100000000006</v>
      </c>
      <c r="H405" s="31" t="s">
        <v>1153</v>
      </c>
      <c r="I405" s="31" t="s">
        <v>2783</v>
      </c>
      <c r="J405" s="226" t="s">
        <v>1923</v>
      </c>
      <c r="K405" s="134" t="s">
        <v>3362</v>
      </c>
      <c r="L405" s="226">
        <v>115</v>
      </c>
      <c r="M405" s="90">
        <v>2009</v>
      </c>
      <c r="N405" s="90">
        <v>2029</v>
      </c>
      <c r="O405" s="125"/>
      <c r="P405" s="90" t="s">
        <v>162</v>
      </c>
      <c r="Q405" s="46" t="s">
        <v>4926</v>
      </c>
      <c r="R405" s="185">
        <v>236</v>
      </c>
      <c r="S405" s="288">
        <f>System!$H$7</f>
        <v>0.85116604477611935</v>
      </c>
      <c r="T405" s="240">
        <f t="shared" si="16"/>
        <v>200.87518656716418</v>
      </c>
      <c r="U405" s="243">
        <v>0.21593433170807214</v>
      </c>
      <c r="V405" s="185">
        <f t="shared" si="15"/>
        <v>446.41399999999999</v>
      </c>
      <c r="W405" s="74"/>
      <c r="Y405" s="177"/>
      <c r="Z405" s="174"/>
      <c r="AA405" s="174"/>
      <c r="AB405" s="297"/>
      <c r="AC405" s="297"/>
      <c r="AD405" s="174"/>
      <c r="AE405" s="174"/>
      <c r="AF405" s="174"/>
      <c r="AG405" s="174"/>
      <c r="AH405" s="147"/>
      <c r="AI405" s="174"/>
      <c r="AJ405" s="115"/>
      <c r="AK405" s="174"/>
      <c r="AL405" s="115"/>
      <c r="AM405" s="114"/>
      <c r="AN405" s="177"/>
      <c r="AO405" s="174"/>
      <c r="AP405" s="174"/>
      <c r="AQ405" s="174"/>
      <c r="AR405" s="169"/>
      <c r="AT405" s="16"/>
      <c r="AU405" s="16"/>
    </row>
    <row r="406" spans="1:47" s="10" customFormat="1" ht="20.100000000000001" customHeight="1">
      <c r="A406" s="123"/>
      <c r="B406" s="130" t="s">
        <v>957</v>
      </c>
      <c r="C406" s="31" t="s">
        <v>5339</v>
      </c>
      <c r="D406" s="130" t="s">
        <v>958</v>
      </c>
      <c r="E406" s="129" t="s">
        <v>3477</v>
      </c>
      <c r="F406" s="140">
        <v>46.6126</v>
      </c>
      <c r="G406" s="140">
        <v>-84.479200000000006</v>
      </c>
      <c r="H406" s="31" t="s">
        <v>1152</v>
      </c>
      <c r="I406" s="31" t="s">
        <v>2783</v>
      </c>
      <c r="J406" s="226" t="s">
        <v>4402</v>
      </c>
      <c r="K406" s="134" t="s">
        <v>4503</v>
      </c>
      <c r="L406" s="226">
        <v>115</v>
      </c>
      <c r="M406" s="90">
        <v>2006</v>
      </c>
      <c r="N406" s="90">
        <v>2026</v>
      </c>
      <c r="O406" s="136"/>
      <c r="P406" s="83" t="s">
        <v>1156</v>
      </c>
      <c r="Q406" s="46" t="s">
        <v>205</v>
      </c>
      <c r="R406" s="185">
        <v>189</v>
      </c>
      <c r="S406" s="288">
        <f>System!$H$12</f>
        <v>0.21142031080592702</v>
      </c>
      <c r="T406" s="240">
        <f t="shared" si="16"/>
        <v>39.958438742320205</v>
      </c>
      <c r="U406" s="243">
        <v>0.22597001763668431</v>
      </c>
      <c r="V406" s="185">
        <f t="shared" si="15"/>
        <v>374.125</v>
      </c>
      <c r="W406" s="74"/>
      <c r="Y406" s="176"/>
      <c r="Z406" s="174"/>
      <c r="AA406" s="174"/>
      <c r="AB406" s="297"/>
      <c r="AC406" s="297"/>
      <c r="AD406" s="174"/>
      <c r="AE406" s="174"/>
      <c r="AF406" s="174"/>
      <c r="AG406" s="174"/>
      <c r="AH406" s="147"/>
      <c r="AI406" s="174"/>
      <c r="AJ406" s="115"/>
      <c r="AK406" s="174"/>
      <c r="AL406" s="115"/>
      <c r="AM406" s="114"/>
      <c r="AN406" s="177"/>
      <c r="AO406" s="174"/>
      <c r="AP406" s="174"/>
      <c r="AQ406" s="174"/>
      <c r="AR406" s="169"/>
      <c r="AT406" s="16"/>
      <c r="AU406" s="16"/>
    </row>
    <row r="407" spans="1:47" s="10" customFormat="1" ht="20.100000000000001" customHeight="1">
      <c r="A407" s="123"/>
      <c r="B407" s="130" t="s">
        <v>959</v>
      </c>
      <c r="C407" s="31" t="s">
        <v>5340</v>
      </c>
      <c r="D407" s="129" t="s">
        <v>513</v>
      </c>
      <c r="E407" s="129" t="s">
        <v>501</v>
      </c>
      <c r="F407" s="140">
        <v>43.1571</v>
      </c>
      <c r="G407" s="140">
        <v>-82.0184</v>
      </c>
      <c r="H407" s="31" t="s">
        <v>1153</v>
      </c>
      <c r="I407" s="31" t="s">
        <v>2783</v>
      </c>
      <c r="J407" s="226" t="s">
        <v>2521</v>
      </c>
      <c r="K407" s="134" t="s">
        <v>4290</v>
      </c>
      <c r="L407" s="226">
        <v>115</v>
      </c>
      <c r="M407" s="90">
        <v>2009</v>
      </c>
      <c r="N407" s="90">
        <v>2029</v>
      </c>
      <c r="O407" s="136"/>
      <c r="P407" s="83" t="s">
        <v>1156</v>
      </c>
      <c r="Q407" s="46" t="s">
        <v>205</v>
      </c>
      <c r="R407" s="84">
        <v>6.6</v>
      </c>
      <c r="S407" s="288">
        <f>System!$H$12</f>
        <v>0.21142031080592702</v>
      </c>
      <c r="T407" s="240">
        <f t="shared" si="16"/>
        <v>1.3953740513191182</v>
      </c>
      <c r="U407" s="243">
        <f>System!$I$12</f>
        <v>0.27</v>
      </c>
      <c r="V407" s="185">
        <f t="shared" si="15"/>
        <v>15.61032</v>
      </c>
      <c r="W407" s="74"/>
      <c r="Y407" s="176"/>
      <c r="Z407" s="174"/>
      <c r="AA407" s="174"/>
      <c r="AB407" s="297"/>
      <c r="AC407" s="297"/>
      <c r="AD407" s="174"/>
      <c r="AE407" s="174"/>
      <c r="AF407" s="174"/>
      <c r="AG407" s="174"/>
      <c r="AH407" s="147"/>
      <c r="AI407" s="174"/>
      <c r="AJ407" s="115"/>
      <c r="AK407" s="174"/>
      <c r="AL407" s="115"/>
      <c r="AM407" s="114"/>
      <c r="AN407" s="177"/>
      <c r="AO407" s="174"/>
      <c r="AP407" s="174"/>
      <c r="AQ407" s="174"/>
      <c r="AR407" s="169"/>
      <c r="AT407" s="16"/>
      <c r="AU407" s="16"/>
    </row>
    <row r="408" spans="1:47" s="10" customFormat="1">
      <c r="B408" s="130" t="s">
        <v>960</v>
      </c>
      <c r="C408" s="31" t="s">
        <v>5341</v>
      </c>
      <c r="D408" s="130" t="s">
        <v>961</v>
      </c>
      <c r="E408" s="130" t="s">
        <v>960</v>
      </c>
      <c r="F408" s="140">
        <v>45.729100000000003</v>
      </c>
      <c r="G408" s="140">
        <v>-82.295000000000002</v>
      </c>
      <c r="H408" s="31" t="s">
        <v>1152</v>
      </c>
      <c r="I408" s="31" t="s">
        <v>2783</v>
      </c>
      <c r="J408" s="226" t="s">
        <v>2510</v>
      </c>
      <c r="K408" s="31" t="s">
        <v>4132</v>
      </c>
      <c r="L408" s="226">
        <v>115</v>
      </c>
      <c r="M408" s="154">
        <v>2007</v>
      </c>
      <c r="N408" s="154">
        <v>2027</v>
      </c>
      <c r="O408" s="125"/>
      <c r="P408" s="83" t="s">
        <v>1156</v>
      </c>
      <c r="Q408" s="46" t="s">
        <v>205</v>
      </c>
      <c r="R408" s="84">
        <v>1.6</v>
      </c>
      <c r="S408" s="288">
        <f>System!$H$12</f>
        <v>0.21142031080592702</v>
      </c>
      <c r="T408" s="240">
        <f t="shared" si="16"/>
        <v>0.33827249728948328</v>
      </c>
      <c r="U408" s="243">
        <f>System!$I$12</f>
        <v>0.27</v>
      </c>
      <c r="V408" s="185">
        <f t="shared" si="15"/>
        <v>3.7843200000000006</v>
      </c>
      <c r="W408" s="74"/>
      <c r="Y408" s="176"/>
      <c r="Z408" s="174"/>
      <c r="AA408" s="174"/>
      <c r="AB408" s="115"/>
      <c r="AC408" s="115"/>
      <c r="AD408" s="174"/>
      <c r="AE408" s="174"/>
      <c r="AF408" s="174"/>
      <c r="AG408" s="174"/>
      <c r="AH408" s="147"/>
      <c r="AI408" s="174"/>
      <c r="AJ408" s="115"/>
      <c r="AK408" s="174"/>
      <c r="AL408" s="115"/>
      <c r="AM408" s="114"/>
      <c r="AN408" s="177"/>
      <c r="AO408" s="174"/>
      <c r="AP408" s="174"/>
      <c r="AQ408" s="174"/>
      <c r="AR408" s="169"/>
      <c r="AT408" s="16"/>
      <c r="AU408" s="16"/>
    </row>
    <row r="409" spans="1:47" s="10" customFormat="1" ht="20.100000000000001" customHeight="1">
      <c r="A409" s="123"/>
      <c r="B409" s="130" t="s">
        <v>962</v>
      </c>
      <c r="C409" s="31" t="s">
        <v>5342</v>
      </c>
      <c r="D409" s="130" t="s">
        <v>550</v>
      </c>
      <c r="E409" s="129" t="s">
        <v>311</v>
      </c>
      <c r="F409" s="140">
        <v>44.273400000000002</v>
      </c>
      <c r="G409" s="140">
        <v>-81.579400000000007</v>
      </c>
      <c r="H409" s="31" t="s">
        <v>1153</v>
      </c>
      <c r="I409" s="31" t="s">
        <v>2783</v>
      </c>
      <c r="J409" s="226" t="s">
        <v>1503</v>
      </c>
      <c r="K409" s="31" t="s">
        <v>4494</v>
      </c>
      <c r="L409" s="226">
        <v>230</v>
      </c>
      <c r="M409" s="90">
        <v>2015</v>
      </c>
      <c r="N409" s="90">
        <v>2035</v>
      </c>
      <c r="O409" s="125"/>
      <c r="P409" s="83" t="s">
        <v>1156</v>
      </c>
      <c r="Q409" s="46" t="s">
        <v>205</v>
      </c>
      <c r="R409" s="84">
        <v>2.2999999999999998</v>
      </c>
      <c r="S409" s="288">
        <f>System!$H$12</f>
        <v>0.21142031080592702</v>
      </c>
      <c r="T409" s="240">
        <f t="shared" si="16"/>
        <v>0.4862667148536321</v>
      </c>
      <c r="U409" s="243">
        <f>System!$I$12</f>
        <v>0.27</v>
      </c>
      <c r="V409" s="185">
        <f t="shared" si="15"/>
        <v>5.4399600000000001</v>
      </c>
      <c r="W409" s="74"/>
      <c r="Y409" s="176"/>
      <c r="Z409" s="174"/>
      <c r="AA409" s="174"/>
      <c r="AB409" s="297"/>
      <c r="AC409" s="297"/>
      <c r="AD409" s="174"/>
      <c r="AE409" s="174"/>
      <c r="AF409" s="174"/>
      <c r="AG409" s="174"/>
      <c r="AH409" s="147"/>
      <c r="AI409" s="174"/>
      <c r="AJ409" s="115"/>
      <c r="AK409" s="174"/>
      <c r="AL409" s="115"/>
      <c r="AM409" s="114"/>
      <c r="AN409" s="177"/>
      <c r="AO409" s="174"/>
      <c r="AP409" s="174"/>
      <c r="AQ409" s="174"/>
      <c r="AR409" s="169"/>
      <c r="AT409" s="16"/>
      <c r="AU409" s="16"/>
    </row>
    <row r="410" spans="1:47" s="10" customFormat="1" ht="20.100000000000001" customHeight="1">
      <c r="A410" s="123"/>
      <c r="B410" s="130" t="s">
        <v>708</v>
      </c>
      <c r="C410" s="31" t="s">
        <v>5343</v>
      </c>
      <c r="D410" s="130" t="s">
        <v>298</v>
      </c>
      <c r="E410" s="129" t="s">
        <v>299</v>
      </c>
      <c r="F410" s="139">
        <v>47.276299999999999</v>
      </c>
      <c r="G410" s="139">
        <v>-79.671400000000006</v>
      </c>
      <c r="H410" s="31" t="s">
        <v>1152</v>
      </c>
      <c r="I410" s="31" t="s">
        <v>2783</v>
      </c>
      <c r="J410" s="226" t="s">
        <v>1766</v>
      </c>
      <c r="K410" s="134" t="s">
        <v>4022</v>
      </c>
      <c r="L410" s="226">
        <v>230</v>
      </c>
      <c r="M410" s="90">
        <v>2013</v>
      </c>
      <c r="N410" s="90">
        <v>2029</v>
      </c>
      <c r="O410" s="125"/>
      <c r="P410" s="83" t="s">
        <v>1067</v>
      </c>
      <c r="Q410" s="46" t="s">
        <v>1067</v>
      </c>
      <c r="R410" s="84">
        <v>6.6</v>
      </c>
      <c r="S410" s="288">
        <f>System!$H$11</f>
        <v>0.68430831298439321</v>
      </c>
      <c r="T410" s="240">
        <f t="shared" si="16"/>
        <v>4.5164348656969953</v>
      </c>
      <c r="U410" s="243">
        <f>System!$I$11</f>
        <v>0.65</v>
      </c>
      <c r="V410" s="185">
        <f t="shared" si="15"/>
        <v>37.580399999999997</v>
      </c>
      <c r="W410" s="74"/>
      <c r="X410" s="5"/>
      <c r="Y410" s="148"/>
      <c r="Z410" s="171"/>
      <c r="AA410" s="148"/>
      <c r="AB410" s="336"/>
      <c r="AC410" s="337"/>
      <c r="AD410" s="148"/>
      <c r="AE410" s="148"/>
      <c r="AF410" s="148"/>
      <c r="AG410" s="148"/>
      <c r="AH410" s="148"/>
      <c r="AI410" s="222"/>
      <c r="AJ410" s="148"/>
      <c r="AK410" s="148"/>
      <c r="AL410" s="222"/>
      <c r="AM410" s="5"/>
      <c r="AN410" s="148"/>
      <c r="AO410" s="148"/>
      <c r="AP410" s="171"/>
      <c r="AQ410" s="148"/>
      <c r="AR410" s="148"/>
      <c r="AS410" s="5"/>
      <c r="AT410" s="16"/>
      <c r="AU410" s="16"/>
    </row>
    <row r="411" spans="1:47" s="10" customFormat="1" ht="20.100000000000001" customHeight="1">
      <c r="A411" s="123"/>
      <c r="B411" s="130" t="s">
        <v>709</v>
      </c>
      <c r="C411" s="31" t="s">
        <v>5344</v>
      </c>
      <c r="D411" s="130" t="s">
        <v>566</v>
      </c>
      <c r="E411" s="138" t="s">
        <v>295</v>
      </c>
      <c r="F411" s="142">
        <v>45.018000000000001</v>
      </c>
      <c r="G411" s="142">
        <v>-79.688299999999998</v>
      </c>
      <c r="H411" s="31" t="s">
        <v>1152</v>
      </c>
      <c r="I411" s="31" t="s">
        <v>2783</v>
      </c>
      <c r="J411" s="226" t="s">
        <v>2282</v>
      </c>
      <c r="K411" s="134" t="s">
        <v>4163</v>
      </c>
      <c r="L411" s="226">
        <v>230</v>
      </c>
      <c r="M411" s="287">
        <v>1938</v>
      </c>
      <c r="N411" s="75">
        <v>2100</v>
      </c>
      <c r="O411" s="125"/>
      <c r="P411" s="83" t="s">
        <v>1067</v>
      </c>
      <c r="Q411" s="46" t="s">
        <v>1067</v>
      </c>
      <c r="R411" s="84">
        <v>8</v>
      </c>
      <c r="S411" s="288">
        <f>System!$H$11</f>
        <v>0.68430831298439321</v>
      </c>
      <c r="T411" s="240">
        <f t="shared" si="16"/>
        <v>5.4744665038751457</v>
      </c>
      <c r="U411" s="243">
        <f>System!$I$11</f>
        <v>0.65</v>
      </c>
      <c r="V411" s="185">
        <f t="shared" si="15"/>
        <v>45.552</v>
      </c>
      <c r="W411" s="74">
        <v>2</v>
      </c>
      <c r="X411" s="5"/>
      <c r="Y411" s="148"/>
      <c r="Z411" s="148"/>
      <c r="AA411" s="148"/>
      <c r="AB411" s="336"/>
      <c r="AC411" s="336"/>
      <c r="AD411" s="148"/>
      <c r="AE411" s="148"/>
      <c r="AF411" s="148"/>
      <c r="AG411" s="148"/>
      <c r="AH411" s="148"/>
      <c r="AI411" s="148"/>
      <c r="AJ411" s="148"/>
      <c r="AK411" s="148"/>
      <c r="AL411" s="148"/>
      <c r="AM411" s="5"/>
      <c r="AN411" s="148"/>
      <c r="AO411" s="148"/>
      <c r="AP411" s="148"/>
      <c r="AQ411" s="148"/>
      <c r="AR411" s="148"/>
      <c r="AS411" s="5"/>
      <c r="AT411" s="16"/>
      <c r="AU411" s="16"/>
    </row>
    <row r="412" spans="1:47" s="10" customFormat="1" ht="20.100000000000001" customHeight="1">
      <c r="A412" s="123"/>
      <c r="B412" s="130" t="s">
        <v>437</v>
      </c>
      <c r="C412" s="31" t="s">
        <v>5345</v>
      </c>
      <c r="D412" s="130" t="s">
        <v>829</v>
      </c>
      <c r="E412" s="129" t="s">
        <v>437</v>
      </c>
      <c r="F412" s="140">
        <v>48.439300000000003</v>
      </c>
      <c r="G412" s="140">
        <v>-80.325599999999994</v>
      </c>
      <c r="H412" s="31" t="s">
        <v>1152</v>
      </c>
      <c r="I412" s="31" t="s">
        <v>2783</v>
      </c>
      <c r="J412" s="226" t="s">
        <v>1467</v>
      </c>
      <c r="K412" s="31" t="s">
        <v>4210</v>
      </c>
      <c r="L412" s="226">
        <v>115</v>
      </c>
      <c r="M412" s="90">
        <v>2014</v>
      </c>
      <c r="N412" s="90">
        <v>2034</v>
      </c>
      <c r="O412" s="125"/>
      <c r="P412" s="83" t="s">
        <v>204</v>
      </c>
      <c r="Q412" s="46" t="s">
        <v>204</v>
      </c>
      <c r="R412" s="84">
        <v>8</v>
      </c>
      <c r="S412" s="288">
        <f>System!$H$13</f>
        <v>0.18544776119402984</v>
      </c>
      <c r="T412" s="240">
        <f t="shared" si="16"/>
        <v>1.4835820895522387</v>
      </c>
      <c r="U412" s="243">
        <f>System!$I$13</f>
        <v>0.18</v>
      </c>
      <c r="V412" s="185">
        <f t="shared" si="15"/>
        <v>12.6144</v>
      </c>
      <c r="W412" s="74"/>
      <c r="Y412" s="176"/>
      <c r="Z412" s="174"/>
      <c r="AA412" s="174"/>
      <c r="AB412" s="297"/>
      <c r="AC412" s="297"/>
      <c r="AD412" s="174"/>
      <c r="AE412" s="174"/>
      <c r="AF412" s="174"/>
      <c r="AG412" s="174"/>
      <c r="AH412" s="147"/>
      <c r="AI412" s="174"/>
      <c r="AJ412" s="115"/>
      <c r="AK412" s="174"/>
      <c r="AL412" s="115"/>
      <c r="AM412" s="114"/>
      <c r="AN412" s="177"/>
      <c r="AO412" s="174"/>
      <c r="AP412" s="174"/>
      <c r="AQ412" s="174"/>
      <c r="AR412" s="169"/>
      <c r="AT412" s="16"/>
      <c r="AU412" s="16"/>
    </row>
    <row r="413" spans="1:47" s="10" customFormat="1" ht="20.100000000000001" customHeight="1">
      <c r="A413" s="123"/>
      <c r="B413" s="130" t="s">
        <v>710</v>
      </c>
      <c r="C413" s="31" t="s">
        <v>5346</v>
      </c>
      <c r="D413" s="130" t="s">
        <v>566</v>
      </c>
      <c r="E413" s="138" t="s">
        <v>262</v>
      </c>
      <c r="F413" s="142">
        <v>44.292099999999998</v>
      </c>
      <c r="G413" s="142">
        <v>-77.802000000000007</v>
      </c>
      <c r="H413" s="31" t="s">
        <v>1153</v>
      </c>
      <c r="I413" s="31" t="s">
        <v>2783</v>
      </c>
      <c r="J413" s="226" t="s">
        <v>1673</v>
      </c>
      <c r="K413" s="134" t="s">
        <v>4069</v>
      </c>
      <c r="L413" s="226">
        <v>230</v>
      </c>
      <c r="M413" s="287">
        <v>1922</v>
      </c>
      <c r="N413" s="75">
        <v>2100</v>
      </c>
      <c r="O413" s="125"/>
      <c r="P413" s="83" t="s">
        <v>1067</v>
      </c>
      <c r="Q413" s="46" t="s">
        <v>1067</v>
      </c>
      <c r="R413" s="84">
        <v>10</v>
      </c>
      <c r="S413" s="288">
        <f>System!$H$11</f>
        <v>0.68430831298439321</v>
      </c>
      <c r="T413" s="240">
        <f t="shared" si="16"/>
        <v>6.8430831298439321</v>
      </c>
      <c r="U413" s="243">
        <f>System!$I$11</f>
        <v>0.65</v>
      </c>
      <c r="V413" s="185">
        <f t="shared" si="15"/>
        <v>56.94</v>
      </c>
      <c r="W413" s="74">
        <v>3</v>
      </c>
      <c r="X413" s="5"/>
      <c r="Y413" s="176"/>
      <c r="Z413" s="174"/>
      <c r="AA413" s="174"/>
      <c r="AB413" s="297"/>
      <c r="AC413" s="297"/>
      <c r="AD413" s="174"/>
      <c r="AE413" s="174"/>
      <c r="AF413" s="174"/>
      <c r="AG413" s="174"/>
      <c r="AH413" s="147"/>
      <c r="AI413" s="174"/>
      <c r="AJ413" s="115"/>
      <c r="AK413" s="174"/>
      <c r="AL413" s="115"/>
      <c r="AM413" s="114"/>
      <c r="AN413" s="177"/>
      <c r="AO413" s="174"/>
      <c r="AP413" s="174"/>
      <c r="AQ413" s="174"/>
      <c r="AR413" s="169"/>
      <c r="AS413" s="5"/>
      <c r="AT413" s="16"/>
      <c r="AU413" s="16"/>
    </row>
    <row r="414" spans="1:47" s="10" customFormat="1" ht="20.100000000000001" customHeight="1">
      <c r="A414" s="123"/>
      <c r="B414" s="129" t="s">
        <v>241</v>
      </c>
      <c r="C414" s="31" t="s">
        <v>5347</v>
      </c>
      <c r="D414" s="129" t="s">
        <v>242</v>
      </c>
      <c r="E414" s="129" t="s">
        <v>243</v>
      </c>
      <c r="F414" s="146">
        <v>43.119490999999996</v>
      </c>
      <c r="G414" s="146">
        <v>-79.600320999999994</v>
      </c>
      <c r="H414" s="31" t="s">
        <v>1153</v>
      </c>
      <c r="I414" s="31" t="s">
        <v>2783</v>
      </c>
      <c r="J414" s="226" t="s">
        <v>2417</v>
      </c>
      <c r="K414" s="31" t="s">
        <v>4175</v>
      </c>
      <c r="L414" s="226">
        <v>230</v>
      </c>
      <c r="M414" s="90">
        <v>2017</v>
      </c>
      <c r="N414" s="90">
        <v>2037</v>
      </c>
      <c r="O414" s="137"/>
      <c r="P414" s="90" t="s">
        <v>194</v>
      </c>
      <c r="Q414" s="46" t="s">
        <v>4925</v>
      </c>
      <c r="R414" s="53">
        <v>2.5779999999999998</v>
      </c>
      <c r="S414" s="288">
        <f>System!$H$7</f>
        <v>0.85116604477611935</v>
      </c>
      <c r="T414" s="240">
        <f t="shared" si="16"/>
        <v>2.1943060634328355</v>
      </c>
      <c r="U414" s="243">
        <f>System!$I$8</f>
        <v>0.13</v>
      </c>
      <c r="V414" s="185">
        <f t="shared" si="15"/>
        <v>2.9358263999999998</v>
      </c>
      <c r="W414" s="74"/>
      <c r="X414" s="5"/>
      <c r="Y414" s="176"/>
      <c r="Z414" s="174"/>
      <c r="AA414" s="174"/>
      <c r="AB414" s="297"/>
      <c r="AC414" s="297"/>
      <c r="AD414" s="174"/>
      <c r="AE414" s="174"/>
      <c r="AF414" s="174"/>
      <c r="AG414" s="174"/>
      <c r="AH414" s="147"/>
      <c r="AI414" s="174"/>
      <c r="AJ414" s="115"/>
      <c r="AK414" s="174"/>
      <c r="AL414" s="115"/>
      <c r="AM414" s="82"/>
      <c r="AN414" s="177"/>
      <c r="AO414" s="174"/>
      <c r="AP414" s="174"/>
      <c r="AQ414" s="174"/>
      <c r="AR414" s="169"/>
      <c r="AS414" s="5"/>
      <c r="AT414" s="16"/>
      <c r="AU414" s="16"/>
    </row>
    <row r="415" spans="1:47" s="10" customFormat="1" ht="20.100000000000001" customHeight="1">
      <c r="A415" s="123"/>
      <c r="B415" s="130" t="s">
        <v>963</v>
      </c>
      <c r="C415" s="31" t="s">
        <v>5348</v>
      </c>
      <c r="D415" s="129" t="s">
        <v>513</v>
      </c>
      <c r="E415" s="129" t="s">
        <v>501</v>
      </c>
      <c r="F415" s="139">
        <v>43.1751</v>
      </c>
      <c r="G415" s="139">
        <v>-81.981200000000001</v>
      </c>
      <c r="H415" s="31" t="s">
        <v>1153</v>
      </c>
      <c r="I415" s="31" t="s">
        <v>2783</v>
      </c>
      <c r="J415" s="226" t="s">
        <v>2521</v>
      </c>
      <c r="K415" s="134" t="s">
        <v>4290</v>
      </c>
      <c r="L415" s="226">
        <v>115</v>
      </c>
      <c r="M415" s="90">
        <v>2008</v>
      </c>
      <c r="N415" s="90">
        <v>2028</v>
      </c>
      <c r="O415" s="125"/>
      <c r="P415" s="83" t="s">
        <v>1156</v>
      </c>
      <c r="Q415" s="46" t="s">
        <v>205</v>
      </c>
      <c r="R415" s="84">
        <v>9.9</v>
      </c>
      <c r="S415" s="288">
        <f>System!$H$12</f>
        <v>0.21142031080592702</v>
      </c>
      <c r="T415" s="240">
        <f t="shared" si="16"/>
        <v>2.0930610769786777</v>
      </c>
      <c r="U415" s="243">
        <f>System!$I$12</f>
        <v>0.27</v>
      </c>
      <c r="V415" s="185">
        <f t="shared" si="15"/>
        <v>23.415480000000006</v>
      </c>
      <c r="W415" s="74"/>
      <c r="Y415" s="176"/>
      <c r="Z415" s="174"/>
      <c r="AA415" s="174"/>
      <c r="AB415" s="297"/>
      <c r="AC415" s="297"/>
      <c r="AD415" s="174"/>
      <c r="AE415" s="174"/>
      <c r="AF415" s="174"/>
      <c r="AG415" s="174"/>
      <c r="AH415" s="147"/>
      <c r="AI415" s="174"/>
      <c r="AJ415" s="115"/>
      <c r="AK415" s="174"/>
      <c r="AL415" s="115"/>
      <c r="AM415" s="114"/>
      <c r="AN415" s="177"/>
      <c r="AO415" s="174"/>
      <c r="AP415" s="174"/>
      <c r="AQ415" s="174"/>
      <c r="AR415" s="169"/>
      <c r="AT415" s="16"/>
      <c r="AU415" s="16"/>
    </row>
    <row r="416" spans="1:47" s="10" customFormat="1" ht="20.100000000000001" customHeight="1">
      <c r="A416" s="123"/>
      <c r="B416" s="130" t="s">
        <v>830</v>
      </c>
      <c r="C416" s="31" t="s">
        <v>5349</v>
      </c>
      <c r="D416" s="130" t="s">
        <v>831</v>
      </c>
      <c r="E416" s="129" t="s">
        <v>438</v>
      </c>
      <c r="F416" s="140">
        <v>44.6982</v>
      </c>
      <c r="G416" s="140">
        <v>-79.842299999999994</v>
      </c>
      <c r="H416" s="31" t="s">
        <v>1153</v>
      </c>
      <c r="I416" s="31" t="s">
        <v>2783</v>
      </c>
      <c r="J416" s="226" t="s">
        <v>1854</v>
      </c>
      <c r="K416" s="134" t="s">
        <v>4294</v>
      </c>
      <c r="L416" s="226">
        <v>230</v>
      </c>
      <c r="M416" s="90">
        <v>2014</v>
      </c>
      <c r="N416" s="90">
        <v>2034</v>
      </c>
      <c r="O416" s="125"/>
      <c r="P416" s="83" t="s">
        <v>204</v>
      </c>
      <c r="Q416" s="46" t="s">
        <v>204</v>
      </c>
      <c r="R416" s="84">
        <v>10</v>
      </c>
      <c r="S416" s="288">
        <f>System!$H$13</f>
        <v>0.18544776119402984</v>
      </c>
      <c r="T416" s="240">
        <f t="shared" si="16"/>
        <v>1.8544776119402984</v>
      </c>
      <c r="U416" s="243">
        <f>System!$I$13</f>
        <v>0.18</v>
      </c>
      <c r="V416" s="185">
        <f t="shared" si="15"/>
        <v>15.768000000000001</v>
      </c>
      <c r="W416" s="74"/>
      <c r="Y416" s="176"/>
      <c r="Z416" s="174"/>
      <c r="AA416" s="174"/>
      <c r="AB416" s="297"/>
      <c r="AC416" s="297"/>
      <c r="AD416" s="174"/>
      <c r="AE416" s="174"/>
      <c r="AF416" s="174"/>
      <c r="AG416" s="174"/>
      <c r="AH416" s="147"/>
      <c r="AI416" s="174"/>
      <c r="AJ416" s="115"/>
      <c r="AK416" s="174"/>
      <c r="AL416" s="115"/>
      <c r="AM416" s="114"/>
      <c r="AN416" s="177"/>
      <c r="AO416" s="174"/>
      <c r="AP416" s="174"/>
      <c r="AQ416" s="174"/>
      <c r="AR416" s="169"/>
      <c r="AT416" s="16"/>
      <c r="AU416" s="16"/>
    </row>
    <row r="417" spans="1:47" s="10" customFormat="1" ht="20.100000000000001" customHeight="1">
      <c r="A417" s="123"/>
      <c r="B417" s="130" t="s">
        <v>711</v>
      </c>
      <c r="C417" s="31" t="s">
        <v>5350</v>
      </c>
      <c r="D417" s="130" t="s">
        <v>612</v>
      </c>
      <c r="E417" s="129" t="s">
        <v>300</v>
      </c>
      <c r="F417" s="140">
        <v>46.433700000000002</v>
      </c>
      <c r="G417" s="140">
        <v>-83.383799999999994</v>
      </c>
      <c r="H417" s="31" t="s">
        <v>1152</v>
      </c>
      <c r="I417" s="31" t="s">
        <v>2783</v>
      </c>
      <c r="J417" s="226" t="s">
        <v>4347</v>
      </c>
      <c r="K417" s="31" t="s">
        <v>3909</v>
      </c>
      <c r="L417" s="226">
        <v>115</v>
      </c>
      <c r="M417" s="90">
        <v>2009</v>
      </c>
      <c r="N417" s="90">
        <v>2029</v>
      </c>
      <c r="O417" s="136"/>
      <c r="P417" s="152" t="s">
        <v>203</v>
      </c>
      <c r="Q417" s="46" t="s">
        <v>203</v>
      </c>
      <c r="R417" s="185">
        <v>42</v>
      </c>
      <c r="S417" s="288">
        <f>System!$H$11</f>
        <v>0.68430831298439321</v>
      </c>
      <c r="T417" s="240">
        <f t="shared" si="16"/>
        <v>28.740949145344516</v>
      </c>
      <c r="U417" s="243">
        <v>0.31613394216133944</v>
      </c>
      <c r="V417" s="185">
        <f t="shared" si="15"/>
        <v>116.31200000000001</v>
      </c>
      <c r="W417" s="74"/>
      <c r="X417" s="5"/>
      <c r="Y417" s="148"/>
      <c r="Z417" s="171"/>
      <c r="AA417" s="148"/>
      <c r="AB417" s="336"/>
      <c r="AC417" s="337"/>
      <c r="AD417" s="148"/>
      <c r="AE417" s="148"/>
      <c r="AF417" s="148"/>
      <c r="AG417" s="148"/>
      <c r="AH417" s="148"/>
      <c r="AI417" s="222"/>
      <c r="AJ417" s="148"/>
      <c r="AK417" s="148"/>
      <c r="AL417" s="222"/>
      <c r="AM417" s="86"/>
      <c r="AN417" s="148"/>
      <c r="AO417" s="148"/>
      <c r="AP417" s="171"/>
      <c r="AQ417" s="148"/>
      <c r="AR417" s="148"/>
      <c r="AS417" s="5"/>
      <c r="AT417" s="16"/>
      <c r="AU417" s="71"/>
    </row>
    <row r="418" spans="1:47" s="10" customFormat="1" ht="20.100000000000001" customHeight="1">
      <c r="A418" s="123"/>
      <c r="B418" s="130" t="s">
        <v>712</v>
      </c>
      <c r="C418" s="31" t="s">
        <v>5351</v>
      </c>
      <c r="D418" s="130" t="s">
        <v>612</v>
      </c>
      <c r="E418" s="129" t="s">
        <v>300</v>
      </c>
      <c r="F418" s="140">
        <v>46.314999999999998</v>
      </c>
      <c r="G418" s="140">
        <v>-83.290499999999994</v>
      </c>
      <c r="H418" s="31" t="s">
        <v>1152</v>
      </c>
      <c r="I418" s="31" t="s">
        <v>2783</v>
      </c>
      <c r="J418" s="226" t="s">
        <v>4348</v>
      </c>
      <c r="K418" s="31" t="s">
        <v>3910</v>
      </c>
      <c r="L418" s="226">
        <v>115</v>
      </c>
      <c r="M418" s="90">
        <v>2009</v>
      </c>
      <c r="N418" s="90">
        <v>2029</v>
      </c>
      <c r="O418" s="136"/>
      <c r="P418" s="152" t="s">
        <v>203</v>
      </c>
      <c r="Q418" s="46" t="s">
        <v>203</v>
      </c>
      <c r="R418" s="185">
        <v>37</v>
      </c>
      <c r="S418" s="288">
        <f>System!$H$11</f>
        <v>0.68430831298439321</v>
      </c>
      <c r="T418" s="240">
        <f t="shared" si="16"/>
        <v>25.319407580422549</v>
      </c>
      <c r="U418" s="243">
        <v>0.58792114031840059</v>
      </c>
      <c r="V418" s="185">
        <f t="shared" si="15"/>
        <v>190.55699999999999</v>
      </c>
      <c r="W418" s="74">
        <v>2</v>
      </c>
      <c r="X418" s="5"/>
      <c r="Y418" s="148"/>
      <c r="Z418" s="171"/>
      <c r="AA418" s="148"/>
      <c r="AB418" s="336"/>
      <c r="AC418" s="337"/>
      <c r="AD418" s="148"/>
      <c r="AE418" s="148"/>
      <c r="AF418" s="148"/>
      <c r="AG418" s="148"/>
      <c r="AH418" s="148"/>
      <c r="AI418" s="222"/>
      <c r="AJ418" s="148"/>
      <c r="AK418" s="148"/>
      <c r="AL418" s="222"/>
      <c r="AM418" s="86"/>
      <c r="AN418" s="148"/>
      <c r="AO418" s="148"/>
      <c r="AP418" s="171"/>
      <c r="AQ418" s="148"/>
      <c r="AR418" s="148"/>
      <c r="AS418" s="5"/>
      <c r="AT418" s="16"/>
      <c r="AU418" s="16"/>
    </row>
    <row r="419" spans="1:47" s="10" customFormat="1" ht="20.100000000000001" customHeight="1">
      <c r="A419" s="123"/>
      <c r="B419" s="129" t="s">
        <v>3627</v>
      </c>
      <c r="C419" s="31" t="s">
        <v>5352</v>
      </c>
      <c r="D419" s="129" t="s">
        <v>4944</v>
      </c>
      <c r="E419" s="129" t="s">
        <v>219</v>
      </c>
      <c r="F419" s="146">
        <v>43.659768</v>
      </c>
      <c r="G419" s="146">
        <v>-79.361125999999999</v>
      </c>
      <c r="H419" s="31" t="s">
        <v>1153</v>
      </c>
      <c r="I419" s="31" t="s">
        <v>2783</v>
      </c>
      <c r="J419" s="226" t="s">
        <v>1706</v>
      </c>
      <c r="K419" s="134" t="s">
        <v>4035</v>
      </c>
      <c r="L419" s="226">
        <v>115</v>
      </c>
      <c r="M419" s="75">
        <v>2000</v>
      </c>
      <c r="N419" s="75">
        <v>2100</v>
      </c>
      <c r="O419" s="124"/>
      <c r="P419" s="90" t="s">
        <v>194</v>
      </c>
      <c r="Q419" s="46" t="s">
        <v>4925</v>
      </c>
      <c r="R419" s="53">
        <v>4.2</v>
      </c>
      <c r="S419" s="288">
        <f>System!$H$7</f>
        <v>0.85116604477611935</v>
      </c>
      <c r="T419" s="240">
        <f t="shared" si="16"/>
        <v>3.5748973880597013</v>
      </c>
      <c r="U419" s="243">
        <f>System!$I$8</f>
        <v>0.13</v>
      </c>
      <c r="V419" s="185">
        <f t="shared" si="15"/>
        <v>4.782960000000001</v>
      </c>
      <c r="W419" s="74"/>
      <c r="X419" s="5"/>
      <c r="Y419" s="177"/>
      <c r="Z419" s="174"/>
      <c r="AA419" s="174"/>
      <c r="AB419" s="297"/>
      <c r="AC419" s="297"/>
      <c r="AD419" s="174"/>
      <c r="AE419" s="174"/>
      <c r="AF419" s="174"/>
      <c r="AG419" s="174"/>
      <c r="AH419" s="147"/>
      <c r="AI419" s="174"/>
      <c r="AJ419" s="115"/>
      <c r="AK419" s="174"/>
      <c r="AL419" s="115"/>
      <c r="AM419" s="114"/>
      <c r="AN419" s="177"/>
      <c r="AO419" s="174"/>
      <c r="AP419" s="174"/>
      <c r="AQ419" s="174"/>
      <c r="AR419" s="169"/>
      <c r="AS419" s="5"/>
      <c r="AT419" s="16"/>
      <c r="AU419" s="16"/>
    </row>
    <row r="420" spans="1:47" s="10" customFormat="1" ht="20.100000000000001" customHeight="1">
      <c r="A420" s="123"/>
      <c r="B420" s="130" t="s">
        <v>964</v>
      </c>
      <c r="C420" s="31" t="s">
        <v>5353</v>
      </c>
      <c r="D420" s="47" t="s">
        <v>1058</v>
      </c>
      <c r="E420" s="47" t="s">
        <v>462</v>
      </c>
      <c r="F420" s="140">
        <v>42.236400000000003</v>
      </c>
      <c r="G420" s="140">
        <v>-82.456599999999995</v>
      </c>
      <c r="H420" s="31" t="s">
        <v>1153</v>
      </c>
      <c r="I420" s="31" t="s">
        <v>2783</v>
      </c>
      <c r="J420" s="226" t="s">
        <v>2066</v>
      </c>
      <c r="K420" s="134" t="s">
        <v>4268</v>
      </c>
      <c r="L420" s="226">
        <v>115</v>
      </c>
      <c r="M420" s="90">
        <v>2010</v>
      </c>
      <c r="N420" s="90">
        <v>2030</v>
      </c>
      <c r="O420" s="125"/>
      <c r="P420" s="83" t="s">
        <v>1156</v>
      </c>
      <c r="Q420" s="46" t="s">
        <v>205</v>
      </c>
      <c r="R420" s="84">
        <v>10</v>
      </c>
      <c r="S420" s="288">
        <f>System!$H$12</f>
        <v>0.21142031080592702</v>
      </c>
      <c r="T420" s="240">
        <f t="shared" si="16"/>
        <v>2.1142031080592703</v>
      </c>
      <c r="U420" s="243">
        <f>System!$I$12</f>
        <v>0.27</v>
      </c>
      <c r="V420" s="185">
        <f t="shared" si="15"/>
        <v>23.652000000000001</v>
      </c>
      <c r="W420" s="74"/>
      <c r="Y420" s="176"/>
      <c r="Z420" s="174"/>
      <c r="AA420" s="174"/>
      <c r="AB420" s="297"/>
      <c r="AC420" s="297"/>
      <c r="AD420" s="174"/>
      <c r="AE420" s="174"/>
      <c r="AF420" s="174"/>
      <c r="AG420" s="174"/>
      <c r="AH420" s="147"/>
      <c r="AI420" s="174"/>
      <c r="AJ420" s="115"/>
      <c r="AK420" s="174"/>
      <c r="AL420" s="115"/>
      <c r="AM420" s="114"/>
      <c r="AN420" s="177"/>
      <c r="AO420" s="174"/>
      <c r="AP420" s="174"/>
      <c r="AQ420" s="174"/>
      <c r="AR420" s="169"/>
      <c r="AT420" s="16"/>
      <c r="AU420" s="16"/>
    </row>
    <row r="421" spans="1:47" s="10" customFormat="1" ht="20.100000000000001" customHeight="1">
      <c r="A421" s="123"/>
      <c r="B421" s="130" t="s">
        <v>713</v>
      </c>
      <c r="C421" s="31" t="s">
        <v>5354</v>
      </c>
      <c r="D421" s="130" t="s">
        <v>674</v>
      </c>
      <c r="E421" s="129" t="s">
        <v>263</v>
      </c>
      <c r="F421" s="140">
        <v>45.4422</v>
      </c>
      <c r="G421" s="140">
        <v>-75.695899999999995</v>
      </c>
      <c r="H421" s="31" t="s">
        <v>1152</v>
      </c>
      <c r="I421" s="31" t="s">
        <v>2783</v>
      </c>
      <c r="J421" s="226" t="s">
        <v>2268</v>
      </c>
      <c r="K421" s="31" t="s">
        <v>4120</v>
      </c>
      <c r="L421" s="226">
        <v>115</v>
      </c>
      <c r="M421" s="90">
        <v>2010</v>
      </c>
      <c r="N421" s="90">
        <v>2030</v>
      </c>
      <c r="O421" s="125"/>
      <c r="P421" s="83" t="s">
        <v>1067</v>
      </c>
      <c r="Q421" s="46" t="s">
        <v>1067</v>
      </c>
      <c r="R421" s="84">
        <v>2</v>
      </c>
      <c r="S421" s="288">
        <f>System!$H$11</f>
        <v>0.68430831298439321</v>
      </c>
      <c r="T421" s="240">
        <f t="shared" si="16"/>
        <v>1.3686166259687864</v>
      </c>
      <c r="U421" s="243">
        <f>System!$I$11</f>
        <v>0.65</v>
      </c>
      <c r="V421" s="185">
        <f t="shared" si="15"/>
        <v>11.388</v>
      </c>
      <c r="W421" s="74"/>
      <c r="X421" s="5"/>
      <c r="Y421" s="148"/>
      <c r="Z421" s="171"/>
      <c r="AA421" s="148"/>
      <c r="AB421" s="336"/>
      <c r="AC421" s="337"/>
      <c r="AD421" s="148"/>
      <c r="AE421" s="148"/>
      <c r="AF421" s="148"/>
      <c r="AG421" s="148"/>
      <c r="AH421" s="148"/>
      <c r="AI421" s="222"/>
      <c r="AJ421" s="148"/>
      <c r="AK421" s="148"/>
      <c r="AL421" s="222"/>
      <c r="AM421" s="86"/>
      <c r="AN421" s="148"/>
      <c r="AO421" s="148"/>
      <c r="AP421" s="148"/>
      <c r="AQ421" s="148"/>
      <c r="AR421" s="148"/>
      <c r="AS421" s="5"/>
      <c r="AT421" s="16"/>
      <c r="AU421" s="16"/>
    </row>
    <row r="422" spans="1:47" s="10" customFormat="1" ht="20.100000000000001" customHeight="1">
      <c r="A422" s="123"/>
      <c r="B422" s="130" t="s">
        <v>552</v>
      </c>
      <c r="C422" s="31" t="s">
        <v>5355</v>
      </c>
      <c r="D422" s="130" t="s">
        <v>1047</v>
      </c>
      <c r="E422" s="129" t="s">
        <v>552</v>
      </c>
      <c r="F422" s="140">
        <v>44.052399999999999</v>
      </c>
      <c r="G422" s="140">
        <v>-81.655799999999999</v>
      </c>
      <c r="H422" s="31" t="s">
        <v>1153</v>
      </c>
      <c r="I422" s="31" t="s">
        <v>2783</v>
      </c>
      <c r="J422" s="226" t="s">
        <v>4707</v>
      </c>
      <c r="K422" s="31" t="s">
        <v>4526</v>
      </c>
      <c r="L422" s="226">
        <v>230</v>
      </c>
      <c r="M422" s="90">
        <v>2007</v>
      </c>
      <c r="N422" s="90">
        <v>2027</v>
      </c>
      <c r="O422" s="125"/>
      <c r="P422" s="83" t="s">
        <v>1156</v>
      </c>
      <c r="Q422" s="46" t="s">
        <v>205</v>
      </c>
      <c r="R422" s="185">
        <v>76</v>
      </c>
      <c r="S422" s="288">
        <f>System!$H$12</f>
        <v>0.21142031080592702</v>
      </c>
      <c r="T422" s="240">
        <f t="shared" si="16"/>
        <v>16.067943621250453</v>
      </c>
      <c r="U422" s="243">
        <v>0.24672254265801491</v>
      </c>
      <c r="V422" s="185">
        <f t="shared" si="15"/>
        <v>164.25800000000001</v>
      </c>
      <c r="W422" s="74"/>
      <c r="Y422" s="176"/>
      <c r="Z422" s="174"/>
      <c r="AA422" s="174"/>
      <c r="AB422" s="297"/>
      <c r="AC422" s="297"/>
      <c r="AD422" s="174"/>
      <c r="AE422" s="174"/>
      <c r="AF422" s="174"/>
      <c r="AG422" s="174"/>
      <c r="AH422" s="147"/>
      <c r="AI422" s="174"/>
      <c r="AJ422" s="115"/>
      <c r="AK422" s="174"/>
      <c r="AL422" s="115"/>
      <c r="AM422" s="114"/>
      <c r="AN422" s="177"/>
      <c r="AO422" s="174"/>
      <c r="AP422" s="174"/>
      <c r="AQ422" s="174"/>
      <c r="AR422" s="169"/>
      <c r="AT422" s="16"/>
      <c r="AU422" s="16"/>
    </row>
    <row r="423" spans="1:47" s="10" customFormat="1" ht="20.100000000000001" customHeight="1">
      <c r="A423" s="123"/>
      <c r="B423" s="130" t="s">
        <v>1046</v>
      </c>
      <c r="C423" s="31" t="s">
        <v>5356</v>
      </c>
      <c r="D423" s="129" t="s">
        <v>303</v>
      </c>
      <c r="E423" s="129" t="s">
        <v>287</v>
      </c>
      <c r="F423" s="140">
        <v>44.365299999999998</v>
      </c>
      <c r="G423" s="140">
        <v>-78.2928</v>
      </c>
      <c r="H423" s="31" t="s">
        <v>1153</v>
      </c>
      <c r="I423" s="31" t="s">
        <v>2783</v>
      </c>
      <c r="J423" s="226" t="s">
        <v>1950</v>
      </c>
      <c r="K423" s="134" t="s">
        <v>4189</v>
      </c>
      <c r="L423" s="226">
        <v>230</v>
      </c>
      <c r="M423" s="90">
        <v>2009</v>
      </c>
      <c r="N423" s="90">
        <v>2049</v>
      </c>
      <c r="O423" s="125"/>
      <c r="P423" s="83" t="s">
        <v>1067</v>
      </c>
      <c r="Q423" s="46" t="s">
        <v>1067</v>
      </c>
      <c r="R423" s="84">
        <v>8</v>
      </c>
      <c r="S423" s="288">
        <f>System!$H$11</f>
        <v>0.68430831298439321</v>
      </c>
      <c r="T423" s="240">
        <f t="shared" si="16"/>
        <v>5.4744665038751457</v>
      </c>
      <c r="U423" s="243">
        <f>System!$I$11</f>
        <v>0.65</v>
      </c>
      <c r="V423" s="185">
        <f t="shared" si="15"/>
        <v>45.552</v>
      </c>
      <c r="W423" s="74"/>
      <c r="X423" s="86"/>
      <c r="Y423" s="180"/>
      <c r="Z423" s="182"/>
      <c r="AA423" s="182"/>
      <c r="AB423" s="338"/>
      <c r="AC423" s="338"/>
      <c r="AD423" s="174"/>
      <c r="AE423" s="174"/>
      <c r="AF423" s="174"/>
      <c r="AG423" s="174"/>
      <c r="AH423" s="178"/>
      <c r="AI423" s="174"/>
      <c r="AJ423" s="178"/>
      <c r="AK423" s="182"/>
      <c r="AL423" s="178"/>
      <c r="AM423" s="118"/>
      <c r="AN423" s="183"/>
      <c r="AO423" s="174"/>
      <c r="AP423" s="174"/>
      <c r="AQ423" s="174"/>
      <c r="AR423" s="169"/>
      <c r="AS423" s="86"/>
      <c r="AT423" s="16"/>
      <c r="AU423" s="16"/>
    </row>
    <row r="424" spans="1:47" s="10" customFormat="1" ht="20.100000000000001" customHeight="1">
      <c r="A424" s="123"/>
      <c r="B424" s="130" t="s">
        <v>582</v>
      </c>
      <c r="C424" s="31" t="s">
        <v>5357</v>
      </c>
      <c r="D424" s="47" t="s">
        <v>1063</v>
      </c>
      <c r="E424" s="47" t="s">
        <v>263</v>
      </c>
      <c r="F424" s="140">
        <v>45.462499999999999</v>
      </c>
      <c r="G424" s="140">
        <v>-75.587500000000006</v>
      </c>
      <c r="H424" s="31" t="s">
        <v>1152</v>
      </c>
      <c r="I424" s="31" t="s">
        <v>2783</v>
      </c>
      <c r="J424" s="226" t="s">
        <v>1395</v>
      </c>
      <c r="K424" s="31" t="s">
        <v>3951</v>
      </c>
      <c r="L424" s="226">
        <v>115</v>
      </c>
      <c r="M424" s="75">
        <v>2000</v>
      </c>
      <c r="N424" s="75">
        <v>2100</v>
      </c>
      <c r="O424" s="136"/>
      <c r="P424" s="83" t="s">
        <v>1155</v>
      </c>
      <c r="Q424" s="46" t="s">
        <v>1155</v>
      </c>
      <c r="R424" s="84">
        <v>2.4</v>
      </c>
      <c r="S424" s="288">
        <f>System!$H$10</f>
        <v>0.94512195121951226</v>
      </c>
      <c r="T424" s="240">
        <f t="shared" si="16"/>
        <v>2.2682926829268295</v>
      </c>
      <c r="U424" s="243">
        <f>System!$I$10</f>
        <v>0.2</v>
      </c>
      <c r="V424" s="185">
        <f t="shared" si="15"/>
        <v>4.2047999999999996</v>
      </c>
      <c r="W424" s="74"/>
      <c r="X424" s="5"/>
      <c r="Y424" s="148"/>
      <c r="Z424" s="171"/>
      <c r="AA424" s="148"/>
      <c r="AB424" s="336"/>
      <c r="AC424" s="337"/>
      <c r="AD424" s="148"/>
      <c r="AE424" s="148"/>
      <c r="AF424" s="148"/>
      <c r="AG424" s="148"/>
      <c r="AH424" s="148"/>
      <c r="AI424" s="222"/>
      <c r="AJ424" s="148"/>
      <c r="AK424" s="148"/>
      <c r="AL424" s="222"/>
      <c r="AM424" s="86"/>
      <c r="AN424" s="148"/>
      <c r="AO424" s="148"/>
      <c r="AP424" s="148"/>
      <c r="AQ424" s="148"/>
      <c r="AR424" s="148"/>
      <c r="AS424" s="5"/>
      <c r="AT424" s="16"/>
      <c r="AU424" s="16"/>
    </row>
    <row r="425" spans="1:47" s="10" customFormat="1" ht="20.100000000000001" customHeight="1">
      <c r="A425" s="123"/>
      <c r="B425" s="129" t="s">
        <v>3628</v>
      </c>
      <c r="C425" s="31" t="s">
        <v>5358</v>
      </c>
      <c r="D425" s="129" t="s">
        <v>553</v>
      </c>
      <c r="E425" s="129" t="s">
        <v>462</v>
      </c>
      <c r="F425" s="146">
        <v>42.152098000000002</v>
      </c>
      <c r="G425" s="146">
        <v>-82.488984000000002</v>
      </c>
      <c r="H425" s="31" t="s">
        <v>1153</v>
      </c>
      <c r="I425" s="31" t="s">
        <v>2783</v>
      </c>
      <c r="J425" s="226" t="s">
        <v>1660</v>
      </c>
      <c r="K425" s="134" t="s">
        <v>4114</v>
      </c>
      <c r="L425" s="226">
        <v>230</v>
      </c>
      <c r="M425" s="90">
        <v>2021</v>
      </c>
      <c r="N425" s="90">
        <v>2041</v>
      </c>
      <c r="O425" s="124"/>
      <c r="P425" s="90" t="s">
        <v>1156</v>
      </c>
      <c r="Q425" s="46" t="s">
        <v>205</v>
      </c>
      <c r="R425" s="53">
        <v>60</v>
      </c>
      <c r="S425" s="288">
        <f>System!$H$12</f>
        <v>0.21142031080592702</v>
      </c>
      <c r="T425" s="240">
        <f t="shared" si="16"/>
        <v>12.685218648355621</v>
      </c>
      <c r="U425" s="243">
        <f>System!$I$12</f>
        <v>0.27</v>
      </c>
      <c r="V425" s="185">
        <f t="shared" si="15"/>
        <v>141.91200000000001</v>
      </c>
      <c r="W425" s="74"/>
      <c r="X425" s="150"/>
      <c r="Y425" s="176"/>
      <c r="Z425" s="174"/>
      <c r="AA425" s="174"/>
      <c r="AB425" s="297"/>
      <c r="AC425" s="297"/>
      <c r="AD425" s="174"/>
      <c r="AE425" s="174"/>
      <c r="AF425" s="174"/>
      <c r="AG425" s="174"/>
      <c r="AH425" s="147"/>
      <c r="AI425" s="174"/>
      <c r="AJ425" s="115"/>
      <c r="AK425" s="174"/>
      <c r="AL425" s="115"/>
      <c r="AM425" s="114"/>
      <c r="AN425" s="177"/>
      <c r="AO425" s="174"/>
      <c r="AP425" s="174"/>
      <c r="AQ425" s="174"/>
      <c r="AR425" s="169"/>
      <c r="AS425" s="150"/>
      <c r="AT425" s="16"/>
      <c r="AU425" s="16"/>
    </row>
    <row r="426" spans="1:47" s="10" customFormat="1" ht="20.100000000000001" customHeight="1">
      <c r="A426" s="123"/>
      <c r="B426" s="129" t="s">
        <v>245</v>
      </c>
      <c r="C426" s="31" t="s">
        <v>5359</v>
      </c>
      <c r="D426" s="129" t="s">
        <v>245</v>
      </c>
      <c r="E426" s="129" t="s">
        <v>246</v>
      </c>
      <c r="F426" s="146">
        <v>42.950688999999997</v>
      </c>
      <c r="G426" s="146">
        <v>-79.584151000000006</v>
      </c>
      <c r="H426" s="31" t="s">
        <v>1153</v>
      </c>
      <c r="I426" s="31" t="s">
        <v>2783</v>
      </c>
      <c r="J426" s="226" t="s">
        <v>2435</v>
      </c>
      <c r="K426" s="134" t="s">
        <v>4020</v>
      </c>
      <c r="L426" s="226">
        <v>115</v>
      </c>
      <c r="M426" s="90">
        <v>2015</v>
      </c>
      <c r="N426" s="90">
        <v>2035</v>
      </c>
      <c r="O426" s="127"/>
      <c r="P426" s="90" t="s">
        <v>194</v>
      </c>
      <c r="Q426" s="46" t="s">
        <v>4925</v>
      </c>
      <c r="R426" s="53">
        <v>3.9159999999999999</v>
      </c>
      <c r="S426" s="288">
        <f>System!$H$7</f>
        <v>0.85116604477611935</v>
      </c>
      <c r="T426" s="240">
        <f t="shared" si="16"/>
        <v>3.3331662313432835</v>
      </c>
      <c r="U426" s="243">
        <f>System!$I$8</f>
        <v>0.13</v>
      </c>
      <c r="V426" s="185">
        <f t="shared" si="15"/>
        <v>4.4595408000000001</v>
      </c>
      <c r="W426" s="74"/>
      <c r="X426" s="5"/>
      <c r="Y426" s="176"/>
      <c r="Z426" s="174"/>
      <c r="AA426" s="174"/>
      <c r="AB426" s="297"/>
      <c r="AC426" s="297"/>
      <c r="AD426" s="174"/>
      <c r="AE426" s="174"/>
      <c r="AF426" s="174"/>
      <c r="AG426" s="174"/>
      <c r="AH426" s="147"/>
      <c r="AI426" s="174"/>
      <c r="AJ426" s="115"/>
      <c r="AK426" s="174"/>
      <c r="AL426" s="115"/>
      <c r="AM426" s="114"/>
      <c r="AN426" s="177"/>
      <c r="AO426" s="174"/>
      <c r="AP426" s="174"/>
      <c r="AQ426" s="174"/>
      <c r="AR426" s="169"/>
      <c r="AS426" s="5"/>
      <c r="AT426" s="16"/>
      <c r="AU426" s="16"/>
    </row>
    <row r="427" spans="1:47" s="10" customFormat="1" ht="20.100000000000001" customHeight="1">
      <c r="A427" s="155"/>
      <c r="B427" s="130" t="s">
        <v>832</v>
      </c>
      <c r="C427" s="31" t="s">
        <v>5360</v>
      </c>
      <c r="D427" s="130" t="s">
        <v>448</v>
      </c>
      <c r="E427" s="129" t="s">
        <v>439</v>
      </c>
      <c r="F427" s="140">
        <v>42.954799999999999</v>
      </c>
      <c r="G427" s="140">
        <v>-81.669300000000007</v>
      </c>
      <c r="H427" s="31" t="s">
        <v>1153</v>
      </c>
      <c r="I427" s="31" t="s">
        <v>2783</v>
      </c>
      <c r="J427" s="226" t="s">
        <v>2519</v>
      </c>
      <c r="K427" s="134" t="s">
        <v>4259</v>
      </c>
      <c r="L427" s="226">
        <v>115</v>
      </c>
      <c r="M427" s="90">
        <v>2013</v>
      </c>
      <c r="N427" s="90">
        <v>2033</v>
      </c>
      <c r="O427" s="125"/>
      <c r="P427" s="83" t="s">
        <v>204</v>
      </c>
      <c r="Q427" s="46" t="s">
        <v>204</v>
      </c>
      <c r="R427" s="84">
        <v>2</v>
      </c>
      <c r="S427" s="288">
        <f>System!$H$13</f>
        <v>0.18544776119402984</v>
      </c>
      <c r="T427" s="240">
        <f t="shared" si="16"/>
        <v>0.37089552238805967</v>
      </c>
      <c r="U427" s="243">
        <f>System!$I$13</f>
        <v>0.18</v>
      </c>
      <c r="V427" s="185">
        <f t="shared" si="15"/>
        <v>3.1536</v>
      </c>
      <c r="W427" s="74"/>
      <c r="Y427" s="176"/>
      <c r="Z427" s="174"/>
      <c r="AA427" s="174"/>
      <c r="AB427" s="297"/>
      <c r="AC427" s="297"/>
      <c r="AD427" s="174"/>
      <c r="AE427" s="174"/>
      <c r="AF427" s="174"/>
      <c r="AG427" s="174"/>
      <c r="AH427" s="147"/>
      <c r="AI427" s="174"/>
      <c r="AJ427" s="115"/>
      <c r="AK427" s="174"/>
      <c r="AL427" s="115"/>
      <c r="AM427" s="114"/>
      <c r="AN427" s="177"/>
      <c r="AO427" s="174"/>
      <c r="AP427" s="174"/>
      <c r="AQ427" s="174"/>
      <c r="AR427" s="169"/>
      <c r="AT427" s="16"/>
      <c r="AU427" s="16"/>
    </row>
    <row r="428" spans="1:47" s="10" customFormat="1" ht="20.100000000000001" customHeight="1">
      <c r="A428" s="270"/>
      <c r="B428" s="130" t="s">
        <v>833</v>
      </c>
      <c r="C428" s="31" t="s">
        <v>5361</v>
      </c>
      <c r="D428" s="130" t="s">
        <v>750</v>
      </c>
      <c r="E428" s="129" t="s">
        <v>449</v>
      </c>
      <c r="F428" s="140">
        <v>42.784100000000002</v>
      </c>
      <c r="G428" s="140">
        <v>-80.265500000000003</v>
      </c>
      <c r="H428" s="31" t="s">
        <v>1153</v>
      </c>
      <c r="I428" s="31" t="s">
        <v>2783</v>
      </c>
      <c r="J428" s="227" t="s">
        <v>1629</v>
      </c>
      <c r="K428" s="134" t="s">
        <v>4177</v>
      </c>
      <c r="L428" s="226">
        <v>115</v>
      </c>
      <c r="M428" s="90">
        <v>2011</v>
      </c>
      <c r="N428" s="90">
        <v>2031</v>
      </c>
      <c r="O428" s="136"/>
      <c r="P428" s="83" t="s">
        <v>204</v>
      </c>
      <c r="Q428" s="46" t="s">
        <v>204</v>
      </c>
      <c r="R428" s="84">
        <v>9.1</v>
      </c>
      <c r="S428" s="288">
        <f>System!$H$13</f>
        <v>0.18544776119402984</v>
      </c>
      <c r="T428" s="240">
        <f t="shared" si="16"/>
        <v>1.6875746268656715</v>
      </c>
      <c r="U428" s="243">
        <f>System!$I$13</f>
        <v>0.18</v>
      </c>
      <c r="V428" s="185">
        <f t="shared" si="15"/>
        <v>14.348879999999998</v>
      </c>
      <c r="W428" s="74"/>
      <c r="X428" s="150"/>
      <c r="Y428" s="176"/>
      <c r="Z428" s="174"/>
      <c r="AA428" s="174"/>
      <c r="AB428" s="297"/>
      <c r="AC428" s="297"/>
      <c r="AD428" s="174"/>
      <c r="AE428" s="174"/>
      <c r="AF428" s="174"/>
      <c r="AG428" s="174"/>
      <c r="AH428" s="147"/>
      <c r="AI428" s="174"/>
      <c r="AJ428" s="115"/>
      <c r="AK428" s="174"/>
      <c r="AL428" s="115"/>
      <c r="AM428" s="114"/>
      <c r="AN428" s="177"/>
      <c r="AO428" s="174"/>
      <c r="AP428" s="174"/>
      <c r="AQ428" s="174"/>
      <c r="AR428" s="169"/>
      <c r="AS428" s="150"/>
      <c r="AT428" s="16"/>
      <c r="AU428" s="16"/>
    </row>
    <row r="429" spans="1:47" s="10" customFormat="1" ht="20.100000000000001" customHeight="1">
      <c r="A429" s="155"/>
      <c r="B429" s="130" t="s">
        <v>3629</v>
      </c>
      <c r="C429" s="31" t="s">
        <v>5362</v>
      </c>
      <c r="D429" s="130" t="s">
        <v>954</v>
      </c>
      <c r="E429" s="129" t="s">
        <v>404</v>
      </c>
      <c r="F429" s="140">
        <v>42.839199999999998</v>
      </c>
      <c r="G429" s="140">
        <v>-80.0274</v>
      </c>
      <c r="H429" s="31" t="s">
        <v>1153</v>
      </c>
      <c r="I429" s="31" t="s">
        <v>2783</v>
      </c>
      <c r="J429" s="226" t="s">
        <v>4350</v>
      </c>
      <c r="K429" s="134" t="s">
        <v>3911</v>
      </c>
      <c r="L429" s="226">
        <v>115</v>
      </c>
      <c r="M429" s="90">
        <v>2013</v>
      </c>
      <c r="N429" s="90">
        <v>2033</v>
      </c>
      <c r="O429" s="136"/>
      <c r="P429" s="83" t="s">
        <v>1156</v>
      </c>
      <c r="Q429" s="46" t="s">
        <v>205</v>
      </c>
      <c r="R429" s="185">
        <v>104.4</v>
      </c>
      <c r="S429" s="288">
        <f>System!$H$12</f>
        <v>0.21142031080592702</v>
      </c>
      <c r="T429" s="240">
        <f t="shared" si="16"/>
        <v>22.07228044813878</v>
      </c>
      <c r="U429" s="243">
        <v>0.32785300652565652</v>
      </c>
      <c r="V429" s="185">
        <f t="shared" si="15"/>
        <v>299.83600000000007</v>
      </c>
      <c r="W429" s="74"/>
      <c r="X429" s="150"/>
      <c r="Y429" s="176"/>
      <c r="Z429" s="174"/>
      <c r="AA429" s="174"/>
      <c r="AB429" s="297"/>
      <c r="AC429" s="297"/>
      <c r="AD429" s="174"/>
      <c r="AE429" s="174"/>
      <c r="AF429" s="174"/>
      <c r="AG429" s="174"/>
      <c r="AH429" s="147"/>
      <c r="AI429" s="174"/>
      <c r="AJ429" s="115"/>
      <c r="AK429" s="174"/>
      <c r="AL429" s="115"/>
      <c r="AM429" s="114"/>
      <c r="AN429" s="177"/>
      <c r="AO429" s="174"/>
      <c r="AP429" s="174"/>
      <c r="AQ429" s="174"/>
      <c r="AR429" s="169"/>
      <c r="AS429" s="150"/>
      <c r="AT429" s="16"/>
      <c r="AU429" s="16"/>
    </row>
    <row r="430" spans="1:47" s="10" customFormat="1" ht="20.100000000000001" customHeight="1">
      <c r="A430" s="123"/>
      <c r="B430" s="130" t="s">
        <v>714</v>
      </c>
      <c r="C430" s="31" t="s">
        <v>5363</v>
      </c>
      <c r="D430" s="130" t="s">
        <v>1018</v>
      </c>
      <c r="E430" s="129" t="s">
        <v>288</v>
      </c>
      <c r="F430" s="140">
        <v>48.511299999999999</v>
      </c>
      <c r="G430" s="140">
        <v>-81.443399999999997</v>
      </c>
      <c r="H430" s="31" t="s">
        <v>1152</v>
      </c>
      <c r="I430" s="31" t="s">
        <v>2783</v>
      </c>
      <c r="J430" s="226" t="s">
        <v>1980</v>
      </c>
      <c r="K430" s="134" t="s">
        <v>4271</v>
      </c>
      <c r="L430" s="226">
        <v>115</v>
      </c>
      <c r="M430" s="90">
        <v>2010</v>
      </c>
      <c r="N430" s="90">
        <v>2060</v>
      </c>
      <c r="O430" s="125"/>
      <c r="P430" s="83" t="s">
        <v>1067</v>
      </c>
      <c r="Q430" s="46" t="s">
        <v>1067</v>
      </c>
      <c r="R430" s="84">
        <v>6</v>
      </c>
      <c r="S430" s="288">
        <f>System!$H$11</f>
        <v>0.68430831298439321</v>
      </c>
      <c r="T430" s="240">
        <f t="shared" si="16"/>
        <v>4.1058498779063592</v>
      </c>
      <c r="U430" s="243">
        <f>System!$I$11</f>
        <v>0.65</v>
      </c>
      <c r="V430" s="185">
        <f t="shared" si="15"/>
        <v>34.164000000000001</v>
      </c>
      <c r="W430" s="74">
        <v>1</v>
      </c>
      <c r="X430" s="150"/>
      <c r="Y430" s="176"/>
      <c r="Z430" s="174"/>
      <c r="AA430" s="174"/>
      <c r="AB430" s="297"/>
      <c r="AC430" s="297"/>
      <c r="AD430" s="174"/>
      <c r="AE430" s="174"/>
      <c r="AF430" s="174"/>
      <c r="AG430" s="174"/>
      <c r="AH430" s="147"/>
      <c r="AI430" s="174"/>
      <c r="AJ430" s="115"/>
      <c r="AK430" s="174"/>
      <c r="AL430" s="115"/>
      <c r="AM430" s="114"/>
      <c r="AN430" s="177"/>
      <c r="AO430" s="174"/>
      <c r="AP430" s="174"/>
      <c r="AQ430" s="174"/>
      <c r="AR430" s="169"/>
      <c r="AS430" s="150"/>
      <c r="AT430" s="16"/>
      <c r="AU430" s="16"/>
    </row>
    <row r="431" spans="1:47" s="10" customFormat="1" ht="20.100000000000001" customHeight="1">
      <c r="A431" s="123"/>
      <c r="B431" s="130" t="s">
        <v>834</v>
      </c>
      <c r="C431" s="31" t="s">
        <v>4860</v>
      </c>
      <c r="D431" s="130" t="s">
        <v>776</v>
      </c>
      <c r="E431" s="129" t="s">
        <v>325</v>
      </c>
      <c r="F431" s="140">
        <v>42.941699999999997</v>
      </c>
      <c r="G431" s="140">
        <v>-82.339399999999998</v>
      </c>
      <c r="H431" s="31" t="s">
        <v>1153</v>
      </c>
      <c r="I431" s="31" t="s">
        <v>2783</v>
      </c>
      <c r="J431" s="226" t="s">
        <v>1546</v>
      </c>
      <c r="K431" s="134" t="s">
        <v>4638</v>
      </c>
      <c r="L431" s="226">
        <v>230</v>
      </c>
      <c r="M431" s="90">
        <v>2010</v>
      </c>
      <c r="N431" s="90">
        <v>2030</v>
      </c>
      <c r="O431" s="125"/>
      <c r="P431" s="83" t="s">
        <v>204</v>
      </c>
      <c r="Q431" s="46" t="s">
        <v>204</v>
      </c>
      <c r="R431" s="84">
        <v>20</v>
      </c>
      <c r="S431" s="288">
        <f>System!$H$13</f>
        <v>0.18544776119402984</v>
      </c>
      <c r="T431" s="240">
        <f t="shared" si="16"/>
        <v>3.7089552238805967</v>
      </c>
      <c r="U431" s="243">
        <f>System!$I$13</f>
        <v>0.18</v>
      </c>
      <c r="V431" s="185">
        <f t="shared" si="15"/>
        <v>31.536000000000001</v>
      </c>
      <c r="W431" s="74"/>
      <c r="X431" s="150"/>
      <c r="Y431" s="176"/>
      <c r="Z431" s="174"/>
      <c r="AA431" s="174"/>
      <c r="AB431" s="297"/>
      <c r="AC431" s="297"/>
      <c r="AD431" s="174"/>
      <c r="AE431" s="174"/>
      <c r="AF431" s="174"/>
      <c r="AG431" s="174"/>
      <c r="AH431" s="147"/>
      <c r="AI431" s="174"/>
      <c r="AJ431" s="115"/>
      <c r="AK431" s="174"/>
      <c r="AL431" s="115"/>
      <c r="AM431" s="114"/>
      <c r="AN431" s="177"/>
      <c r="AO431" s="174"/>
      <c r="AP431" s="174"/>
      <c r="AQ431" s="174"/>
      <c r="AR431" s="169"/>
      <c r="AS431" s="150"/>
      <c r="AT431" s="16"/>
      <c r="AU431" s="16"/>
    </row>
    <row r="432" spans="1:47" s="10" customFormat="1" ht="20.100000000000001" customHeight="1">
      <c r="A432" s="123"/>
      <c r="B432" s="130" t="s">
        <v>835</v>
      </c>
      <c r="C432" s="31" t="s">
        <v>4861</v>
      </c>
      <c r="D432" s="130" t="s">
        <v>776</v>
      </c>
      <c r="E432" s="129" t="s">
        <v>325</v>
      </c>
      <c r="F432" s="140">
        <v>42.949800000000003</v>
      </c>
      <c r="G432" s="140">
        <v>-82.319900000000004</v>
      </c>
      <c r="H432" s="31" t="s">
        <v>1153</v>
      </c>
      <c r="I432" s="31" t="s">
        <v>2783</v>
      </c>
      <c r="J432" s="226" t="s">
        <v>1546</v>
      </c>
      <c r="K432" s="134" t="s">
        <v>4638</v>
      </c>
      <c r="L432" s="226">
        <v>230</v>
      </c>
      <c r="M432" s="90">
        <v>2010</v>
      </c>
      <c r="N432" s="90">
        <v>2030</v>
      </c>
      <c r="O432" s="136"/>
      <c r="P432" s="83" t="s">
        <v>204</v>
      </c>
      <c r="Q432" s="46" t="s">
        <v>204</v>
      </c>
      <c r="R432" s="84">
        <v>60</v>
      </c>
      <c r="S432" s="288">
        <f>System!$H$13</f>
        <v>0.18544776119402984</v>
      </c>
      <c r="T432" s="240">
        <f t="shared" si="16"/>
        <v>11.12686567164179</v>
      </c>
      <c r="U432" s="243">
        <f>System!$I$13</f>
        <v>0.18</v>
      </c>
      <c r="V432" s="185">
        <f t="shared" si="15"/>
        <v>94.608000000000004</v>
      </c>
      <c r="W432" s="74"/>
      <c r="X432" s="150"/>
      <c r="Y432" s="176"/>
      <c r="Z432" s="174"/>
      <c r="AA432" s="174"/>
      <c r="AB432" s="297"/>
      <c r="AC432" s="297"/>
      <c r="AD432" s="174"/>
      <c r="AE432" s="174"/>
      <c r="AF432" s="174"/>
      <c r="AG432" s="174"/>
      <c r="AH432" s="147"/>
      <c r="AI432" s="174"/>
      <c r="AJ432" s="115"/>
      <c r="AK432" s="174"/>
      <c r="AL432" s="115"/>
      <c r="AM432" s="114"/>
      <c r="AN432" s="177"/>
      <c r="AO432" s="174"/>
      <c r="AP432" s="174"/>
      <c r="AQ432" s="174"/>
      <c r="AR432" s="169"/>
      <c r="AS432" s="150"/>
      <c r="AT432" s="16"/>
      <c r="AU432" s="16"/>
    </row>
    <row r="433" spans="1:47" s="10" customFormat="1" ht="20.100000000000001" customHeight="1">
      <c r="A433" s="123"/>
      <c r="B433" s="130" t="s">
        <v>1182</v>
      </c>
      <c r="C433" s="31" t="s">
        <v>5364</v>
      </c>
      <c r="D433" s="130" t="s">
        <v>566</v>
      </c>
      <c r="E433" s="138" t="s">
        <v>352</v>
      </c>
      <c r="F433" s="142">
        <v>45.008800000000001</v>
      </c>
      <c r="G433" s="142">
        <v>-74.790499999999994</v>
      </c>
      <c r="H433" s="31" t="s">
        <v>1152</v>
      </c>
      <c r="I433" s="31" t="s">
        <v>2783</v>
      </c>
      <c r="J433" s="226" t="s">
        <v>4657</v>
      </c>
      <c r="K433" s="31" t="s">
        <v>4249</v>
      </c>
      <c r="L433" s="226">
        <v>230</v>
      </c>
      <c r="M433" s="287">
        <v>1958</v>
      </c>
      <c r="N433" s="75">
        <v>2100</v>
      </c>
      <c r="O433" s="136"/>
      <c r="P433" s="152" t="s">
        <v>1067</v>
      </c>
      <c r="Q433" s="46" t="s">
        <v>1067</v>
      </c>
      <c r="R433" s="185">
        <v>1086</v>
      </c>
      <c r="S433" s="288">
        <f>System!$H$11</f>
        <v>0.68430831298439321</v>
      </c>
      <c r="T433" s="240">
        <f t="shared" si="16"/>
        <v>743.15882790105104</v>
      </c>
      <c r="U433" s="243">
        <v>0.78045233229899846</v>
      </c>
      <c r="V433" s="185">
        <f t="shared" si="15"/>
        <v>7424.7240000000002</v>
      </c>
      <c r="W433" s="74">
        <v>16</v>
      </c>
      <c r="X433" s="5"/>
      <c r="Y433" s="148"/>
      <c r="Z433" s="148"/>
      <c r="AA433" s="148"/>
      <c r="AB433" s="336"/>
      <c r="AC433" s="336"/>
      <c r="AD433" s="148"/>
      <c r="AE433" s="148"/>
      <c r="AF433" s="148"/>
      <c r="AG433" s="148"/>
      <c r="AH433" s="148"/>
      <c r="AI433" s="148"/>
      <c r="AJ433" s="148"/>
      <c r="AK433" s="148"/>
      <c r="AL433" s="148"/>
      <c r="AM433" s="5"/>
      <c r="AN433" s="148"/>
      <c r="AO433" s="148"/>
      <c r="AP433" s="148"/>
      <c r="AQ433" s="148"/>
      <c r="AR433" s="148"/>
      <c r="AS433" s="5"/>
      <c r="AT433" s="16"/>
      <c r="AU433" s="317"/>
    </row>
    <row r="434" spans="1:47" s="10" customFormat="1" ht="20.100000000000001" customHeight="1">
      <c r="A434" s="123"/>
      <c r="B434" s="130" t="s">
        <v>715</v>
      </c>
      <c r="C434" s="31" t="s">
        <v>5365</v>
      </c>
      <c r="D434" s="130" t="s">
        <v>250</v>
      </c>
      <c r="E434" s="129" t="s">
        <v>251</v>
      </c>
      <c r="F434" s="140">
        <v>46.265900000000002</v>
      </c>
      <c r="G434" s="140">
        <v>-83.012699999999995</v>
      </c>
      <c r="H434" s="31" t="s">
        <v>1152</v>
      </c>
      <c r="I434" s="31" t="s">
        <v>2783</v>
      </c>
      <c r="J434" s="226" t="s">
        <v>1540</v>
      </c>
      <c r="K434" s="31" t="s">
        <v>3954</v>
      </c>
      <c r="L434" s="226">
        <v>115</v>
      </c>
      <c r="M434" s="90">
        <v>2010</v>
      </c>
      <c r="N434" s="90">
        <v>2030</v>
      </c>
      <c r="O434" s="125"/>
      <c r="P434" s="83" t="s">
        <v>1067</v>
      </c>
      <c r="Q434" s="46" t="s">
        <v>1067</v>
      </c>
      <c r="R434" s="84">
        <v>2.2999999999999998</v>
      </c>
      <c r="S434" s="288">
        <f>System!$H$11</f>
        <v>0.68430831298439321</v>
      </c>
      <c r="T434" s="240">
        <f t="shared" si="16"/>
        <v>1.5739091198641042</v>
      </c>
      <c r="U434" s="243">
        <f>System!$I$11</f>
        <v>0.65</v>
      </c>
      <c r="V434" s="185">
        <f t="shared" si="15"/>
        <v>13.096200000000001</v>
      </c>
      <c r="W434" s="74"/>
      <c r="X434" s="5"/>
      <c r="Y434" s="148"/>
      <c r="Z434" s="171"/>
      <c r="AA434" s="148"/>
      <c r="AB434" s="336"/>
      <c r="AC434" s="337"/>
      <c r="AD434" s="148"/>
      <c r="AE434" s="148"/>
      <c r="AF434" s="148"/>
      <c r="AG434" s="148"/>
      <c r="AH434" s="148"/>
      <c r="AI434" s="222"/>
      <c r="AJ434" s="148"/>
      <c r="AK434" s="148"/>
      <c r="AL434" s="222"/>
      <c r="AM434" s="86"/>
      <c r="AN434" s="148"/>
      <c r="AO434" s="148"/>
      <c r="AP434" s="171"/>
      <c r="AQ434" s="148"/>
      <c r="AR434" s="148"/>
      <c r="AS434" s="5"/>
      <c r="AT434" s="16"/>
      <c r="AU434" s="16"/>
    </row>
    <row r="435" spans="1:47" s="10" customFormat="1" ht="20.100000000000001" customHeight="1">
      <c r="A435" s="123"/>
      <c r="B435" s="130" t="s">
        <v>716</v>
      </c>
      <c r="C435" s="31" t="s">
        <v>5366</v>
      </c>
      <c r="D435" s="130" t="s">
        <v>612</v>
      </c>
      <c r="E435" s="129" t="s">
        <v>267</v>
      </c>
      <c r="F435" s="140">
        <v>47.9101</v>
      </c>
      <c r="G435" s="140">
        <v>-84.744699999999995</v>
      </c>
      <c r="H435" s="31" t="s">
        <v>1152</v>
      </c>
      <c r="I435" s="31" t="s">
        <v>2783</v>
      </c>
      <c r="J435" s="226" t="s">
        <v>1346</v>
      </c>
      <c r="K435" s="31" t="s">
        <v>4010</v>
      </c>
      <c r="L435" s="226">
        <v>115</v>
      </c>
      <c r="M435" s="90">
        <v>2009</v>
      </c>
      <c r="N435" s="90">
        <v>2029</v>
      </c>
      <c r="O435" s="136"/>
      <c r="P435" s="154" t="s">
        <v>1067</v>
      </c>
      <c r="Q435" s="46" t="s">
        <v>1067</v>
      </c>
      <c r="R435" s="185">
        <v>22</v>
      </c>
      <c r="S435" s="288">
        <f>System!$H$11</f>
        <v>0.68430831298439321</v>
      </c>
      <c r="T435" s="240">
        <f t="shared" si="16"/>
        <v>15.05478288565665</v>
      </c>
      <c r="U435" s="243">
        <v>0.30066780821917316</v>
      </c>
      <c r="V435" s="185">
        <f t="shared" si="15"/>
        <v>57.944699999999052</v>
      </c>
      <c r="W435" s="74"/>
      <c r="X435" s="5"/>
      <c r="Y435" s="148"/>
      <c r="Z435" s="171"/>
      <c r="AA435" s="148"/>
      <c r="AB435" s="336"/>
      <c r="AC435" s="337"/>
      <c r="AD435" s="148"/>
      <c r="AE435" s="148"/>
      <c r="AF435" s="148"/>
      <c r="AG435" s="148"/>
      <c r="AH435" s="148"/>
      <c r="AI435" s="222"/>
      <c r="AJ435" s="148"/>
      <c r="AK435" s="148"/>
      <c r="AL435" s="222"/>
      <c r="AM435" s="5"/>
      <c r="AN435" s="148"/>
      <c r="AO435" s="148"/>
      <c r="AP435" s="171"/>
      <c r="AQ435" s="148"/>
      <c r="AR435" s="148"/>
      <c r="AS435" s="5"/>
      <c r="AT435" s="16"/>
      <c r="AU435" s="16"/>
    </row>
    <row r="436" spans="1:47" s="10" customFormat="1" ht="20.100000000000001" customHeight="1">
      <c r="A436" s="123"/>
      <c r="B436" s="130" t="s">
        <v>3630</v>
      </c>
      <c r="C436" s="31" t="s">
        <v>5367</v>
      </c>
      <c r="D436" s="47" t="s">
        <v>1057</v>
      </c>
      <c r="E436" s="47" t="s">
        <v>223</v>
      </c>
      <c r="F436" s="140">
        <v>42.027900000000002</v>
      </c>
      <c r="G436" s="140">
        <v>-82.563800000000001</v>
      </c>
      <c r="H436" s="31" t="s">
        <v>1153</v>
      </c>
      <c r="I436" s="31" t="s">
        <v>2783</v>
      </c>
      <c r="J436" s="226" t="s">
        <v>1660</v>
      </c>
      <c r="K436" s="134" t="s">
        <v>4114</v>
      </c>
      <c r="L436" s="226">
        <v>230</v>
      </c>
      <c r="M436" s="90">
        <v>2011</v>
      </c>
      <c r="N436" s="90">
        <v>2031</v>
      </c>
      <c r="O436" s="215"/>
      <c r="P436" s="173" t="s">
        <v>1154</v>
      </c>
      <c r="Q436" s="46" t="s">
        <v>1155</v>
      </c>
      <c r="R436" s="84">
        <v>1.6</v>
      </c>
      <c r="S436" s="288">
        <f>System!$H$10</f>
        <v>0.94512195121951226</v>
      </c>
      <c r="T436" s="240">
        <f t="shared" si="16"/>
        <v>1.5121951219512197</v>
      </c>
      <c r="U436" s="243">
        <f>System!$I$10</f>
        <v>0.2</v>
      </c>
      <c r="V436" s="185">
        <f t="shared" si="15"/>
        <v>2.8032000000000008</v>
      </c>
      <c r="W436" s="74"/>
      <c r="X436" s="86"/>
      <c r="Y436" s="176"/>
      <c r="Z436" s="174"/>
      <c r="AA436" s="174"/>
      <c r="AB436" s="297"/>
      <c r="AC436" s="297"/>
      <c r="AD436" s="174"/>
      <c r="AE436" s="174"/>
      <c r="AF436" s="174"/>
      <c r="AG436" s="174"/>
      <c r="AH436" s="147"/>
      <c r="AI436" s="174"/>
      <c r="AJ436" s="115"/>
      <c r="AK436" s="174"/>
      <c r="AL436" s="115"/>
      <c r="AM436" s="114"/>
      <c r="AN436" s="177"/>
      <c r="AO436" s="174"/>
      <c r="AP436" s="174"/>
      <c r="AQ436" s="174"/>
      <c r="AR436" s="169"/>
      <c r="AS436" s="86"/>
      <c r="AT436" s="16"/>
      <c r="AU436" s="16"/>
    </row>
    <row r="437" spans="1:47" s="10" customFormat="1" ht="20.100000000000001" customHeight="1">
      <c r="A437" s="123"/>
      <c r="B437" s="130" t="s">
        <v>717</v>
      </c>
      <c r="C437" s="31" t="s">
        <v>5368</v>
      </c>
      <c r="D437" s="47" t="s">
        <v>612</v>
      </c>
      <c r="E437" s="47" t="s">
        <v>1048</v>
      </c>
      <c r="F437" s="140">
        <v>46.219000000000001</v>
      </c>
      <c r="G437" s="140">
        <v>-82.440899999999999</v>
      </c>
      <c r="H437" s="31" t="s">
        <v>1152</v>
      </c>
      <c r="I437" s="31" t="s">
        <v>2783</v>
      </c>
      <c r="J437" s="226" t="s">
        <v>2511</v>
      </c>
      <c r="K437" s="31" t="s">
        <v>4245</v>
      </c>
      <c r="L437" s="226">
        <v>115</v>
      </c>
      <c r="M437" s="75">
        <v>2000</v>
      </c>
      <c r="N437" s="75">
        <v>2100</v>
      </c>
      <c r="O437" s="125"/>
      <c r="P437" s="83" t="s">
        <v>1067</v>
      </c>
      <c r="Q437" s="46" t="s">
        <v>1067</v>
      </c>
      <c r="R437" s="84">
        <v>7.2</v>
      </c>
      <c r="S437" s="288">
        <f>System!$H$11</f>
        <v>0.68430831298439321</v>
      </c>
      <c r="T437" s="240">
        <f t="shared" si="16"/>
        <v>4.9270198534876313</v>
      </c>
      <c r="U437" s="243">
        <f>System!$I$11</f>
        <v>0.65</v>
      </c>
      <c r="V437" s="185">
        <f t="shared" si="15"/>
        <v>40.9968</v>
      </c>
      <c r="W437" s="74"/>
      <c r="X437" s="5"/>
      <c r="Y437" s="148"/>
      <c r="Z437" s="171"/>
      <c r="AA437" s="148"/>
      <c r="AB437" s="336"/>
      <c r="AC437" s="337"/>
      <c r="AD437" s="148"/>
      <c r="AE437" s="148"/>
      <c r="AF437" s="148"/>
      <c r="AG437" s="148"/>
      <c r="AH437" s="148"/>
      <c r="AI437" s="222"/>
      <c r="AJ437" s="148"/>
      <c r="AK437" s="148"/>
      <c r="AL437" s="222"/>
      <c r="AM437" s="5"/>
      <c r="AN437" s="148"/>
      <c r="AO437" s="148"/>
      <c r="AP437" s="171"/>
      <c r="AQ437" s="148"/>
      <c r="AR437" s="148"/>
      <c r="AS437" s="5"/>
      <c r="AT437" s="16"/>
      <c r="AU437" s="16"/>
    </row>
    <row r="438" spans="1:47" s="10" customFormat="1" ht="20.100000000000001" customHeight="1">
      <c r="A438" s="123"/>
      <c r="B438" s="130" t="s">
        <v>965</v>
      </c>
      <c r="C438" s="31" t="s">
        <v>5369</v>
      </c>
      <c r="D438" s="130" t="s">
        <v>966</v>
      </c>
      <c r="E438" s="129" t="s">
        <v>3475</v>
      </c>
      <c r="F438" s="140">
        <v>44.101999999999997</v>
      </c>
      <c r="G438" s="140">
        <v>-78.656199999999998</v>
      </c>
      <c r="H438" s="31" t="s">
        <v>1153</v>
      </c>
      <c r="I438" s="31" t="s">
        <v>2783</v>
      </c>
      <c r="J438" s="226" t="s">
        <v>1523</v>
      </c>
      <c r="K438" s="134" t="s">
        <v>4304</v>
      </c>
      <c r="L438" s="226">
        <v>230</v>
      </c>
      <c r="M438" s="90">
        <v>2017</v>
      </c>
      <c r="N438" s="90">
        <v>2037</v>
      </c>
      <c r="O438" s="125"/>
      <c r="P438" s="83" t="s">
        <v>1156</v>
      </c>
      <c r="Q438" s="46" t="s">
        <v>205</v>
      </c>
      <c r="R438" s="84">
        <v>8</v>
      </c>
      <c r="S438" s="288">
        <f>System!$H$12</f>
        <v>0.21142031080592702</v>
      </c>
      <c r="T438" s="240">
        <f t="shared" si="16"/>
        <v>1.6913624864474162</v>
      </c>
      <c r="U438" s="243">
        <f>System!$I$12</f>
        <v>0.27</v>
      </c>
      <c r="V438" s="185">
        <f t="shared" si="15"/>
        <v>18.921600000000002</v>
      </c>
      <c r="W438" s="74"/>
      <c r="Y438" s="176"/>
      <c r="Z438" s="174"/>
      <c r="AA438" s="174"/>
      <c r="AB438" s="297"/>
      <c r="AC438" s="297"/>
      <c r="AD438" s="174"/>
      <c r="AE438" s="174"/>
      <c r="AF438" s="174"/>
      <c r="AG438" s="174"/>
      <c r="AH438" s="147"/>
      <c r="AI438" s="174"/>
      <c r="AJ438" s="115"/>
      <c r="AK438" s="174"/>
      <c r="AL438" s="115"/>
      <c r="AM438" s="114"/>
      <c r="AN438" s="177"/>
      <c r="AO438" s="174"/>
      <c r="AP438" s="174"/>
      <c r="AQ438" s="174"/>
      <c r="AR438" s="169"/>
      <c r="AT438" s="16"/>
      <c r="AU438" s="16"/>
    </row>
    <row r="439" spans="1:47" s="10" customFormat="1" ht="20.100000000000001" customHeight="1">
      <c r="A439" s="123"/>
      <c r="B439" s="130" t="s">
        <v>718</v>
      </c>
      <c r="C439" s="31" t="s">
        <v>5370</v>
      </c>
      <c r="D439" s="130" t="s">
        <v>566</v>
      </c>
      <c r="E439" s="138" t="s">
        <v>262</v>
      </c>
      <c r="F439" s="142">
        <v>44.3215</v>
      </c>
      <c r="G439" s="142">
        <v>-77.781999999999996</v>
      </c>
      <c r="H439" s="31" t="s">
        <v>1153</v>
      </c>
      <c r="I439" s="31" t="s">
        <v>2783</v>
      </c>
      <c r="J439" s="226" t="s">
        <v>1673</v>
      </c>
      <c r="K439" s="134" t="s">
        <v>4069</v>
      </c>
      <c r="L439" s="226">
        <v>230</v>
      </c>
      <c r="M439" s="287">
        <v>1909</v>
      </c>
      <c r="N439" s="75">
        <v>2100</v>
      </c>
      <c r="O439" s="136"/>
      <c r="P439" s="83" t="s">
        <v>1067</v>
      </c>
      <c r="Q439" s="46" t="s">
        <v>1067</v>
      </c>
      <c r="R439" s="84">
        <v>6</v>
      </c>
      <c r="S439" s="288">
        <f>System!$H$11</f>
        <v>0.68430831298439321</v>
      </c>
      <c r="T439" s="240">
        <f t="shared" si="16"/>
        <v>4.1058498779063592</v>
      </c>
      <c r="U439" s="243">
        <f>System!$I$11</f>
        <v>0.65</v>
      </c>
      <c r="V439" s="185">
        <f t="shared" si="15"/>
        <v>34.164000000000001</v>
      </c>
      <c r="W439" s="74">
        <v>5</v>
      </c>
      <c r="X439" s="5"/>
      <c r="Y439" s="176"/>
      <c r="Z439" s="174"/>
      <c r="AA439" s="174"/>
      <c r="AB439" s="297"/>
      <c r="AC439" s="297"/>
      <c r="AD439" s="174"/>
      <c r="AE439" s="174"/>
      <c r="AF439" s="174"/>
      <c r="AG439" s="174"/>
      <c r="AH439" s="147"/>
      <c r="AI439" s="174"/>
      <c r="AJ439" s="115"/>
      <c r="AK439" s="174"/>
      <c r="AL439" s="115"/>
      <c r="AM439" s="114"/>
      <c r="AN439" s="177"/>
      <c r="AO439" s="174"/>
      <c r="AP439" s="174"/>
      <c r="AQ439" s="174"/>
      <c r="AR439" s="169"/>
      <c r="AS439" s="5"/>
      <c r="AT439" s="16"/>
      <c r="AU439" s="16"/>
    </row>
    <row r="440" spans="1:47" s="10" customFormat="1" ht="20.100000000000001" customHeight="1">
      <c r="A440" s="123"/>
      <c r="B440" s="130" t="s">
        <v>719</v>
      </c>
      <c r="C440" s="31" t="s">
        <v>5371</v>
      </c>
      <c r="D440" s="130" t="s">
        <v>566</v>
      </c>
      <c r="E440" s="138" t="s">
        <v>278</v>
      </c>
      <c r="F440" s="142">
        <v>44.131500000000003</v>
      </c>
      <c r="G440" s="142">
        <v>-77.593400000000003</v>
      </c>
      <c r="H440" s="31" t="s">
        <v>1153</v>
      </c>
      <c r="I440" s="31" t="s">
        <v>2783</v>
      </c>
      <c r="J440" s="226" t="s">
        <v>1499</v>
      </c>
      <c r="K440" s="31" t="s">
        <v>4236</v>
      </c>
      <c r="L440" s="226">
        <v>115</v>
      </c>
      <c r="M440" s="287">
        <v>1911</v>
      </c>
      <c r="N440" s="75">
        <v>2100</v>
      </c>
      <c r="O440" s="125"/>
      <c r="P440" s="83" t="s">
        <v>1067</v>
      </c>
      <c r="Q440" s="46" t="s">
        <v>1067</v>
      </c>
      <c r="R440" s="84">
        <v>4</v>
      </c>
      <c r="S440" s="288">
        <f>System!$H$11</f>
        <v>0.68430831298439321</v>
      </c>
      <c r="T440" s="240">
        <f t="shared" si="16"/>
        <v>2.7372332519375728</v>
      </c>
      <c r="U440" s="243">
        <f>System!$I$11</f>
        <v>0.65</v>
      </c>
      <c r="V440" s="185">
        <f t="shared" si="15"/>
        <v>22.776</v>
      </c>
      <c r="W440" s="74">
        <v>4</v>
      </c>
      <c r="X440" s="5"/>
      <c r="Y440" s="176"/>
      <c r="Z440" s="174"/>
      <c r="AA440" s="174"/>
      <c r="AB440" s="297"/>
      <c r="AC440" s="297"/>
      <c r="AD440" s="174"/>
      <c r="AE440" s="174"/>
      <c r="AF440" s="174"/>
      <c r="AG440" s="174"/>
      <c r="AH440" s="147"/>
      <c r="AI440" s="174"/>
      <c r="AJ440" s="115"/>
      <c r="AK440" s="174"/>
      <c r="AL440" s="115"/>
      <c r="AM440" s="114"/>
      <c r="AN440" s="177"/>
      <c r="AO440" s="174"/>
      <c r="AP440" s="174"/>
      <c r="AQ440" s="174"/>
      <c r="AR440" s="169"/>
      <c r="AS440" s="5"/>
      <c r="AT440" s="16"/>
      <c r="AU440" s="16"/>
    </row>
    <row r="441" spans="1:47" s="10" customFormat="1" ht="20.100000000000001" customHeight="1">
      <c r="A441" s="123"/>
      <c r="B441" s="130" t="s">
        <v>720</v>
      </c>
      <c r="C441" s="31" t="s">
        <v>5372</v>
      </c>
      <c r="D441" s="130" t="s">
        <v>566</v>
      </c>
      <c r="E441" s="138" t="s">
        <v>653</v>
      </c>
      <c r="F441" s="142">
        <v>44.21</v>
      </c>
      <c r="G441" s="142">
        <v>-77.597499999999997</v>
      </c>
      <c r="H441" s="31" t="s">
        <v>1153</v>
      </c>
      <c r="I441" s="31" t="s">
        <v>2783</v>
      </c>
      <c r="J441" s="226" t="s">
        <v>1499</v>
      </c>
      <c r="K441" s="31" t="s">
        <v>4236</v>
      </c>
      <c r="L441" s="226">
        <v>115</v>
      </c>
      <c r="M441" s="287">
        <v>1900</v>
      </c>
      <c r="N441" s="75">
        <v>2100</v>
      </c>
      <c r="O441" s="136"/>
      <c r="P441" s="83" t="s">
        <v>1067</v>
      </c>
      <c r="Q441" s="46" t="s">
        <v>1067</v>
      </c>
      <c r="R441" s="84">
        <v>2</v>
      </c>
      <c r="S441" s="288">
        <f>System!$H$11</f>
        <v>0.68430831298439321</v>
      </c>
      <c r="T441" s="240">
        <f t="shared" si="16"/>
        <v>1.3686166259687864</v>
      </c>
      <c r="U441" s="243">
        <f>System!$I$11</f>
        <v>0.65</v>
      </c>
      <c r="V441" s="185">
        <f t="shared" si="15"/>
        <v>11.388</v>
      </c>
      <c r="W441" s="74">
        <v>2</v>
      </c>
      <c r="X441" s="5"/>
      <c r="Y441" s="176"/>
      <c r="Z441" s="174"/>
      <c r="AA441" s="174"/>
      <c r="AB441" s="297"/>
      <c r="AC441" s="297"/>
      <c r="AD441" s="174"/>
      <c r="AE441" s="174"/>
      <c r="AF441" s="174"/>
      <c r="AG441" s="174"/>
      <c r="AH441" s="147"/>
      <c r="AI441" s="174"/>
      <c r="AJ441" s="115"/>
      <c r="AK441" s="174"/>
      <c r="AL441" s="115"/>
      <c r="AM441" s="114"/>
      <c r="AN441" s="177"/>
      <c r="AO441" s="174"/>
      <c r="AP441" s="174"/>
      <c r="AQ441" s="174"/>
      <c r="AR441" s="169"/>
      <c r="AS441" s="5"/>
      <c r="AT441" s="16"/>
      <c r="AU441" s="16"/>
    </row>
    <row r="442" spans="1:47" s="10" customFormat="1" ht="20.100000000000001" customHeight="1">
      <c r="A442" s="123"/>
      <c r="B442" s="130" t="s">
        <v>721</v>
      </c>
      <c r="C442" s="31" t="s">
        <v>5373</v>
      </c>
      <c r="D442" s="130" t="s">
        <v>566</v>
      </c>
      <c r="E442" s="138" t="s">
        <v>377</v>
      </c>
      <c r="F442" s="142">
        <v>48.660899999999998</v>
      </c>
      <c r="G442" s="142">
        <v>-89.597399999999993</v>
      </c>
      <c r="H442" s="31" t="s">
        <v>1152</v>
      </c>
      <c r="I442" s="31" t="s">
        <v>2783</v>
      </c>
      <c r="J442" s="226" t="s">
        <v>1311</v>
      </c>
      <c r="K442" s="31" t="s">
        <v>3912</v>
      </c>
      <c r="L442" s="226">
        <v>115</v>
      </c>
      <c r="M442" s="287">
        <v>1959</v>
      </c>
      <c r="N442" s="75">
        <v>2100</v>
      </c>
      <c r="O442" s="125"/>
      <c r="P442" s="152" t="s">
        <v>1067</v>
      </c>
      <c r="Q442" s="46" t="s">
        <v>1067</v>
      </c>
      <c r="R442" s="185">
        <v>49</v>
      </c>
      <c r="S442" s="288">
        <f>System!$H$11</f>
        <v>0.68430831298439321</v>
      </c>
      <c r="T442" s="240">
        <f t="shared" si="16"/>
        <v>33.531107336235266</v>
      </c>
      <c r="U442" s="243">
        <v>0.40537461559966453</v>
      </c>
      <c r="V442" s="185">
        <f t="shared" si="15"/>
        <v>174.00299999999999</v>
      </c>
      <c r="W442" s="74">
        <v>1</v>
      </c>
      <c r="X442" s="5"/>
      <c r="Y442" s="148"/>
      <c r="Z442" s="148"/>
      <c r="AA442" s="148"/>
      <c r="AB442" s="337"/>
      <c r="AC442" s="337"/>
      <c r="AD442" s="148"/>
      <c r="AE442" s="148"/>
      <c r="AF442" s="148"/>
      <c r="AG442" s="148"/>
      <c r="AH442" s="148"/>
      <c r="AI442" s="148"/>
      <c r="AJ442" s="171"/>
      <c r="AK442" s="222"/>
      <c r="AL442" s="148"/>
      <c r="AM442" s="5"/>
      <c r="AN442" s="148"/>
      <c r="AO442" s="148"/>
      <c r="AP442" s="148"/>
      <c r="AQ442" s="148"/>
      <c r="AR442" s="148"/>
      <c r="AS442" s="5"/>
      <c r="AT442" s="16"/>
      <c r="AU442" s="317"/>
    </row>
    <row r="443" spans="1:47" s="10" customFormat="1" ht="20.100000000000001" customHeight="1">
      <c r="A443" s="123"/>
      <c r="B443" s="130" t="s">
        <v>836</v>
      </c>
      <c r="C443" s="31" t="s">
        <v>5374</v>
      </c>
      <c r="D443" s="130" t="s">
        <v>837</v>
      </c>
      <c r="E443" s="129" t="s">
        <v>450</v>
      </c>
      <c r="F443" s="140">
        <v>42.695</v>
      </c>
      <c r="G443" s="140">
        <v>-80.979100000000003</v>
      </c>
      <c r="H443" s="31" t="s">
        <v>1153</v>
      </c>
      <c r="I443" s="31" t="s">
        <v>2783</v>
      </c>
      <c r="J443" s="226" t="s">
        <v>4351</v>
      </c>
      <c r="K443" s="31" t="s">
        <v>3913</v>
      </c>
      <c r="L443" s="226">
        <v>115</v>
      </c>
      <c r="M443" s="90">
        <v>2014</v>
      </c>
      <c r="N443" s="90">
        <v>2034</v>
      </c>
      <c r="O443" s="125"/>
      <c r="P443" s="83" t="s">
        <v>204</v>
      </c>
      <c r="Q443" s="46" t="s">
        <v>204</v>
      </c>
      <c r="R443" s="84">
        <v>10</v>
      </c>
      <c r="S443" s="288">
        <f>System!$H$13</f>
        <v>0.18544776119402984</v>
      </c>
      <c r="T443" s="240">
        <f t="shared" si="16"/>
        <v>1.8544776119402984</v>
      </c>
      <c r="U443" s="243">
        <f>System!$I$13</f>
        <v>0.18</v>
      </c>
      <c r="V443" s="185">
        <f t="shared" si="15"/>
        <v>15.768000000000001</v>
      </c>
      <c r="W443" s="74"/>
      <c r="Y443" s="176"/>
      <c r="Z443" s="174"/>
      <c r="AA443" s="174"/>
      <c r="AB443" s="297"/>
      <c r="AC443" s="297"/>
      <c r="AD443" s="174"/>
      <c r="AE443" s="174"/>
      <c r="AF443" s="174"/>
      <c r="AG443" s="174"/>
      <c r="AH443" s="147"/>
      <c r="AI443" s="174"/>
      <c r="AJ443" s="115"/>
      <c r="AK443" s="174"/>
      <c r="AL443" s="115"/>
      <c r="AM443" s="114"/>
      <c r="AN443" s="177"/>
      <c r="AO443" s="174"/>
      <c r="AP443" s="174"/>
      <c r="AQ443" s="174"/>
      <c r="AR443" s="169"/>
      <c r="AT443" s="16"/>
      <c r="AU443" s="16"/>
    </row>
    <row r="444" spans="1:47" s="10" customFormat="1" ht="20.100000000000001" customHeight="1">
      <c r="A444" s="123"/>
      <c r="B444" s="130" t="s">
        <v>451</v>
      </c>
      <c r="C444" s="31" t="s">
        <v>4752</v>
      </c>
      <c r="D444" s="130" t="s">
        <v>838</v>
      </c>
      <c r="E444" s="129" t="s">
        <v>380</v>
      </c>
      <c r="F444" s="140">
        <v>44.476100000000002</v>
      </c>
      <c r="G444" s="140">
        <v>-78.975200000000001</v>
      </c>
      <c r="H444" s="31" t="s">
        <v>1153</v>
      </c>
      <c r="I444" s="31" t="s">
        <v>2783</v>
      </c>
      <c r="J444" s="226" t="s">
        <v>2289</v>
      </c>
      <c r="K444" s="134" t="s">
        <v>3947</v>
      </c>
      <c r="L444" s="226">
        <v>230</v>
      </c>
      <c r="M444" s="90">
        <v>2013</v>
      </c>
      <c r="N444" s="90">
        <v>2033</v>
      </c>
      <c r="O444" s="125"/>
      <c r="P444" s="83" t="s">
        <v>204</v>
      </c>
      <c r="Q444" s="46" t="s">
        <v>204</v>
      </c>
      <c r="R444" s="84">
        <v>10</v>
      </c>
      <c r="S444" s="288">
        <f>System!$H$13</f>
        <v>0.18544776119402984</v>
      </c>
      <c r="T444" s="240">
        <f t="shared" si="16"/>
        <v>1.8544776119402984</v>
      </c>
      <c r="U444" s="243">
        <f>System!$I$13</f>
        <v>0.18</v>
      </c>
      <c r="V444" s="185">
        <f t="shared" si="15"/>
        <v>15.768000000000001</v>
      </c>
      <c r="W444" s="74"/>
      <c r="Y444" s="176"/>
      <c r="Z444" s="174"/>
      <c r="AA444" s="174"/>
      <c r="AB444" s="297"/>
      <c r="AC444" s="297"/>
      <c r="AD444" s="174"/>
      <c r="AE444" s="174"/>
      <c r="AF444" s="174"/>
      <c r="AG444" s="174"/>
      <c r="AH444" s="147"/>
      <c r="AI444" s="174"/>
      <c r="AJ444" s="115"/>
      <c r="AK444" s="174"/>
      <c r="AL444" s="115"/>
      <c r="AM444" s="114"/>
      <c r="AN444" s="177"/>
      <c r="AO444" s="174"/>
      <c r="AP444" s="174"/>
      <c r="AQ444" s="174"/>
      <c r="AR444" s="169"/>
      <c r="AT444" s="16"/>
      <c r="AU444" s="16"/>
    </row>
    <row r="445" spans="1:47" s="10" customFormat="1" ht="20.100000000000001" customHeight="1">
      <c r="A445" s="123"/>
      <c r="B445" s="130" t="s">
        <v>452</v>
      </c>
      <c r="C445" s="31" t="s">
        <v>4753</v>
      </c>
      <c r="D445" s="130" t="s">
        <v>838</v>
      </c>
      <c r="E445" s="129" t="s">
        <v>380</v>
      </c>
      <c r="F445" s="140">
        <v>44.416600000000003</v>
      </c>
      <c r="G445" s="140">
        <v>-78.885900000000007</v>
      </c>
      <c r="H445" s="31" t="s">
        <v>1153</v>
      </c>
      <c r="I445" s="31" t="s">
        <v>2783</v>
      </c>
      <c r="J445" s="226" t="s">
        <v>2289</v>
      </c>
      <c r="K445" s="31" t="s">
        <v>3947</v>
      </c>
      <c r="L445" s="226">
        <v>230</v>
      </c>
      <c r="M445" s="90">
        <v>2013</v>
      </c>
      <c r="N445" s="90">
        <v>2033</v>
      </c>
      <c r="O445" s="125"/>
      <c r="P445" s="83" t="s">
        <v>204</v>
      </c>
      <c r="Q445" s="46" t="s">
        <v>204</v>
      </c>
      <c r="R445" s="84">
        <v>10</v>
      </c>
      <c r="S445" s="288">
        <f>System!$H$13</f>
        <v>0.18544776119402984</v>
      </c>
      <c r="T445" s="240">
        <f t="shared" si="16"/>
        <v>1.8544776119402984</v>
      </c>
      <c r="U445" s="243">
        <f>System!$I$13</f>
        <v>0.18</v>
      </c>
      <c r="V445" s="185">
        <f t="shared" si="15"/>
        <v>15.768000000000001</v>
      </c>
      <c r="W445" s="74"/>
      <c r="Y445" s="176"/>
      <c r="Z445" s="174"/>
      <c r="AA445" s="174"/>
      <c r="AB445" s="297"/>
      <c r="AC445" s="297"/>
      <c r="AD445" s="174"/>
      <c r="AE445" s="174"/>
      <c r="AF445" s="174"/>
      <c r="AG445" s="174"/>
      <c r="AH445" s="147"/>
      <c r="AI445" s="174"/>
      <c r="AJ445" s="115"/>
      <c r="AK445" s="174"/>
      <c r="AL445" s="115"/>
      <c r="AM445" s="114"/>
      <c r="AN445" s="177"/>
      <c r="AO445" s="174"/>
      <c r="AP445" s="174"/>
      <c r="AQ445" s="174"/>
      <c r="AR445" s="169"/>
      <c r="AT445" s="16"/>
      <c r="AU445" s="16"/>
    </row>
    <row r="446" spans="1:47" s="10" customFormat="1" ht="20.100000000000001" customHeight="1">
      <c r="A446" s="123"/>
      <c r="B446" s="130" t="s">
        <v>967</v>
      </c>
      <c r="C446" s="31" t="s">
        <v>5375</v>
      </c>
      <c r="D446" s="130" t="s">
        <v>753</v>
      </c>
      <c r="E446" s="129" t="s">
        <v>523</v>
      </c>
      <c r="F446" s="140">
        <v>44.084499999999998</v>
      </c>
      <c r="G446" s="140">
        <v>-80.391900000000007</v>
      </c>
      <c r="H446" s="31" t="s">
        <v>1153</v>
      </c>
      <c r="I446" s="31" t="s">
        <v>2783</v>
      </c>
      <c r="J446" s="226" t="s">
        <v>1556</v>
      </c>
      <c r="K446" s="134" t="s">
        <v>4186</v>
      </c>
      <c r="L446" s="226">
        <v>230</v>
      </c>
      <c r="M446" s="90">
        <v>2014</v>
      </c>
      <c r="N446" s="90">
        <v>2034</v>
      </c>
      <c r="O446" s="125"/>
      <c r="P446" s="83" t="s">
        <v>1156</v>
      </c>
      <c r="Q446" s="46" t="s">
        <v>205</v>
      </c>
      <c r="R446" s="84">
        <v>9.5</v>
      </c>
      <c r="S446" s="288">
        <f>System!$H$12</f>
        <v>0.21142031080592702</v>
      </c>
      <c r="T446" s="240">
        <f t="shared" si="16"/>
        <v>2.0084929526563067</v>
      </c>
      <c r="U446" s="243">
        <f>System!$I$12</f>
        <v>0.27</v>
      </c>
      <c r="V446" s="185">
        <f t="shared" si="15"/>
        <v>22.4694</v>
      </c>
      <c r="W446" s="74"/>
      <c r="Y446" s="176"/>
      <c r="Z446" s="174"/>
      <c r="AA446" s="174"/>
      <c r="AB446" s="297"/>
      <c r="AC446" s="297"/>
      <c r="AD446" s="174"/>
      <c r="AE446" s="174"/>
      <c r="AF446" s="174"/>
      <c r="AG446" s="174"/>
      <c r="AH446" s="147"/>
      <c r="AI446" s="174"/>
      <c r="AJ446" s="115"/>
      <c r="AK446" s="174"/>
      <c r="AL446" s="115"/>
      <c r="AM446" s="114"/>
      <c r="AN446" s="177"/>
      <c r="AO446" s="174"/>
      <c r="AP446" s="174"/>
      <c r="AQ446" s="174"/>
      <c r="AR446" s="169"/>
      <c r="AT446" s="16"/>
      <c r="AU446" s="16"/>
    </row>
    <row r="447" spans="1:47" s="10" customFormat="1" ht="20.100000000000001" customHeight="1">
      <c r="A447" s="123"/>
      <c r="B447" s="130" t="s">
        <v>839</v>
      </c>
      <c r="C447" s="31" t="s">
        <v>4862</v>
      </c>
      <c r="D447" s="130" t="s">
        <v>840</v>
      </c>
      <c r="E447" s="129" t="s">
        <v>369</v>
      </c>
      <c r="F447" s="140">
        <v>44.876899999999999</v>
      </c>
      <c r="G447" s="140">
        <v>-76.007000000000005</v>
      </c>
      <c r="H447" s="31" t="s">
        <v>1152</v>
      </c>
      <c r="I447" s="31" t="s">
        <v>2783</v>
      </c>
      <c r="J447" s="228" t="s">
        <v>2148</v>
      </c>
      <c r="K447" s="80" t="s">
        <v>4240</v>
      </c>
      <c r="L447" s="226">
        <v>230</v>
      </c>
      <c r="M447" s="90">
        <v>2014</v>
      </c>
      <c r="N447" s="90">
        <v>2034</v>
      </c>
      <c r="O447" s="125"/>
      <c r="P447" s="83" t="s">
        <v>204</v>
      </c>
      <c r="Q447" s="46" t="s">
        <v>204</v>
      </c>
      <c r="R447" s="84">
        <v>6</v>
      </c>
      <c r="S447" s="288">
        <f>System!$H$13</f>
        <v>0.18544776119402984</v>
      </c>
      <c r="T447" s="240">
        <f t="shared" si="16"/>
        <v>1.112686567164179</v>
      </c>
      <c r="U447" s="243">
        <f>System!$I$13</f>
        <v>0.18</v>
      </c>
      <c r="V447" s="185">
        <f t="shared" ref="V447:V501" si="17">R447*24*365*U447/1000</f>
        <v>9.460799999999999</v>
      </c>
      <c r="W447" s="74"/>
      <c r="Y447" s="176"/>
      <c r="Z447" s="174"/>
      <c r="AA447" s="174"/>
      <c r="AB447" s="297"/>
      <c r="AC447" s="297"/>
      <c r="AD447" s="174"/>
      <c r="AE447" s="174"/>
      <c r="AF447" s="174"/>
      <c r="AG447" s="174"/>
      <c r="AH447" s="147"/>
      <c r="AI447" s="174"/>
      <c r="AJ447" s="115"/>
      <c r="AK447" s="174"/>
      <c r="AL447" s="115"/>
      <c r="AM447" s="114"/>
      <c r="AN447" s="177"/>
      <c r="AO447" s="174"/>
      <c r="AP447" s="174"/>
      <c r="AQ447" s="174"/>
      <c r="AR447" s="169"/>
      <c r="AT447" s="16"/>
      <c r="AU447" s="16"/>
    </row>
    <row r="448" spans="1:47" s="10" customFormat="1" ht="20.100000000000001" customHeight="1">
      <c r="A448" s="123"/>
      <c r="B448" s="130" t="s">
        <v>841</v>
      </c>
      <c r="C448" s="31" t="s">
        <v>4863</v>
      </c>
      <c r="D448" s="130" t="s">
        <v>842</v>
      </c>
      <c r="E448" s="129" t="s">
        <v>414</v>
      </c>
      <c r="F448" s="140">
        <v>44.95</v>
      </c>
      <c r="G448" s="140">
        <v>-76.113900000000001</v>
      </c>
      <c r="H448" s="31" t="s">
        <v>1152</v>
      </c>
      <c r="I448" s="31" t="s">
        <v>2783</v>
      </c>
      <c r="J448" s="228" t="s">
        <v>2148</v>
      </c>
      <c r="K448" s="80" t="s">
        <v>4240</v>
      </c>
      <c r="L448" s="226">
        <v>230</v>
      </c>
      <c r="M448" s="90">
        <v>2013</v>
      </c>
      <c r="N448" s="90">
        <v>2033</v>
      </c>
      <c r="O448" s="125"/>
      <c r="P448" s="83" t="s">
        <v>204</v>
      </c>
      <c r="Q448" s="46" t="s">
        <v>204</v>
      </c>
      <c r="R448" s="84">
        <v>10</v>
      </c>
      <c r="S448" s="288">
        <f>System!$H$13</f>
        <v>0.18544776119402984</v>
      </c>
      <c r="T448" s="240">
        <f t="shared" si="16"/>
        <v>1.8544776119402984</v>
      </c>
      <c r="U448" s="243">
        <f>System!$I$13</f>
        <v>0.18</v>
      </c>
      <c r="V448" s="185">
        <f t="shared" si="17"/>
        <v>15.768000000000001</v>
      </c>
      <c r="W448" s="74"/>
      <c r="X448" s="150"/>
      <c r="Y448" s="176"/>
      <c r="Z448" s="174"/>
      <c r="AA448" s="174"/>
      <c r="AB448" s="297"/>
      <c r="AC448" s="297"/>
      <c r="AD448" s="174"/>
      <c r="AE448" s="174"/>
      <c r="AF448" s="174"/>
      <c r="AG448" s="174"/>
      <c r="AH448" s="147"/>
      <c r="AI448" s="174"/>
      <c r="AJ448" s="115"/>
      <c r="AK448" s="174"/>
      <c r="AL448" s="115"/>
      <c r="AM448" s="114"/>
      <c r="AN448" s="177"/>
      <c r="AO448" s="174"/>
      <c r="AP448" s="174"/>
      <c r="AQ448" s="174"/>
      <c r="AR448" s="169"/>
      <c r="AS448" s="150"/>
      <c r="AT448" s="16"/>
      <c r="AU448" s="16"/>
    </row>
    <row r="449" spans="1:47" s="10" customFormat="1" ht="20.100000000000001" customHeight="1">
      <c r="A449" s="123"/>
      <c r="B449" s="130" t="s">
        <v>843</v>
      </c>
      <c r="C449" s="31" t="s">
        <v>4864</v>
      </c>
      <c r="D449" s="130" t="s">
        <v>844</v>
      </c>
      <c r="E449" s="129" t="s">
        <v>369</v>
      </c>
      <c r="F449" s="140">
        <v>44.927900000000001</v>
      </c>
      <c r="G449" s="140">
        <v>-76.115799999999993</v>
      </c>
      <c r="H449" s="31" t="s">
        <v>1152</v>
      </c>
      <c r="I449" s="31" t="s">
        <v>2783</v>
      </c>
      <c r="J449" s="228" t="s">
        <v>2148</v>
      </c>
      <c r="K449" s="80" t="s">
        <v>4240</v>
      </c>
      <c r="L449" s="226">
        <v>230</v>
      </c>
      <c r="M449" s="90">
        <v>2014</v>
      </c>
      <c r="N449" s="90">
        <v>2034</v>
      </c>
      <c r="O449" s="125"/>
      <c r="P449" s="83" t="s">
        <v>204</v>
      </c>
      <c r="Q449" s="46" t="s">
        <v>204</v>
      </c>
      <c r="R449" s="84">
        <v>6.5</v>
      </c>
      <c r="S449" s="288">
        <f>System!$H$13</f>
        <v>0.18544776119402984</v>
      </c>
      <c r="T449" s="240">
        <f t="shared" si="16"/>
        <v>1.205410447761194</v>
      </c>
      <c r="U449" s="243">
        <f>System!$I$13</f>
        <v>0.18</v>
      </c>
      <c r="V449" s="185">
        <f t="shared" si="17"/>
        <v>10.249199999999998</v>
      </c>
      <c r="W449" s="74"/>
      <c r="X449" s="150"/>
      <c r="Y449" s="176"/>
      <c r="Z449" s="174"/>
      <c r="AA449" s="174"/>
      <c r="AB449" s="297"/>
      <c r="AC449" s="297"/>
      <c r="AD449" s="174"/>
      <c r="AE449" s="174"/>
      <c r="AF449" s="174"/>
      <c r="AG449" s="174"/>
      <c r="AH449" s="147"/>
      <c r="AI449" s="174"/>
      <c r="AJ449" s="115"/>
      <c r="AK449" s="174"/>
      <c r="AL449" s="115"/>
      <c r="AM449" s="114"/>
      <c r="AN449" s="177"/>
      <c r="AO449" s="174"/>
      <c r="AP449" s="174"/>
      <c r="AQ449" s="174"/>
      <c r="AR449" s="169"/>
      <c r="AS449" s="150"/>
      <c r="AT449" s="16"/>
      <c r="AU449" s="16"/>
    </row>
    <row r="450" spans="1:47" s="10" customFormat="1" ht="20.100000000000001" customHeight="1">
      <c r="A450" s="123"/>
      <c r="B450" s="130" t="s">
        <v>845</v>
      </c>
      <c r="C450" s="31" t="s">
        <v>4865</v>
      </c>
      <c r="D450" s="130" t="s">
        <v>846</v>
      </c>
      <c r="E450" s="129" t="s">
        <v>414</v>
      </c>
      <c r="F450" s="140">
        <v>44.947899999999997</v>
      </c>
      <c r="G450" s="140">
        <v>-76.142200000000003</v>
      </c>
      <c r="H450" s="31" t="s">
        <v>1152</v>
      </c>
      <c r="I450" s="31" t="s">
        <v>2783</v>
      </c>
      <c r="J450" s="228" t="s">
        <v>2148</v>
      </c>
      <c r="K450" s="80" t="s">
        <v>4240</v>
      </c>
      <c r="L450" s="226">
        <v>230</v>
      </c>
      <c r="M450" s="90">
        <v>2014</v>
      </c>
      <c r="N450" s="90">
        <v>2034</v>
      </c>
      <c r="O450" s="125"/>
      <c r="P450" s="83" t="s">
        <v>204</v>
      </c>
      <c r="Q450" s="46" t="s">
        <v>204</v>
      </c>
      <c r="R450" s="84">
        <v>10</v>
      </c>
      <c r="S450" s="288">
        <f>System!$H$13</f>
        <v>0.18544776119402984</v>
      </c>
      <c r="T450" s="240">
        <f t="shared" si="16"/>
        <v>1.8544776119402984</v>
      </c>
      <c r="U450" s="243">
        <f>System!$I$13</f>
        <v>0.18</v>
      </c>
      <c r="V450" s="185">
        <f t="shared" si="17"/>
        <v>15.768000000000001</v>
      </c>
      <c r="W450" s="74"/>
      <c r="Y450" s="176"/>
      <c r="Z450" s="174"/>
      <c r="AA450" s="174"/>
      <c r="AB450" s="297"/>
      <c r="AC450" s="297"/>
      <c r="AD450" s="174"/>
      <c r="AE450" s="174"/>
      <c r="AF450" s="174"/>
      <c r="AG450" s="174"/>
      <c r="AH450" s="147"/>
      <c r="AI450" s="174"/>
      <c r="AJ450" s="115"/>
      <c r="AK450" s="174"/>
      <c r="AL450" s="115"/>
      <c r="AM450" s="114"/>
      <c r="AN450" s="177"/>
      <c r="AO450" s="174"/>
      <c r="AP450" s="174"/>
      <c r="AQ450" s="174"/>
      <c r="AR450" s="169"/>
      <c r="AT450" s="16"/>
      <c r="AU450" s="16"/>
    </row>
    <row r="451" spans="1:47" s="10" customFormat="1" ht="20.100000000000001" customHeight="1">
      <c r="A451" s="123"/>
      <c r="B451" s="130" t="s">
        <v>847</v>
      </c>
      <c r="C451" s="31" t="s">
        <v>4866</v>
      </c>
      <c r="D451" s="130" t="s">
        <v>848</v>
      </c>
      <c r="E451" s="129" t="s">
        <v>369</v>
      </c>
      <c r="F451" s="140">
        <v>44.920699999999997</v>
      </c>
      <c r="G451" s="140">
        <v>-76.134799999999998</v>
      </c>
      <c r="H451" s="31" t="s">
        <v>1152</v>
      </c>
      <c r="I451" s="31" t="s">
        <v>2783</v>
      </c>
      <c r="J451" s="228" t="s">
        <v>2148</v>
      </c>
      <c r="K451" s="80" t="s">
        <v>4240</v>
      </c>
      <c r="L451" s="226">
        <v>230</v>
      </c>
      <c r="M451" s="90">
        <v>2013</v>
      </c>
      <c r="N451" s="90">
        <v>2033</v>
      </c>
      <c r="O451" s="125"/>
      <c r="P451" s="83" t="s">
        <v>204</v>
      </c>
      <c r="Q451" s="46" t="s">
        <v>204</v>
      </c>
      <c r="R451" s="84">
        <v>10</v>
      </c>
      <c r="S451" s="288">
        <f>System!$H$13</f>
        <v>0.18544776119402984</v>
      </c>
      <c r="T451" s="240">
        <f t="shared" si="16"/>
        <v>1.8544776119402984</v>
      </c>
      <c r="U451" s="243">
        <f>System!$I$13</f>
        <v>0.18</v>
      </c>
      <c r="V451" s="185">
        <f t="shared" si="17"/>
        <v>15.768000000000001</v>
      </c>
      <c r="W451" s="74"/>
      <c r="Y451" s="176"/>
      <c r="Z451" s="174"/>
      <c r="AA451" s="174"/>
      <c r="AB451" s="297"/>
      <c r="AC451" s="297"/>
      <c r="AD451" s="174"/>
      <c r="AE451" s="174"/>
      <c r="AF451" s="174"/>
      <c r="AG451" s="174"/>
      <c r="AH451" s="147"/>
      <c r="AI451" s="174"/>
      <c r="AJ451" s="115"/>
      <c r="AK451" s="174"/>
      <c r="AL451" s="115"/>
      <c r="AM451" s="114"/>
      <c r="AN451" s="177"/>
      <c r="AO451" s="174"/>
      <c r="AP451" s="174"/>
      <c r="AQ451" s="174"/>
      <c r="AR451" s="169"/>
      <c r="AT451" s="16"/>
      <c r="AU451" s="16"/>
    </row>
    <row r="452" spans="1:47" s="10" customFormat="1" ht="20.100000000000001" customHeight="1">
      <c r="A452" s="123"/>
      <c r="B452" s="130" t="s">
        <v>849</v>
      </c>
      <c r="C452" s="31" t="s">
        <v>4867</v>
      </c>
      <c r="D452" s="130" t="s">
        <v>850</v>
      </c>
      <c r="E452" s="129" t="s">
        <v>369</v>
      </c>
      <c r="F452" s="140">
        <v>44.854700000000001</v>
      </c>
      <c r="G452" s="140">
        <v>-75.981800000000007</v>
      </c>
      <c r="H452" s="31" t="s">
        <v>1152</v>
      </c>
      <c r="I452" s="31" t="s">
        <v>2783</v>
      </c>
      <c r="J452" s="228" t="s">
        <v>2148</v>
      </c>
      <c r="K452" s="80" t="s">
        <v>4240</v>
      </c>
      <c r="L452" s="226">
        <v>230</v>
      </c>
      <c r="M452" s="90">
        <v>2013</v>
      </c>
      <c r="N452" s="90">
        <v>2033</v>
      </c>
      <c r="O452" s="125"/>
      <c r="P452" s="83" t="s">
        <v>204</v>
      </c>
      <c r="Q452" s="46" t="s">
        <v>204</v>
      </c>
      <c r="R452" s="84">
        <v>10</v>
      </c>
      <c r="S452" s="288">
        <f>System!$H$13</f>
        <v>0.18544776119402984</v>
      </c>
      <c r="T452" s="240">
        <f t="shared" ref="T452:T515" si="18">R452*S452</f>
        <v>1.8544776119402984</v>
      </c>
      <c r="U452" s="243">
        <f>System!$I$13</f>
        <v>0.18</v>
      </c>
      <c r="V452" s="185">
        <f t="shared" si="17"/>
        <v>15.768000000000001</v>
      </c>
      <c r="W452" s="74"/>
      <c r="X452" s="150"/>
      <c r="Y452" s="176"/>
      <c r="Z452" s="174"/>
      <c r="AA452" s="174"/>
      <c r="AB452" s="297"/>
      <c r="AC452" s="297"/>
      <c r="AD452" s="174"/>
      <c r="AE452" s="174"/>
      <c r="AF452" s="174"/>
      <c r="AG452" s="174"/>
      <c r="AH452" s="147"/>
      <c r="AI452" s="174"/>
      <c r="AJ452" s="115"/>
      <c r="AK452" s="174"/>
      <c r="AL452" s="115"/>
      <c r="AM452" s="114"/>
      <c r="AN452" s="177"/>
      <c r="AO452" s="174"/>
      <c r="AP452" s="174"/>
      <c r="AQ452" s="174"/>
      <c r="AR452" s="169"/>
      <c r="AS452" s="150"/>
      <c r="AT452" s="16"/>
      <c r="AU452" s="16"/>
    </row>
    <row r="453" spans="1:47" s="10" customFormat="1" ht="20.100000000000001" customHeight="1">
      <c r="A453" s="123"/>
      <c r="B453" s="130" t="s">
        <v>722</v>
      </c>
      <c r="C453" s="31" t="s">
        <v>5376</v>
      </c>
      <c r="D453" s="130" t="s">
        <v>566</v>
      </c>
      <c r="E453" s="129" t="s">
        <v>279</v>
      </c>
      <c r="F453" s="140">
        <v>50.060899999999997</v>
      </c>
      <c r="G453" s="140">
        <v>-82.160899999999998</v>
      </c>
      <c r="H453" s="31" t="s">
        <v>1152</v>
      </c>
      <c r="I453" s="31" t="s">
        <v>2783</v>
      </c>
      <c r="J453" s="226" t="s">
        <v>3478</v>
      </c>
      <c r="K453" s="134" t="s">
        <v>3914</v>
      </c>
      <c r="L453" s="226">
        <v>230</v>
      </c>
      <c r="M453" s="90">
        <v>2014</v>
      </c>
      <c r="N453" s="90">
        <v>2064</v>
      </c>
      <c r="O453" s="125"/>
      <c r="P453" s="152" t="s">
        <v>203</v>
      </c>
      <c r="Q453" s="46" t="s">
        <v>203</v>
      </c>
      <c r="R453" s="185">
        <v>264</v>
      </c>
      <c r="S453" s="288">
        <f>System!$H$11</f>
        <v>0.68430831298439321</v>
      </c>
      <c r="T453" s="240">
        <f t="shared" si="18"/>
        <v>180.6573946278798</v>
      </c>
      <c r="U453" s="243">
        <v>0.26251383700013836</v>
      </c>
      <c r="V453" s="185">
        <f t="shared" si="17"/>
        <v>607.1</v>
      </c>
      <c r="W453" s="74">
        <v>3</v>
      </c>
      <c r="X453" s="5"/>
      <c r="Y453" s="148"/>
      <c r="Z453" s="171"/>
      <c r="AA453" s="148"/>
      <c r="AB453" s="336"/>
      <c r="AC453" s="337"/>
      <c r="AD453" s="148"/>
      <c r="AE453" s="148"/>
      <c r="AF453" s="148"/>
      <c r="AG453" s="148"/>
      <c r="AH453" s="148"/>
      <c r="AI453" s="222"/>
      <c r="AJ453" s="148"/>
      <c r="AK453" s="148"/>
      <c r="AL453" s="222"/>
      <c r="AM453" s="86"/>
      <c r="AN453" s="148"/>
      <c r="AO453" s="148"/>
      <c r="AP453" s="148"/>
      <c r="AQ453" s="148"/>
      <c r="AR453" s="148"/>
      <c r="AS453" s="5"/>
      <c r="AT453" s="16"/>
      <c r="AU453" s="71"/>
    </row>
    <row r="454" spans="1:47" s="10" customFormat="1" ht="20.100000000000001" customHeight="1">
      <c r="A454" s="123"/>
      <c r="B454" s="130" t="s">
        <v>297</v>
      </c>
      <c r="C454" s="31" t="s">
        <v>4868</v>
      </c>
      <c r="D454" s="130" t="s">
        <v>301</v>
      </c>
      <c r="E454" s="129" t="s">
        <v>297</v>
      </c>
      <c r="F454" s="140">
        <v>49.285699999999999</v>
      </c>
      <c r="G454" s="140">
        <v>-81.637600000000006</v>
      </c>
      <c r="H454" s="31" t="s">
        <v>1152</v>
      </c>
      <c r="I454" s="31" t="s">
        <v>2783</v>
      </c>
      <c r="J454" s="226" t="s">
        <v>2007</v>
      </c>
      <c r="K454" s="134" t="s">
        <v>4241</v>
      </c>
      <c r="L454" s="226">
        <v>115</v>
      </c>
      <c r="M454" s="90">
        <v>2010</v>
      </c>
      <c r="N454" s="90">
        <v>2030</v>
      </c>
      <c r="O454" s="125"/>
      <c r="P454" s="83" t="s">
        <v>1067</v>
      </c>
      <c r="Q454" s="46" t="s">
        <v>1067</v>
      </c>
      <c r="R454" s="84">
        <v>7.4</v>
      </c>
      <c r="S454" s="288">
        <f>System!$H$11</f>
        <v>0.68430831298439321</v>
      </c>
      <c r="T454" s="240">
        <f t="shared" si="18"/>
        <v>5.0638815160845096</v>
      </c>
      <c r="U454" s="243">
        <f>System!$I$11</f>
        <v>0.65</v>
      </c>
      <c r="V454" s="185">
        <f t="shared" si="17"/>
        <v>42.135600000000004</v>
      </c>
      <c r="W454" s="74"/>
      <c r="X454" s="5"/>
      <c r="Y454" s="148"/>
      <c r="Z454" s="171"/>
      <c r="AA454" s="148"/>
      <c r="AB454" s="336"/>
      <c r="AC454" s="337"/>
      <c r="AD454" s="148"/>
      <c r="AE454" s="148"/>
      <c r="AF454" s="148"/>
      <c r="AG454" s="148"/>
      <c r="AH454" s="148"/>
      <c r="AI454" s="222"/>
      <c r="AJ454" s="148"/>
      <c r="AK454" s="148"/>
      <c r="AL454" s="222"/>
      <c r="AM454" s="5"/>
      <c r="AN454" s="148"/>
      <c r="AO454" s="148"/>
      <c r="AP454" s="148"/>
      <c r="AQ454" s="148"/>
      <c r="AR454" s="148"/>
      <c r="AS454" s="5"/>
      <c r="AT454" s="16"/>
      <c r="AU454" s="16"/>
    </row>
    <row r="455" spans="1:47" s="10" customFormat="1" ht="20.100000000000001" customHeight="1">
      <c r="A455" s="123"/>
      <c r="B455" s="129" t="s">
        <v>3631</v>
      </c>
      <c r="C455" s="31" t="s">
        <v>4869</v>
      </c>
      <c r="D455" s="129" t="s">
        <v>301</v>
      </c>
      <c r="E455" s="129" t="s">
        <v>297</v>
      </c>
      <c r="F455" s="140">
        <v>49.285699999999999</v>
      </c>
      <c r="G455" s="140">
        <v>-81.637600000000006</v>
      </c>
      <c r="H455" s="31" t="s">
        <v>1152</v>
      </c>
      <c r="I455" s="31" t="s">
        <v>2783</v>
      </c>
      <c r="J455" s="226" t="s">
        <v>2007</v>
      </c>
      <c r="K455" s="134" t="s">
        <v>4241</v>
      </c>
      <c r="L455" s="226">
        <v>115</v>
      </c>
      <c r="M455" s="90">
        <v>2017</v>
      </c>
      <c r="N455" s="90">
        <v>2029</v>
      </c>
      <c r="O455" s="127"/>
      <c r="P455" s="90" t="s">
        <v>1067</v>
      </c>
      <c r="Q455" s="46" t="s">
        <v>1067</v>
      </c>
      <c r="R455" s="53">
        <v>2.2170000000000001</v>
      </c>
      <c r="S455" s="288">
        <f>System!$H$11</f>
        <v>0.68430831298439321</v>
      </c>
      <c r="T455" s="240">
        <f t="shared" si="18"/>
        <v>1.5171115298863997</v>
      </c>
      <c r="U455" s="243">
        <f>System!$I$11</f>
        <v>0.65</v>
      </c>
      <c r="V455" s="185">
        <f t="shared" si="17"/>
        <v>12.623597999999999</v>
      </c>
      <c r="W455" s="74"/>
      <c r="X455" s="5"/>
      <c r="Y455" s="148"/>
      <c r="Z455" s="171"/>
      <c r="AA455" s="148"/>
      <c r="AB455" s="336"/>
      <c r="AC455" s="337"/>
      <c r="AD455" s="148"/>
      <c r="AE455" s="148"/>
      <c r="AF455" s="148"/>
      <c r="AG455" s="148"/>
      <c r="AH455" s="148"/>
      <c r="AI455" s="222"/>
      <c r="AJ455" s="148"/>
      <c r="AK455" s="148"/>
      <c r="AL455" s="222"/>
      <c r="AM455" s="86"/>
      <c r="AN455" s="148"/>
      <c r="AO455" s="148"/>
      <c r="AP455" s="148"/>
      <c r="AQ455" s="148"/>
      <c r="AR455" s="148"/>
      <c r="AS455" s="5"/>
      <c r="AT455" s="16"/>
      <c r="AU455" s="16"/>
    </row>
    <row r="456" spans="1:47" s="10" customFormat="1" ht="20.100000000000001" customHeight="1">
      <c r="A456" s="123"/>
      <c r="B456" s="130" t="s">
        <v>968</v>
      </c>
      <c r="C456" s="31" t="s">
        <v>5377</v>
      </c>
      <c r="D456" s="130" t="s">
        <v>969</v>
      </c>
      <c r="E456" s="129" t="s">
        <v>554</v>
      </c>
      <c r="F456" s="140">
        <v>44.168900000000001</v>
      </c>
      <c r="G456" s="140">
        <v>-78.629300000000001</v>
      </c>
      <c r="H456" s="31" t="s">
        <v>1153</v>
      </c>
      <c r="I456" s="31" t="s">
        <v>2783</v>
      </c>
      <c r="J456" s="226" t="s">
        <v>1676</v>
      </c>
      <c r="K456" s="31" t="s">
        <v>4013</v>
      </c>
      <c r="L456" s="226">
        <v>230</v>
      </c>
      <c r="M456" s="90">
        <v>2016</v>
      </c>
      <c r="N456" s="90">
        <v>2036</v>
      </c>
      <c r="O456" s="136"/>
      <c r="P456" s="83" t="s">
        <v>1156</v>
      </c>
      <c r="Q456" s="46" t="s">
        <v>205</v>
      </c>
      <c r="R456" s="84">
        <v>10</v>
      </c>
      <c r="S456" s="288">
        <f>System!$H$12</f>
        <v>0.21142031080592702</v>
      </c>
      <c r="T456" s="240">
        <f t="shared" si="18"/>
        <v>2.1142031080592703</v>
      </c>
      <c r="U456" s="243">
        <f>System!$I$12</f>
        <v>0.27</v>
      </c>
      <c r="V456" s="185">
        <f t="shared" si="17"/>
        <v>23.652000000000001</v>
      </c>
      <c r="W456" s="74"/>
      <c r="Y456" s="176"/>
      <c r="Z456" s="174"/>
      <c r="AA456" s="174"/>
      <c r="AB456" s="297"/>
      <c r="AC456" s="297"/>
      <c r="AD456" s="174"/>
      <c r="AE456" s="174"/>
      <c r="AF456" s="174"/>
      <c r="AG456" s="174"/>
      <c r="AH456" s="147"/>
      <c r="AI456" s="174"/>
      <c r="AJ456" s="115"/>
      <c r="AK456" s="174"/>
      <c r="AL456" s="115"/>
      <c r="AM456" s="114"/>
      <c r="AN456" s="177"/>
      <c r="AO456" s="174"/>
      <c r="AP456" s="174"/>
      <c r="AQ456" s="174"/>
      <c r="AR456" s="169"/>
      <c r="AT456" s="16"/>
      <c r="AU456" s="16"/>
    </row>
    <row r="457" spans="1:47" s="10" customFormat="1" ht="20.100000000000001" customHeight="1">
      <c r="A457" s="123"/>
      <c r="B457" s="130" t="s">
        <v>851</v>
      </c>
      <c r="C457" s="31" t="s">
        <v>5378</v>
      </c>
      <c r="D457" s="130" t="s">
        <v>852</v>
      </c>
      <c r="E457" s="129" t="s">
        <v>453</v>
      </c>
      <c r="F457" s="140">
        <v>44.231999999999999</v>
      </c>
      <c r="G457" s="140">
        <v>-77.3566</v>
      </c>
      <c r="H457" s="31" t="s">
        <v>1153</v>
      </c>
      <c r="I457" s="31" t="s">
        <v>2783</v>
      </c>
      <c r="J457" s="226" t="s">
        <v>1518</v>
      </c>
      <c r="K457" s="31" t="s">
        <v>3949</v>
      </c>
      <c r="L457" s="226">
        <v>230</v>
      </c>
      <c r="M457" s="90">
        <v>2015</v>
      </c>
      <c r="N457" s="90">
        <v>2035</v>
      </c>
      <c r="O457" s="125"/>
      <c r="P457" s="83" t="s">
        <v>204</v>
      </c>
      <c r="Q457" s="46" t="s">
        <v>204</v>
      </c>
      <c r="R457" s="84">
        <v>10</v>
      </c>
      <c r="S457" s="288">
        <f>System!$H$13</f>
        <v>0.18544776119402984</v>
      </c>
      <c r="T457" s="240">
        <f t="shared" si="18"/>
        <v>1.8544776119402984</v>
      </c>
      <c r="U457" s="243">
        <f>System!$I$13</f>
        <v>0.18</v>
      </c>
      <c r="V457" s="185">
        <f t="shared" si="17"/>
        <v>15.768000000000001</v>
      </c>
      <c r="W457" s="74"/>
      <c r="X457" s="150"/>
      <c r="Y457" s="176"/>
      <c r="Z457" s="174"/>
      <c r="AA457" s="174"/>
      <c r="AB457" s="297"/>
      <c r="AC457" s="297"/>
      <c r="AD457" s="174"/>
      <c r="AE457" s="174"/>
      <c r="AF457" s="174"/>
      <c r="AG457" s="174"/>
      <c r="AH457" s="147"/>
      <c r="AI457" s="174"/>
      <c r="AJ457" s="115"/>
      <c r="AK457" s="174"/>
      <c r="AL457" s="115"/>
      <c r="AM457" s="114"/>
      <c r="AN457" s="177"/>
      <c r="AO457" s="174"/>
      <c r="AP457" s="174"/>
      <c r="AQ457" s="174"/>
      <c r="AR457" s="169"/>
      <c r="AS457" s="150"/>
      <c r="AT457" s="16"/>
      <c r="AU457" s="16"/>
    </row>
    <row r="458" spans="1:47" s="10" customFormat="1" ht="20.100000000000001" customHeight="1">
      <c r="A458" s="123"/>
      <c r="B458" s="130" t="s">
        <v>454</v>
      </c>
      <c r="C458" s="31" t="s">
        <v>5379</v>
      </c>
      <c r="D458" s="130" t="s">
        <v>455</v>
      </c>
      <c r="E458" s="129" t="s">
        <v>456</v>
      </c>
      <c r="F458" s="140">
        <v>44.1479</v>
      </c>
      <c r="G458" s="140">
        <v>-79.050399999999996</v>
      </c>
      <c r="H458" s="31" t="s">
        <v>1153</v>
      </c>
      <c r="I458" s="31" t="s">
        <v>2783</v>
      </c>
      <c r="J458" s="226" t="s">
        <v>1607</v>
      </c>
      <c r="K458" s="134" t="s">
        <v>3935</v>
      </c>
      <c r="L458" s="226">
        <v>115</v>
      </c>
      <c r="M458" s="90">
        <v>2015</v>
      </c>
      <c r="N458" s="90">
        <v>2035</v>
      </c>
      <c r="O458" s="125"/>
      <c r="P458" s="83" t="s">
        <v>204</v>
      </c>
      <c r="Q458" s="46" t="s">
        <v>204</v>
      </c>
      <c r="R458" s="84">
        <v>10</v>
      </c>
      <c r="S458" s="288">
        <f>System!$H$13</f>
        <v>0.18544776119402984</v>
      </c>
      <c r="T458" s="240">
        <f t="shared" si="18"/>
        <v>1.8544776119402984</v>
      </c>
      <c r="U458" s="243">
        <f>System!$I$13</f>
        <v>0.18</v>
      </c>
      <c r="V458" s="185">
        <f t="shared" si="17"/>
        <v>15.768000000000001</v>
      </c>
      <c r="W458" s="74"/>
      <c r="X458" s="150"/>
      <c r="Y458" s="176"/>
      <c r="Z458" s="174"/>
      <c r="AA458" s="174"/>
      <c r="AB458" s="297"/>
      <c r="AC458" s="297"/>
      <c r="AD458" s="174"/>
      <c r="AE458" s="174"/>
      <c r="AF458" s="174"/>
      <c r="AG458" s="174"/>
      <c r="AH458" s="147"/>
      <c r="AI458" s="174"/>
      <c r="AJ458" s="115"/>
      <c r="AK458" s="174"/>
      <c r="AL458" s="115"/>
      <c r="AM458" s="114"/>
      <c r="AN458" s="177"/>
      <c r="AO458" s="174"/>
      <c r="AP458" s="174"/>
      <c r="AQ458" s="174"/>
      <c r="AR458" s="169"/>
      <c r="AS458" s="150"/>
      <c r="AT458" s="16"/>
      <c r="AU458" s="16"/>
    </row>
    <row r="459" spans="1:47" s="10" customFormat="1" ht="20.100000000000001" customHeight="1">
      <c r="A459" s="123"/>
      <c r="B459" s="130" t="s">
        <v>457</v>
      </c>
      <c r="C459" s="31" t="s">
        <v>5380</v>
      </c>
      <c r="D459" s="130" t="s">
        <v>853</v>
      </c>
      <c r="E459" s="129" t="s">
        <v>368</v>
      </c>
      <c r="F459" s="140">
        <v>44.280799999999999</v>
      </c>
      <c r="G459" s="140">
        <v>-79.034700000000001</v>
      </c>
      <c r="H459" s="31" t="s">
        <v>1153</v>
      </c>
      <c r="I459" s="31" t="s">
        <v>2783</v>
      </c>
      <c r="J459" s="226" t="s">
        <v>2289</v>
      </c>
      <c r="K459" s="134" t="s">
        <v>3947</v>
      </c>
      <c r="L459" s="226">
        <v>230</v>
      </c>
      <c r="M459" s="90">
        <v>2014</v>
      </c>
      <c r="N459" s="90">
        <v>2034</v>
      </c>
      <c r="O459" s="125"/>
      <c r="P459" s="83" t="s">
        <v>204</v>
      </c>
      <c r="Q459" s="46" t="s">
        <v>204</v>
      </c>
      <c r="R459" s="84">
        <v>10</v>
      </c>
      <c r="S459" s="288">
        <f>System!$H$13</f>
        <v>0.18544776119402984</v>
      </c>
      <c r="T459" s="240">
        <f t="shared" si="18"/>
        <v>1.8544776119402984</v>
      </c>
      <c r="U459" s="243">
        <f>System!$I$13</f>
        <v>0.18</v>
      </c>
      <c r="V459" s="185">
        <f t="shared" si="17"/>
        <v>15.768000000000001</v>
      </c>
      <c r="W459" s="74"/>
      <c r="X459" s="150"/>
      <c r="Y459" s="176"/>
      <c r="Z459" s="174"/>
      <c r="AA459" s="174"/>
      <c r="AB459" s="297"/>
      <c r="AC459" s="297"/>
      <c r="AD459" s="174"/>
      <c r="AE459" s="174"/>
      <c r="AF459" s="174"/>
      <c r="AG459" s="174"/>
      <c r="AH459" s="147"/>
      <c r="AI459" s="174"/>
      <c r="AJ459" s="115"/>
      <c r="AK459" s="174"/>
      <c r="AL459" s="115"/>
      <c r="AM459" s="114"/>
      <c r="AN459" s="177"/>
      <c r="AO459" s="174"/>
      <c r="AP459" s="174"/>
      <c r="AQ459" s="174"/>
      <c r="AR459" s="169"/>
      <c r="AS459" s="150"/>
      <c r="AT459" s="16"/>
      <c r="AU459" s="16"/>
    </row>
    <row r="460" spans="1:47" s="10" customFormat="1" ht="20.100000000000001" customHeight="1">
      <c r="A460" s="123"/>
      <c r="B460" s="130" t="s">
        <v>970</v>
      </c>
      <c r="C460" s="31" t="s">
        <v>5381</v>
      </c>
      <c r="D460" s="130" t="s">
        <v>971</v>
      </c>
      <c r="E460" s="129" t="s">
        <v>555</v>
      </c>
      <c r="F460" s="140">
        <v>44.9437</v>
      </c>
      <c r="G460" s="140">
        <v>-75.370999999999995</v>
      </c>
      <c r="H460" s="31" t="s">
        <v>1152</v>
      </c>
      <c r="I460" s="31" t="s">
        <v>2783</v>
      </c>
      <c r="J460" s="226" t="s">
        <v>2132</v>
      </c>
      <c r="K460" s="31" t="s">
        <v>4159</v>
      </c>
      <c r="L460" s="226">
        <v>115</v>
      </c>
      <c r="M460" s="90">
        <v>2014</v>
      </c>
      <c r="N460" s="90">
        <v>2034</v>
      </c>
      <c r="O460" s="136"/>
      <c r="P460" s="83" t="s">
        <v>1156</v>
      </c>
      <c r="Q460" s="46" t="s">
        <v>205</v>
      </c>
      <c r="R460" s="84">
        <v>30</v>
      </c>
      <c r="S460" s="288">
        <f>System!$H$12</f>
        <v>0.21142031080592702</v>
      </c>
      <c r="T460" s="240">
        <f t="shared" si="18"/>
        <v>6.3426093241778103</v>
      </c>
      <c r="U460" s="243">
        <f>System!$I$12</f>
        <v>0.27</v>
      </c>
      <c r="V460" s="185">
        <f t="shared" si="17"/>
        <v>70.956000000000003</v>
      </c>
      <c r="W460" s="74"/>
      <c r="Y460" s="176"/>
      <c r="Z460" s="174"/>
      <c r="AA460" s="174"/>
      <c r="AB460" s="297"/>
      <c r="AC460" s="297"/>
      <c r="AD460" s="174"/>
      <c r="AE460" s="174"/>
      <c r="AF460" s="174"/>
      <c r="AG460" s="174"/>
      <c r="AH460" s="147"/>
      <c r="AI460" s="174"/>
      <c r="AJ460" s="115"/>
      <c r="AK460" s="174"/>
      <c r="AL460" s="115"/>
      <c r="AM460" s="114"/>
      <c r="AN460" s="177"/>
      <c r="AO460" s="174"/>
      <c r="AP460" s="174"/>
      <c r="AQ460" s="174"/>
      <c r="AR460" s="169"/>
      <c r="AT460" s="16"/>
      <c r="AU460" s="16"/>
    </row>
    <row r="461" spans="1:47" s="10" customFormat="1" ht="20.100000000000001" customHeight="1">
      <c r="A461" s="123"/>
      <c r="B461" s="130" t="s">
        <v>723</v>
      </c>
      <c r="C461" s="31" t="s">
        <v>5382</v>
      </c>
      <c r="D461" s="130" t="s">
        <v>566</v>
      </c>
      <c r="E461" s="138" t="s">
        <v>257</v>
      </c>
      <c r="F461" s="142">
        <v>45.003100000000003</v>
      </c>
      <c r="G461" s="142">
        <v>-79.305400000000006</v>
      </c>
      <c r="H461" s="31" t="s">
        <v>1152</v>
      </c>
      <c r="I461" s="31" t="s">
        <v>2783</v>
      </c>
      <c r="J461" s="226" t="s">
        <v>2281</v>
      </c>
      <c r="K461" s="31" t="s">
        <v>3956</v>
      </c>
      <c r="L461" s="226">
        <v>230</v>
      </c>
      <c r="M461" s="287">
        <v>1907</v>
      </c>
      <c r="N461" s="75">
        <v>2100</v>
      </c>
      <c r="O461" s="125"/>
      <c r="P461" s="83" t="s">
        <v>1067</v>
      </c>
      <c r="Q461" s="46" t="s">
        <v>1067</v>
      </c>
      <c r="R461" s="84">
        <v>6</v>
      </c>
      <c r="S461" s="288">
        <f>System!$H$11</f>
        <v>0.68430831298439321</v>
      </c>
      <c r="T461" s="240">
        <f t="shared" si="18"/>
        <v>4.1058498779063592</v>
      </c>
      <c r="U461" s="243">
        <f>System!$I$11</f>
        <v>0.65</v>
      </c>
      <c r="V461" s="185">
        <f t="shared" si="17"/>
        <v>34.164000000000001</v>
      </c>
      <c r="W461" s="74">
        <v>3</v>
      </c>
      <c r="X461" s="5"/>
      <c r="Y461" s="186"/>
      <c r="Z461" s="186"/>
      <c r="AA461" s="186"/>
      <c r="AB461" s="339"/>
      <c r="AC461" s="339"/>
      <c r="AD461" s="186"/>
      <c r="AE461" s="186"/>
      <c r="AF461" s="186"/>
      <c r="AG461" s="186"/>
      <c r="AH461" s="186"/>
      <c r="AI461" s="186"/>
      <c r="AJ461" s="186"/>
      <c r="AK461" s="186"/>
      <c r="AL461" s="186"/>
      <c r="AM461" s="88"/>
      <c r="AN461" s="186"/>
      <c r="AO461" s="186"/>
      <c r="AP461" s="186"/>
      <c r="AQ461" s="186"/>
      <c r="AR461" s="186"/>
      <c r="AS461" s="5"/>
      <c r="AT461" s="16"/>
      <c r="AU461" s="16"/>
    </row>
    <row r="462" spans="1:47" s="10" customFormat="1" ht="20.100000000000001" customHeight="1">
      <c r="A462" s="123"/>
      <c r="B462" s="130" t="s">
        <v>3464</v>
      </c>
      <c r="C462" s="31" t="s">
        <v>5383</v>
      </c>
      <c r="D462" s="130" t="s">
        <v>556</v>
      </c>
      <c r="E462" s="129" t="s">
        <v>498</v>
      </c>
      <c r="F462" s="140">
        <v>42.349499999999999</v>
      </c>
      <c r="G462" s="140">
        <v>-82.107100000000003</v>
      </c>
      <c r="H462" s="31" t="s">
        <v>1153</v>
      </c>
      <c r="I462" s="31" t="s">
        <v>2783</v>
      </c>
      <c r="J462" s="226" t="s">
        <v>3465</v>
      </c>
      <c r="K462" s="134" t="s">
        <v>4566</v>
      </c>
      <c r="L462" s="226">
        <v>230</v>
      </c>
      <c r="M462" s="90">
        <v>2014</v>
      </c>
      <c r="N462" s="90">
        <v>2034</v>
      </c>
      <c r="O462" s="125"/>
      <c r="P462" s="83" t="s">
        <v>1156</v>
      </c>
      <c r="Q462" s="46" t="s">
        <v>205</v>
      </c>
      <c r="R462" s="185">
        <v>270</v>
      </c>
      <c r="S462" s="288">
        <f>System!$H$12</f>
        <v>0.21142031080592702</v>
      </c>
      <c r="T462" s="240">
        <f t="shared" si="18"/>
        <v>57.083483917600297</v>
      </c>
      <c r="U462" s="243">
        <v>0.26823778116015556</v>
      </c>
      <c r="V462" s="185">
        <f t="shared" si="17"/>
        <v>634.43599999999992</v>
      </c>
      <c r="W462" s="74"/>
      <c r="Y462" s="176"/>
      <c r="Z462" s="174"/>
      <c r="AA462" s="174"/>
      <c r="AB462" s="297"/>
      <c r="AC462" s="297"/>
      <c r="AD462" s="174"/>
      <c r="AE462" s="174"/>
      <c r="AF462" s="174"/>
      <c r="AG462" s="174"/>
      <c r="AH462" s="147"/>
      <c r="AI462" s="174"/>
      <c r="AJ462" s="115"/>
      <c r="AK462" s="174"/>
      <c r="AL462" s="115"/>
      <c r="AM462" s="114"/>
      <c r="AN462" s="177"/>
      <c r="AO462" s="174"/>
      <c r="AP462" s="174"/>
      <c r="AQ462" s="174"/>
      <c r="AR462" s="169"/>
      <c r="AT462" s="16"/>
      <c r="AU462" s="16" t="s">
        <v>3742</v>
      </c>
    </row>
    <row r="463" spans="1:47" s="10" customFormat="1" ht="20.100000000000001" customHeight="1">
      <c r="A463" s="123"/>
      <c r="B463" s="130" t="s">
        <v>972</v>
      </c>
      <c r="C463" s="31" t="s">
        <v>5384</v>
      </c>
      <c r="D463" s="129" t="s">
        <v>557</v>
      </c>
      <c r="E463" s="129" t="s">
        <v>343</v>
      </c>
      <c r="F463" s="140">
        <v>42.084000000000003</v>
      </c>
      <c r="G463" s="140">
        <v>-83.042500000000004</v>
      </c>
      <c r="H463" s="31" t="s">
        <v>1153</v>
      </c>
      <c r="I463" s="31" t="s">
        <v>2783</v>
      </c>
      <c r="J463" s="226" t="s">
        <v>1663</v>
      </c>
      <c r="K463" s="31" t="s">
        <v>4092</v>
      </c>
      <c r="L463" s="226">
        <v>230</v>
      </c>
      <c r="M463" s="90">
        <v>2010</v>
      </c>
      <c r="N463" s="90">
        <v>2030</v>
      </c>
      <c r="O463" s="125"/>
      <c r="P463" s="83" t="s">
        <v>1156</v>
      </c>
      <c r="Q463" s="46" t="s">
        <v>205</v>
      </c>
      <c r="R463" s="84">
        <v>10</v>
      </c>
      <c r="S463" s="288">
        <f>System!$H$12</f>
        <v>0.21142031080592702</v>
      </c>
      <c r="T463" s="240">
        <f t="shared" si="18"/>
        <v>2.1142031080592703</v>
      </c>
      <c r="U463" s="243">
        <f>System!$I$12</f>
        <v>0.27</v>
      </c>
      <c r="V463" s="185">
        <f t="shared" si="17"/>
        <v>23.652000000000001</v>
      </c>
      <c r="W463" s="74"/>
      <c r="Y463" s="176"/>
      <c r="Z463" s="174"/>
      <c r="AA463" s="174"/>
      <c r="AB463" s="297"/>
      <c r="AC463" s="297"/>
      <c r="AD463" s="174"/>
      <c r="AE463" s="174"/>
      <c r="AF463" s="174"/>
      <c r="AG463" s="174"/>
      <c r="AH463" s="147"/>
      <c r="AI463" s="174"/>
      <c r="AJ463" s="115"/>
      <c r="AK463" s="174"/>
      <c r="AL463" s="115"/>
      <c r="AM463" s="114"/>
      <c r="AN463" s="177"/>
      <c r="AO463" s="174"/>
      <c r="AP463" s="174"/>
      <c r="AQ463" s="174"/>
      <c r="AR463" s="169"/>
      <c r="AT463" s="16"/>
      <c r="AU463" s="16"/>
    </row>
    <row r="464" spans="1:47" s="10" customFormat="1" ht="20.100000000000001" customHeight="1">
      <c r="A464" s="123"/>
      <c r="B464" s="130" t="s">
        <v>3745</v>
      </c>
      <c r="C464" s="31" t="s">
        <v>5385</v>
      </c>
      <c r="D464" s="130" t="s">
        <v>854</v>
      </c>
      <c r="E464" s="129" t="s">
        <v>458</v>
      </c>
      <c r="F464" s="140">
        <v>44.101999999999997</v>
      </c>
      <c r="G464" s="140">
        <v>-80.747200000000007</v>
      </c>
      <c r="H464" s="31" t="s">
        <v>1153</v>
      </c>
      <c r="I464" s="31" t="s">
        <v>2783</v>
      </c>
      <c r="J464" s="226" t="s">
        <v>4352</v>
      </c>
      <c r="K464" s="134" t="s">
        <v>3915</v>
      </c>
      <c r="L464" s="226">
        <v>230</v>
      </c>
      <c r="M464" s="90">
        <v>2016</v>
      </c>
      <c r="N464" s="90">
        <v>2036</v>
      </c>
      <c r="O464" s="136"/>
      <c r="P464" s="83" t="s">
        <v>204</v>
      </c>
      <c r="Q464" s="46" t="s">
        <v>204</v>
      </c>
      <c r="R464" s="185">
        <v>50</v>
      </c>
      <c r="S464" s="288">
        <f>System!$H$13</f>
        <v>0.18544776119402984</v>
      </c>
      <c r="T464" s="240">
        <f t="shared" si="18"/>
        <v>9.2723880597014912</v>
      </c>
      <c r="U464" s="243">
        <v>0.15242237442922374</v>
      </c>
      <c r="V464" s="185">
        <f t="shared" si="17"/>
        <v>66.760999999999996</v>
      </c>
      <c r="W464" s="74"/>
      <c r="Y464" s="176"/>
      <c r="Z464" s="174"/>
      <c r="AA464" s="174"/>
      <c r="AB464" s="297"/>
      <c r="AC464" s="297"/>
      <c r="AD464" s="174"/>
      <c r="AE464" s="174"/>
      <c r="AF464" s="174"/>
      <c r="AG464" s="174"/>
      <c r="AH464" s="147"/>
      <c r="AI464" s="174"/>
      <c r="AJ464" s="115"/>
      <c r="AK464" s="174"/>
      <c r="AL464" s="115"/>
      <c r="AM464" s="114"/>
      <c r="AN464" s="177"/>
      <c r="AO464" s="174"/>
      <c r="AP464" s="174"/>
      <c r="AQ464" s="174"/>
      <c r="AR464" s="169"/>
      <c r="AT464" s="16"/>
      <c r="AU464" s="16"/>
    </row>
    <row r="465" spans="1:47" s="10" customFormat="1" ht="20.100000000000001" customHeight="1">
      <c r="A465" s="123"/>
      <c r="B465" s="130" t="s">
        <v>855</v>
      </c>
      <c r="C465" s="31" t="s">
        <v>5386</v>
      </c>
      <c r="D465" s="130" t="s">
        <v>856</v>
      </c>
      <c r="E465" s="129" t="s">
        <v>380</v>
      </c>
      <c r="F465" s="140">
        <v>44.463099999999997</v>
      </c>
      <c r="G465" s="140">
        <v>-79.066199999999995</v>
      </c>
      <c r="H465" s="31" t="s">
        <v>1153</v>
      </c>
      <c r="I465" s="31" t="s">
        <v>2783</v>
      </c>
      <c r="J465" s="226" t="s">
        <v>2289</v>
      </c>
      <c r="K465" s="134" t="s">
        <v>3947</v>
      </c>
      <c r="L465" s="226">
        <v>230</v>
      </c>
      <c r="M465" s="90">
        <v>2014</v>
      </c>
      <c r="N465" s="90">
        <v>2034</v>
      </c>
      <c r="O465" s="125"/>
      <c r="P465" s="83" t="s">
        <v>204</v>
      </c>
      <c r="Q465" s="46" t="s">
        <v>204</v>
      </c>
      <c r="R465" s="84">
        <v>10</v>
      </c>
      <c r="S465" s="288">
        <f>System!$H$13</f>
        <v>0.18544776119402984</v>
      </c>
      <c r="T465" s="240">
        <f t="shared" si="18"/>
        <v>1.8544776119402984</v>
      </c>
      <c r="U465" s="243">
        <f>System!$I$13</f>
        <v>0.18</v>
      </c>
      <c r="V465" s="185">
        <f t="shared" si="17"/>
        <v>15.768000000000001</v>
      </c>
      <c r="W465" s="74"/>
      <c r="Y465" s="176"/>
      <c r="Z465" s="174"/>
      <c r="AA465" s="174"/>
      <c r="AB465" s="297"/>
      <c r="AC465" s="297"/>
      <c r="AD465" s="174"/>
      <c r="AE465" s="174"/>
      <c r="AF465" s="174"/>
      <c r="AG465" s="174"/>
      <c r="AH465" s="147"/>
      <c r="AI465" s="174"/>
      <c r="AJ465" s="115"/>
      <c r="AK465" s="174"/>
      <c r="AL465" s="115"/>
      <c r="AM465" s="114"/>
      <c r="AN465" s="177"/>
      <c r="AO465" s="174"/>
      <c r="AP465" s="174"/>
      <c r="AQ465" s="174"/>
      <c r="AR465" s="169"/>
      <c r="AT465" s="16"/>
      <c r="AU465" s="16"/>
    </row>
    <row r="466" spans="1:47" s="10" customFormat="1" ht="20.100000000000001" customHeight="1">
      <c r="A466" s="123"/>
      <c r="B466" s="130" t="s">
        <v>3632</v>
      </c>
      <c r="C466" s="31" t="s">
        <v>5387</v>
      </c>
      <c r="D466" s="130" t="s">
        <v>4960</v>
      </c>
      <c r="E466" s="129" t="s">
        <v>371</v>
      </c>
      <c r="F466" s="140">
        <v>42.4375</v>
      </c>
      <c r="G466" s="140">
        <v>-81.796099999999996</v>
      </c>
      <c r="H466" s="31" t="s">
        <v>1153</v>
      </c>
      <c r="I466" s="31" t="s">
        <v>2783</v>
      </c>
      <c r="J466" s="227" t="s">
        <v>4423</v>
      </c>
      <c r="K466" s="134" t="s">
        <v>4569</v>
      </c>
      <c r="L466" s="226">
        <v>230</v>
      </c>
      <c r="M466" s="90">
        <v>2010</v>
      </c>
      <c r="N466" s="90">
        <v>2030</v>
      </c>
      <c r="O466" s="125"/>
      <c r="P466" s="83" t="s">
        <v>1156</v>
      </c>
      <c r="Q466" s="46" t="s">
        <v>205</v>
      </c>
      <c r="R466" s="185">
        <v>98.9</v>
      </c>
      <c r="S466" s="288">
        <f>System!$H$12</f>
        <v>0.21142031080592702</v>
      </c>
      <c r="T466" s="240">
        <f t="shared" si="18"/>
        <v>20.909468738706185</v>
      </c>
      <c r="U466" s="243">
        <v>0.23522676380828381</v>
      </c>
      <c r="V466" s="185">
        <f t="shared" si="17"/>
        <v>203.79200000000003</v>
      </c>
      <c r="W466" s="74"/>
      <c r="Y466" s="176"/>
      <c r="Z466" s="174"/>
      <c r="AA466" s="174"/>
      <c r="AB466" s="297"/>
      <c r="AC466" s="297"/>
      <c r="AD466" s="174"/>
      <c r="AE466" s="174"/>
      <c r="AF466" s="174"/>
      <c r="AG466" s="174"/>
      <c r="AH466" s="147"/>
      <c r="AI466" s="174"/>
      <c r="AJ466" s="115"/>
      <c r="AK466" s="174"/>
      <c r="AL466" s="115"/>
      <c r="AM466" s="114"/>
      <c r="AN466" s="177"/>
      <c r="AO466" s="174"/>
      <c r="AP466" s="174"/>
      <c r="AQ466" s="174"/>
      <c r="AR466" s="169"/>
      <c r="AT466" s="16"/>
      <c r="AU466" s="16" t="s">
        <v>3633</v>
      </c>
    </row>
    <row r="467" spans="1:47" s="10" customFormat="1" ht="20.100000000000001" customHeight="1">
      <c r="A467" s="123"/>
      <c r="B467" s="130" t="s">
        <v>973</v>
      </c>
      <c r="C467" s="31" t="s">
        <v>5388</v>
      </c>
      <c r="D467" s="130" t="s">
        <v>974</v>
      </c>
      <c r="E467" s="129" t="s">
        <v>308</v>
      </c>
      <c r="F467" s="140">
        <v>43.783799999999999</v>
      </c>
      <c r="G467" s="140">
        <v>-80.403999999999996</v>
      </c>
      <c r="H467" s="31" t="s">
        <v>1153</v>
      </c>
      <c r="I467" s="31" t="s">
        <v>2783</v>
      </c>
      <c r="J467" s="226" t="s">
        <v>1822</v>
      </c>
      <c r="K467" s="134" t="s">
        <v>4043</v>
      </c>
      <c r="L467" s="226">
        <v>230</v>
      </c>
      <c r="M467" s="90">
        <v>2014</v>
      </c>
      <c r="N467" s="90">
        <v>2034</v>
      </c>
      <c r="O467" s="125"/>
      <c r="P467" s="83" t="s">
        <v>1156</v>
      </c>
      <c r="Q467" s="46" t="s">
        <v>205</v>
      </c>
      <c r="R467" s="84">
        <v>8.1999999999999993</v>
      </c>
      <c r="S467" s="288">
        <f>System!$H$12</f>
        <v>0.21142031080592702</v>
      </c>
      <c r="T467" s="240">
        <f t="shared" si="18"/>
        <v>1.7336465486086015</v>
      </c>
      <c r="U467" s="243">
        <f>System!$I$12</f>
        <v>0.27</v>
      </c>
      <c r="V467" s="185">
        <f t="shared" si="17"/>
        <v>19.394640000000003</v>
      </c>
      <c r="W467" s="74"/>
      <c r="Y467" s="176"/>
      <c r="Z467" s="174"/>
      <c r="AA467" s="174"/>
      <c r="AB467" s="297"/>
      <c r="AC467" s="297"/>
      <c r="AD467" s="174"/>
      <c r="AE467" s="174"/>
      <c r="AF467" s="174"/>
      <c r="AG467" s="174"/>
      <c r="AH467" s="147"/>
      <c r="AI467" s="174"/>
      <c r="AJ467" s="115"/>
      <c r="AK467" s="174"/>
      <c r="AL467" s="115"/>
      <c r="AM467" s="114"/>
      <c r="AN467" s="177"/>
      <c r="AO467" s="174"/>
      <c r="AP467" s="174"/>
      <c r="AQ467" s="174"/>
      <c r="AR467" s="169"/>
      <c r="AT467" s="16"/>
      <c r="AU467" s="16"/>
    </row>
    <row r="468" spans="1:47" s="10" customFormat="1" ht="20.100000000000001" customHeight="1">
      <c r="A468" s="123"/>
      <c r="B468" s="130" t="s">
        <v>3864</v>
      </c>
      <c r="C468" s="31" t="s">
        <v>4793</v>
      </c>
      <c r="D468" s="130" t="s">
        <v>857</v>
      </c>
      <c r="E468" s="129" t="s">
        <v>264</v>
      </c>
      <c r="F468" s="140">
        <v>46.523600000000002</v>
      </c>
      <c r="G468" s="140">
        <v>-84.445599999999999</v>
      </c>
      <c r="H468" s="31" t="s">
        <v>1152</v>
      </c>
      <c r="I468" s="31" t="s">
        <v>2783</v>
      </c>
      <c r="J468" s="226" t="s">
        <v>1338</v>
      </c>
      <c r="K468" s="31" t="s">
        <v>3993</v>
      </c>
      <c r="L468" s="226">
        <v>115</v>
      </c>
      <c r="M468" s="90">
        <v>2010</v>
      </c>
      <c r="N468" s="90">
        <v>2030</v>
      </c>
      <c r="O468" s="125"/>
      <c r="P468" s="83" t="s">
        <v>204</v>
      </c>
      <c r="Q468" s="46" t="s">
        <v>204</v>
      </c>
      <c r="R468" s="84">
        <v>24</v>
      </c>
      <c r="S468" s="288">
        <f>System!$H$13</f>
        <v>0.18544776119402984</v>
      </c>
      <c r="T468" s="240">
        <f t="shared" si="18"/>
        <v>4.4507462686567161</v>
      </c>
      <c r="U468" s="243">
        <f>System!$I$13</f>
        <v>0.18</v>
      </c>
      <c r="V468" s="185">
        <f t="shared" si="17"/>
        <v>37.843199999999996</v>
      </c>
      <c r="W468" s="74"/>
      <c r="Y468" s="176"/>
      <c r="Z468" s="174"/>
      <c r="AA468" s="174"/>
      <c r="AB468" s="297"/>
      <c r="AC468" s="297"/>
      <c r="AD468" s="174"/>
      <c r="AE468" s="174"/>
      <c r="AF468" s="174"/>
      <c r="AG468" s="174"/>
      <c r="AH468" s="147"/>
      <c r="AI468" s="174"/>
      <c r="AJ468" s="115"/>
      <c r="AK468" s="174"/>
      <c r="AL468" s="115"/>
      <c r="AM468" s="114"/>
      <c r="AN468" s="177"/>
      <c r="AO468" s="174"/>
      <c r="AP468" s="174"/>
      <c r="AQ468" s="174"/>
      <c r="AR468" s="169"/>
      <c r="AT468" s="16"/>
      <c r="AU468" s="16"/>
    </row>
    <row r="469" spans="1:47" s="10" customFormat="1" ht="20.100000000000001" customHeight="1">
      <c r="A469" s="123"/>
      <c r="B469" s="130" t="s">
        <v>858</v>
      </c>
      <c r="C469" s="31" t="s">
        <v>4794</v>
      </c>
      <c r="D469" s="130" t="s">
        <v>857</v>
      </c>
      <c r="E469" s="129" t="s">
        <v>264</v>
      </c>
      <c r="F469" s="140">
        <v>46.5473</v>
      </c>
      <c r="G469" s="140">
        <v>-84.279600000000002</v>
      </c>
      <c r="H469" s="31" t="s">
        <v>1152</v>
      </c>
      <c r="I469" s="31" t="s">
        <v>2783</v>
      </c>
      <c r="J469" s="226" t="s">
        <v>1338</v>
      </c>
      <c r="K469" s="134" t="s">
        <v>3993</v>
      </c>
      <c r="L469" s="226">
        <v>115</v>
      </c>
      <c r="M469" s="90">
        <v>2011</v>
      </c>
      <c r="N469" s="90">
        <v>2031</v>
      </c>
      <c r="O469" s="125"/>
      <c r="P469" s="83" t="s">
        <v>204</v>
      </c>
      <c r="Q469" s="46" t="s">
        <v>204</v>
      </c>
      <c r="R469" s="84">
        <v>45</v>
      </c>
      <c r="S469" s="288">
        <f>System!$H$13</f>
        <v>0.18544776119402984</v>
      </c>
      <c r="T469" s="240">
        <f t="shared" si="18"/>
        <v>8.3451492537313428</v>
      </c>
      <c r="U469" s="243">
        <f>System!$I$13</f>
        <v>0.18</v>
      </c>
      <c r="V469" s="185">
        <f t="shared" si="17"/>
        <v>70.956000000000003</v>
      </c>
      <c r="W469" s="74"/>
      <c r="Y469" s="176"/>
      <c r="Z469" s="174"/>
      <c r="AA469" s="174"/>
      <c r="AB469" s="297"/>
      <c r="AC469" s="297"/>
      <c r="AD469" s="174"/>
      <c r="AE469" s="174"/>
      <c r="AF469" s="174"/>
      <c r="AG469" s="174"/>
      <c r="AH469" s="147"/>
      <c r="AI469" s="174"/>
      <c r="AJ469" s="115"/>
      <c r="AK469" s="174"/>
      <c r="AL469" s="115"/>
      <c r="AM469" s="114"/>
      <c r="AN469" s="177"/>
      <c r="AO469" s="174"/>
      <c r="AP469" s="174"/>
      <c r="AQ469" s="174"/>
      <c r="AR469" s="169"/>
      <c r="AT469" s="16"/>
      <c r="AU469" s="16"/>
    </row>
    <row r="470" spans="1:47" s="10" customFormat="1" ht="20.100000000000001" customHeight="1">
      <c r="A470" s="123"/>
      <c r="B470" s="130" t="s">
        <v>602</v>
      </c>
      <c r="C470" s="31" t="s">
        <v>5154</v>
      </c>
      <c r="D470" s="130" t="s">
        <v>326</v>
      </c>
      <c r="E470" s="129" t="s">
        <v>327</v>
      </c>
      <c r="F470" s="140">
        <v>42.897300000000001</v>
      </c>
      <c r="G470" s="140">
        <v>-82.398399999999995</v>
      </c>
      <c r="H470" s="31" t="s">
        <v>1153</v>
      </c>
      <c r="I470" s="31" t="s">
        <v>2783</v>
      </c>
      <c r="J470" s="226" t="s">
        <v>4653</v>
      </c>
      <c r="K470" s="134" t="s">
        <v>3916</v>
      </c>
      <c r="L470" s="226">
        <v>230</v>
      </c>
      <c r="M470" s="90">
        <v>2009</v>
      </c>
      <c r="N470" s="90">
        <v>2029</v>
      </c>
      <c r="O470" s="127"/>
      <c r="P470" s="90" t="s">
        <v>162</v>
      </c>
      <c r="Q470" s="46" t="s">
        <v>4926</v>
      </c>
      <c r="R470" s="185">
        <v>618</v>
      </c>
      <c r="S470" s="288">
        <f>System!$H$7</f>
        <v>0.85116604477611935</v>
      </c>
      <c r="T470" s="240">
        <f t="shared" si="18"/>
        <v>526.02061567164174</v>
      </c>
      <c r="U470" s="243">
        <v>0.14515375862629487</v>
      </c>
      <c r="V470" s="185">
        <f t="shared" si="17"/>
        <v>785.81600000000003</v>
      </c>
      <c r="W470" s="74"/>
      <c r="Y470" s="176"/>
      <c r="Z470" s="174"/>
      <c r="AA470" s="174"/>
      <c r="AB470" s="297"/>
      <c r="AC470" s="297"/>
      <c r="AD470" s="174"/>
      <c r="AE470" s="174"/>
      <c r="AF470" s="174"/>
      <c r="AG470" s="174"/>
      <c r="AH470" s="147"/>
      <c r="AI470" s="174"/>
      <c r="AJ470" s="115"/>
      <c r="AK470" s="174"/>
      <c r="AL470" s="115"/>
      <c r="AM470" s="114"/>
      <c r="AN470" s="177"/>
      <c r="AO470" s="174"/>
      <c r="AP470" s="174"/>
      <c r="AQ470" s="174"/>
      <c r="AR470" s="169"/>
      <c r="AT470" s="16"/>
      <c r="AU470" s="16"/>
    </row>
    <row r="471" spans="1:47" s="10" customFormat="1" ht="20.100000000000001" customHeight="1">
      <c r="A471" s="123"/>
      <c r="B471" s="130" t="s">
        <v>859</v>
      </c>
      <c r="C471" s="31" t="s">
        <v>5389</v>
      </c>
      <c r="D471" s="130" t="s">
        <v>860</v>
      </c>
      <c r="E471" s="129" t="s">
        <v>327</v>
      </c>
      <c r="F471" s="140">
        <v>42.869199999999999</v>
      </c>
      <c r="G471" s="140">
        <v>-82.420699999999997</v>
      </c>
      <c r="H471" s="31" t="s">
        <v>1153</v>
      </c>
      <c r="I471" s="31" t="s">
        <v>2783</v>
      </c>
      <c r="J471" s="226" t="s">
        <v>4653</v>
      </c>
      <c r="K471" s="134" t="s">
        <v>3916</v>
      </c>
      <c r="L471" s="226">
        <v>230</v>
      </c>
      <c r="M471" s="90">
        <v>2012</v>
      </c>
      <c r="N471" s="90">
        <v>2032</v>
      </c>
      <c r="O471" s="125"/>
      <c r="P471" s="83" t="s">
        <v>204</v>
      </c>
      <c r="Q471" s="46" t="s">
        <v>204</v>
      </c>
      <c r="R471" s="84">
        <v>20</v>
      </c>
      <c r="S471" s="288">
        <f>System!$H$13</f>
        <v>0.18544776119402984</v>
      </c>
      <c r="T471" s="240">
        <f t="shared" si="18"/>
        <v>3.7089552238805967</v>
      </c>
      <c r="U471" s="243">
        <f>System!$I$13</f>
        <v>0.18</v>
      </c>
      <c r="V471" s="185">
        <f t="shared" si="17"/>
        <v>31.536000000000001</v>
      </c>
      <c r="W471" s="74"/>
      <c r="Y471" s="176"/>
      <c r="Z471" s="174"/>
      <c r="AA471" s="174"/>
      <c r="AB471" s="297"/>
      <c r="AC471" s="297"/>
      <c r="AD471" s="174"/>
      <c r="AE471" s="174"/>
      <c r="AF471" s="174"/>
      <c r="AG471" s="174"/>
      <c r="AH471" s="147"/>
      <c r="AI471" s="174"/>
      <c r="AJ471" s="115"/>
      <c r="AK471" s="174"/>
      <c r="AL471" s="115"/>
      <c r="AM471" s="114"/>
      <c r="AN471" s="177"/>
      <c r="AO471" s="174"/>
      <c r="AP471" s="174"/>
      <c r="AQ471" s="174"/>
      <c r="AR471" s="169"/>
      <c r="AT471" s="16"/>
      <c r="AU471" s="16"/>
    </row>
    <row r="472" spans="1:47" s="10" customFormat="1" ht="20.100000000000001" customHeight="1">
      <c r="A472" s="123"/>
      <c r="B472" s="130" t="s">
        <v>861</v>
      </c>
      <c r="C472" s="31" t="s">
        <v>5390</v>
      </c>
      <c r="D472" s="130" t="s">
        <v>862</v>
      </c>
      <c r="E472" s="132" t="s">
        <v>459</v>
      </c>
      <c r="F472" s="140">
        <v>42.711300000000001</v>
      </c>
      <c r="G472" s="140">
        <v>-82.4619</v>
      </c>
      <c r="H472" s="31" t="s">
        <v>1153</v>
      </c>
      <c r="I472" s="31" t="s">
        <v>2783</v>
      </c>
      <c r="J472" s="227" t="s">
        <v>2158</v>
      </c>
      <c r="K472" s="134" t="s">
        <v>4111</v>
      </c>
      <c r="L472" s="226">
        <v>230</v>
      </c>
      <c r="M472" s="90">
        <v>2012</v>
      </c>
      <c r="N472" s="90">
        <v>2032</v>
      </c>
      <c r="O472" s="125"/>
      <c r="P472" s="83" t="s">
        <v>204</v>
      </c>
      <c r="Q472" s="46" t="s">
        <v>204</v>
      </c>
      <c r="R472" s="84">
        <v>20</v>
      </c>
      <c r="S472" s="288">
        <f>System!$H$13</f>
        <v>0.18544776119402984</v>
      </c>
      <c r="T472" s="240">
        <f t="shared" si="18"/>
        <v>3.7089552238805967</v>
      </c>
      <c r="U472" s="243">
        <f>System!$I$13</f>
        <v>0.18</v>
      </c>
      <c r="V472" s="185">
        <f t="shared" si="17"/>
        <v>31.536000000000001</v>
      </c>
      <c r="W472" s="74"/>
      <c r="Y472" s="176"/>
      <c r="Z472" s="174"/>
      <c r="AA472" s="174"/>
      <c r="AB472" s="297"/>
      <c r="AC472" s="297"/>
      <c r="AD472" s="174"/>
      <c r="AE472" s="174"/>
      <c r="AF472" s="174"/>
      <c r="AG472" s="174"/>
      <c r="AH472" s="147"/>
      <c r="AI472" s="174"/>
      <c r="AJ472" s="115"/>
      <c r="AK472" s="174"/>
      <c r="AL472" s="115"/>
      <c r="AM472" s="114"/>
      <c r="AN472" s="177"/>
      <c r="AO472" s="174"/>
      <c r="AP472" s="174"/>
      <c r="AQ472" s="174"/>
      <c r="AR472" s="169"/>
      <c r="AT472" s="16"/>
      <c r="AU472" s="16"/>
    </row>
    <row r="473" spans="1:47" s="10" customFormat="1" ht="20.100000000000001" customHeight="1">
      <c r="A473" s="123"/>
      <c r="B473" s="130" t="s">
        <v>975</v>
      </c>
      <c r="C473" s="31" t="s">
        <v>5391</v>
      </c>
      <c r="D473" s="130" t="s">
        <v>976</v>
      </c>
      <c r="E473" s="129" t="s">
        <v>558</v>
      </c>
      <c r="F473" s="140">
        <v>43.5505</v>
      </c>
      <c r="G473" s="140">
        <v>-81.289599999999993</v>
      </c>
      <c r="H473" s="31" t="s">
        <v>1153</v>
      </c>
      <c r="I473" s="31" t="s">
        <v>2783</v>
      </c>
      <c r="J473" s="226" t="s">
        <v>1373</v>
      </c>
      <c r="K473" s="31" t="s">
        <v>4229</v>
      </c>
      <c r="L473" s="226">
        <v>115</v>
      </c>
      <c r="M473" s="90">
        <v>2015</v>
      </c>
      <c r="N473" s="90">
        <v>2035</v>
      </c>
      <c r="O473" s="125"/>
      <c r="P473" s="83" t="s">
        <v>1156</v>
      </c>
      <c r="Q473" s="46" t="s">
        <v>205</v>
      </c>
      <c r="R473" s="84">
        <v>33</v>
      </c>
      <c r="S473" s="288">
        <f>System!$H$12</f>
        <v>0.21142031080592702</v>
      </c>
      <c r="T473" s="240">
        <f t="shared" si="18"/>
        <v>6.9768702565955918</v>
      </c>
      <c r="U473" s="243">
        <f>System!$I$12</f>
        <v>0.27</v>
      </c>
      <c r="V473" s="185">
        <f t="shared" si="17"/>
        <v>78.051600000000008</v>
      </c>
      <c r="W473" s="74"/>
      <c r="Y473" s="176"/>
      <c r="Z473" s="174"/>
      <c r="AA473" s="174"/>
      <c r="AB473" s="297"/>
      <c r="AC473" s="297"/>
      <c r="AD473" s="174"/>
      <c r="AE473" s="174"/>
      <c r="AF473" s="174"/>
      <c r="AG473" s="174"/>
      <c r="AH473" s="147"/>
      <c r="AI473" s="174"/>
      <c r="AJ473" s="115"/>
      <c r="AK473" s="174"/>
      <c r="AL473" s="115"/>
      <c r="AM473" s="114"/>
      <c r="AN473" s="177"/>
      <c r="AO473" s="174"/>
      <c r="AP473" s="174"/>
      <c r="AQ473" s="174"/>
      <c r="AR473" s="169"/>
      <c r="AT473" s="16"/>
      <c r="AU473" s="16"/>
    </row>
    <row r="474" spans="1:47" s="10" customFormat="1" ht="20.100000000000001" customHeight="1">
      <c r="A474" s="123"/>
      <c r="B474" s="130" t="s">
        <v>863</v>
      </c>
      <c r="C474" s="31" t="s">
        <v>4870</v>
      </c>
      <c r="D474" s="130" t="s">
        <v>754</v>
      </c>
      <c r="E474" s="129" t="s">
        <v>415</v>
      </c>
      <c r="F474" s="140">
        <v>45.428899999999999</v>
      </c>
      <c r="G474" s="140">
        <v>-74.937399999999997</v>
      </c>
      <c r="H474" s="31" t="s">
        <v>1152</v>
      </c>
      <c r="I474" s="31" t="s">
        <v>2783</v>
      </c>
      <c r="J474" s="226" t="s">
        <v>4655</v>
      </c>
      <c r="K474" s="31" t="s">
        <v>4248</v>
      </c>
      <c r="L474" s="226">
        <v>230</v>
      </c>
      <c r="M474" s="90">
        <v>2010</v>
      </c>
      <c r="N474" s="90">
        <v>2030</v>
      </c>
      <c r="O474" s="125"/>
      <c r="P474" s="83" t="s">
        <v>204</v>
      </c>
      <c r="Q474" s="46" t="s">
        <v>204</v>
      </c>
      <c r="R474" s="84">
        <v>12</v>
      </c>
      <c r="S474" s="288">
        <f>System!$H$13</f>
        <v>0.18544776119402984</v>
      </c>
      <c r="T474" s="240">
        <f t="shared" si="18"/>
        <v>2.225373134328358</v>
      </c>
      <c r="U474" s="243">
        <f>System!$I$13</f>
        <v>0.18</v>
      </c>
      <c r="V474" s="185">
        <f t="shared" si="17"/>
        <v>18.921599999999998</v>
      </c>
      <c r="W474" s="74"/>
      <c r="Y474" s="176"/>
      <c r="Z474" s="174"/>
      <c r="AA474" s="174"/>
      <c r="AB474" s="297"/>
      <c r="AC474" s="297"/>
      <c r="AD474" s="174"/>
      <c r="AE474" s="174"/>
      <c r="AF474" s="174"/>
      <c r="AG474" s="174"/>
      <c r="AH474" s="147"/>
      <c r="AI474" s="174"/>
      <c r="AJ474" s="115"/>
      <c r="AK474" s="174"/>
      <c r="AL474" s="115"/>
      <c r="AM474" s="114"/>
      <c r="AN474" s="177"/>
      <c r="AO474" s="174"/>
      <c r="AP474" s="174"/>
      <c r="AQ474" s="174"/>
      <c r="AR474" s="169"/>
      <c r="AT474" s="16"/>
      <c r="AU474" s="16"/>
    </row>
    <row r="475" spans="1:47" s="10" customFormat="1" ht="20.100000000000001" customHeight="1">
      <c r="A475" s="123"/>
      <c r="B475" s="130" t="s">
        <v>864</v>
      </c>
      <c r="C475" s="31" t="s">
        <v>4871</v>
      </c>
      <c r="D475" s="130" t="s">
        <v>754</v>
      </c>
      <c r="E475" s="129" t="s">
        <v>415</v>
      </c>
      <c r="F475" s="140">
        <v>45.363700000000001</v>
      </c>
      <c r="G475" s="140">
        <v>-74.909199999999998</v>
      </c>
      <c r="H475" s="31" t="s">
        <v>1152</v>
      </c>
      <c r="I475" s="31" t="s">
        <v>2783</v>
      </c>
      <c r="J475" s="226" t="s">
        <v>4655</v>
      </c>
      <c r="K475" s="134" t="s">
        <v>4248</v>
      </c>
      <c r="L475" s="226">
        <v>230</v>
      </c>
      <c r="M475" s="90">
        <v>2011</v>
      </c>
      <c r="N475" s="90">
        <v>2031</v>
      </c>
      <c r="O475" s="125"/>
      <c r="P475" s="83" t="s">
        <v>204</v>
      </c>
      <c r="Q475" s="46" t="s">
        <v>204</v>
      </c>
      <c r="R475" s="84">
        <v>12</v>
      </c>
      <c r="S475" s="288">
        <f>System!$H$13</f>
        <v>0.18544776119402984</v>
      </c>
      <c r="T475" s="240">
        <f t="shared" si="18"/>
        <v>2.225373134328358</v>
      </c>
      <c r="U475" s="243">
        <f>System!$I$13</f>
        <v>0.18</v>
      </c>
      <c r="V475" s="185">
        <f t="shared" si="17"/>
        <v>18.921599999999998</v>
      </c>
      <c r="W475" s="74"/>
      <c r="Y475" s="176"/>
      <c r="Z475" s="174"/>
      <c r="AA475" s="174"/>
      <c r="AB475" s="297"/>
      <c r="AC475" s="297"/>
      <c r="AD475" s="174"/>
      <c r="AE475" s="174"/>
      <c r="AF475" s="174"/>
      <c r="AG475" s="174"/>
      <c r="AH475" s="147"/>
      <c r="AI475" s="174"/>
      <c r="AJ475" s="115"/>
      <c r="AK475" s="174"/>
      <c r="AL475" s="115"/>
      <c r="AM475" s="114"/>
      <c r="AN475" s="177"/>
      <c r="AO475" s="174"/>
      <c r="AP475" s="174"/>
      <c r="AQ475" s="174"/>
      <c r="AR475" s="169"/>
      <c r="AT475" s="16"/>
      <c r="AU475" s="16"/>
    </row>
    <row r="476" spans="1:47" s="10" customFormat="1" ht="20.100000000000001" customHeight="1">
      <c r="A476" s="123"/>
      <c r="B476" s="130" t="s">
        <v>3634</v>
      </c>
      <c r="C476" s="31" t="s">
        <v>5392</v>
      </c>
      <c r="D476" s="130" t="s">
        <v>724</v>
      </c>
      <c r="E476" s="129" t="s">
        <v>287</v>
      </c>
      <c r="F476" s="140">
        <v>44.352200000000003</v>
      </c>
      <c r="G476" s="140">
        <v>-78.294799999999995</v>
      </c>
      <c r="H476" s="31" t="s">
        <v>1153</v>
      </c>
      <c r="I476" s="31" t="s">
        <v>2783</v>
      </c>
      <c r="J476" s="227" t="s">
        <v>1950</v>
      </c>
      <c r="K476" s="134" t="s">
        <v>4189</v>
      </c>
      <c r="L476" s="226">
        <v>230</v>
      </c>
      <c r="M476" s="90">
        <v>2013</v>
      </c>
      <c r="N476" s="90">
        <v>2033</v>
      </c>
      <c r="O476" s="136"/>
      <c r="P476" s="83" t="s">
        <v>1067</v>
      </c>
      <c r="Q476" s="46" t="s">
        <v>1067</v>
      </c>
      <c r="R476" s="84">
        <v>3.9</v>
      </c>
      <c r="S476" s="288">
        <f>System!$H$11</f>
        <v>0.68430831298439321</v>
      </c>
      <c r="T476" s="240">
        <f t="shared" si="18"/>
        <v>2.6688024206391336</v>
      </c>
      <c r="U476" s="243">
        <f>System!$I$11</f>
        <v>0.65</v>
      </c>
      <c r="V476" s="185">
        <f t="shared" si="17"/>
        <v>22.206600000000002</v>
      </c>
      <c r="W476" s="74"/>
      <c r="X476" s="5"/>
      <c r="Y476" s="176"/>
      <c r="Z476" s="174"/>
      <c r="AA476" s="174"/>
      <c r="AB476" s="297"/>
      <c r="AC476" s="297"/>
      <c r="AD476" s="174"/>
      <c r="AE476" s="174"/>
      <c r="AF476" s="174"/>
      <c r="AG476" s="174"/>
      <c r="AH476" s="147"/>
      <c r="AI476" s="174"/>
      <c r="AJ476" s="115"/>
      <c r="AK476" s="174"/>
      <c r="AL476" s="115"/>
      <c r="AM476" s="114"/>
      <c r="AN476" s="177"/>
      <c r="AO476" s="174"/>
      <c r="AP476" s="174"/>
      <c r="AQ476" s="174"/>
      <c r="AR476" s="169"/>
      <c r="AS476" s="5"/>
      <c r="AT476" s="16"/>
      <c r="AU476" s="16"/>
    </row>
    <row r="477" spans="1:47" s="10" customFormat="1" ht="20.100000000000001" customHeight="1">
      <c r="A477" s="123"/>
      <c r="B477" s="130" t="s">
        <v>583</v>
      </c>
      <c r="C477" s="31" t="s">
        <v>5393</v>
      </c>
      <c r="D477" s="47" t="s">
        <v>583</v>
      </c>
      <c r="E477" s="47" t="s">
        <v>1049</v>
      </c>
      <c r="F477" s="140">
        <v>43.100299999999997</v>
      </c>
      <c r="G477" s="140">
        <v>-81.373000000000005</v>
      </c>
      <c r="H477" s="31" t="s">
        <v>1153</v>
      </c>
      <c r="I477" s="31" t="s">
        <v>2783</v>
      </c>
      <c r="J477" s="226" t="s">
        <v>2657</v>
      </c>
      <c r="K477" s="31" t="s">
        <v>3991</v>
      </c>
      <c r="L477" s="226">
        <v>115</v>
      </c>
      <c r="M477" s="75">
        <v>2000</v>
      </c>
      <c r="N477" s="75">
        <v>2100</v>
      </c>
      <c r="O477" s="125"/>
      <c r="P477" s="83" t="s">
        <v>1154</v>
      </c>
      <c r="Q477" s="46" t="s">
        <v>1155</v>
      </c>
      <c r="R477" s="84">
        <v>1.3</v>
      </c>
      <c r="S477" s="288">
        <f>System!$H$10</f>
        <v>0.94512195121951226</v>
      </c>
      <c r="T477" s="240">
        <f t="shared" si="18"/>
        <v>1.2286585365853659</v>
      </c>
      <c r="U477" s="243">
        <f>System!$I$10</f>
        <v>0.2</v>
      </c>
      <c r="V477" s="185">
        <f t="shared" si="17"/>
        <v>2.2776000000000005</v>
      </c>
      <c r="W477" s="74"/>
      <c r="X477" s="5"/>
      <c r="Y477" s="177"/>
      <c r="Z477" s="174"/>
      <c r="AA477" s="174"/>
      <c r="AB477" s="297"/>
      <c r="AC477" s="297"/>
      <c r="AD477" s="174"/>
      <c r="AE477" s="174"/>
      <c r="AF477" s="174"/>
      <c r="AG477" s="174"/>
      <c r="AH477" s="147"/>
      <c r="AI477" s="174"/>
      <c r="AJ477" s="115"/>
      <c r="AK477" s="174"/>
      <c r="AL477" s="115"/>
      <c r="AM477" s="114"/>
      <c r="AN477" s="177"/>
      <c r="AO477" s="174"/>
      <c r="AP477" s="174"/>
      <c r="AQ477" s="174"/>
      <c r="AR477" s="169"/>
      <c r="AS477" s="5"/>
      <c r="AT477" s="16"/>
      <c r="AU477" s="16"/>
    </row>
    <row r="478" spans="1:47" s="10" customFormat="1" ht="20.100000000000001" customHeight="1">
      <c r="A478" s="123"/>
      <c r="B478" s="130" t="s">
        <v>865</v>
      </c>
      <c r="C478" s="31" t="s">
        <v>5394</v>
      </c>
      <c r="D478" s="130" t="s">
        <v>617</v>
      </c>
      <c r="E478" s="129" t="s">
        <v>460</v>
      </c>
      <c r="F478" s="140">
        <v>45.503500000000003</v>
      </c>
      <c r="G478" s="140">
        <v>-74.527799999999999</v>
      </c>
      <c r="H478" s="31" t="s">
        <v>1152</v>
      </c>
      <c r="I478" s="31" t="s">
        <v>2783</v>
      </c>
      <c r="J478" s="226" t="s">
        <v>1589</v>
      </c>
      <c r="K478" s="134" t="s">
        <v>4123</v>
      </c>
      <c r="L478" s="226">
        <v>230</v>
      </c>
      <c r="M478" s="90">
        <v>2012</v>
      </c>
      <c r="N478" s="90">
        <v>2032</v>
      </c>
      <c r="O478" s="125"/>
      <c r="P478" s="83" t="s">
        <v>204</v>
      </c>
      <c r="Q478" s="46" t="s">
        <v>204</v>
      </c>
      <c r="R478" s="84">
        <v>33.200000000000003</v>
      </c>
      <c r="S478" s="288">
        <f>System!$H$13</f>
        <v>0.18544776119402984</v>
      </c>
      <c r="T478" s="240">
        <f t="shared" si="18"/>
        <v>6.1568656716417909</v>
      </c>
      <c r="U478" s="243">
        <f>System!$I$13</f>
        <v>0.18</v>
      </c>
      <c r="V478" s="185">
        <f t="shared" si="17"/>
        <v>52.349759999999996</v>
      </c>
      <c r="W478" s="74"/>
      <c r="Y478" s="176"/>
      <c r="Z478" s="174"/>
      <c r="AA478" s="174"/>
      <c r="AB478" s="297"/>
      <c r="AC478" s="297"/>
      <c r="AD478" s="174"/>
      <c r="AE478" s="174"/>
      <c r="AF478" s="174"/>
      <c r="AG478" s="174"/>
      <c r="AH478" s="147"/>
      <c r="AI478" s="174"/>
      <c r="AJ478" s="115"/>
      <c r="AK478" s="174"/>
      <c r="AL478" s="115"/>
      <c r="AM478" s="114"/>
      <c r="AN478" s="177"/>
      <c r="AO478" s="174"/>
      <c r="AP478" s="174"/>
      <c r="AQ478" s="174"/>
      <c r="AR478" s="169"/>
      <c r="AT478" s="16"/>
      <c r="AU478" s="16"/>
    </row>
    <row r="479" spans="1:47" s="10" customFormat="1" ht="20.100000000000001" customHeight="1">
      <c r="A479" s="123"/>
      <c r="B479" s="130" t="s">
        <v>725</v>
      </c>
      <c r="C479" s="31" t="s">
        <v>5395</v>
      </c>
      <c r="D479" s="130" t="s">
        <v>612</v>
      </c>
      <c r="E479" s="129" t="s">
        <v>267</v>
      </c>
      <c r="F479" s="140">
        <v>48.077800000000003</v>
      </c>
      <c r="G479" s="140">
        <v>-84.739400000000003</v>
      </c>
      <c r="H479" s="31" t="s">
        <v>1152</v>
      </c>
      <c r="I479" s="31" t="s">
        <v>2783</v>
      </c>
      <c r="J479" s="226" t="s">
        <v>4353</v>
      </c>
      <c r="K479" s="134" t="s">
        <v>3917</v>
      </c>
      <c r="L479" s="226">
        <v>115</v>
      </c>
      <c r="M479" s="90">
        <v>2009</v>
      </c>
      <c r="N479" s="90">
        <v>2029</v>
      </c>
      <c r="O479" s="136"/>
      <c r="P479" s="152" t="s">
        <v>1067</v>
      </c>
      <c r="Q479" s="46" t="s">
        <v>1067</v>
      </c>
      <c r="R479" s="185">
        <v>15</v>
      </c>
      <c r="S479" s="288">
        <f>System!$H$11</f>
        <v>0.68430831298439321</v>
      </c>
      <c r="T479" s="240">
        <f t="shared" si="18"/>
        <v>10.264624694765898</v>
      </c>
      <c r="U479" s="243">
        <v>0.37282343987823441</v>
      </c>
      <c r="V479" s="185">
        <f t="shared" si="17"/>
        <v>48.988999999999997</v>
      </c>
      <c r="W479" s="74"/>
      <c r="X479" s="5"/>
      <c r="Y479" s="148"/>
      <c r="Z479" s="171"/>
      <c r="AA479" s="148"/>
      <c r="AB479" s="336"/>
      <c r="AC479" s="337"/>
      <c r="AD479" s="148"/>
      <c r="AE479" s="148"/>
      <c r="AF479" s="148"/>
      <c r="AG479" s="148"/>
      <c r="AH479" s="148"/>
      <c r="AI479" s="222"/>
      <c r="AJ479" s="148"/>
      <c r="AK479" s="148"/>
      <c r="AL479" s="222"/>
      <c r="AM479" s="86"/>
      <c r="AN479" s="148"/>
      <c r="AO479" s="148"/>
      <c r="AP479" s="171"/>
      <c r="AQ479" s="148"/>
      <c r="AR479" s="148"/>
      <c r="AS479" s="5"/>
      <c r="AT479" s="16"/>
      <c r="AU479" s="317"/>
    </row>
    <row r="480" spans="1:47" s="10" customFormat="1" ht="20.100000000000001" customHeight="1">
      <c r="A480" s="123"/>
      <c r="B480" s="130" t="s">
        <v>726</v>
      </c>
      <c r="C480" s="31" t="s">
        <v>5396</v>
      </c>
      <c r="D480" s="130" t="s">
        <v>566</v>
      </c>
      <c r="E480" s="138" t="s">
        <v>274</v>
      </c>
      <c r="F480" s="142">
        <v>45.4071</v>
      </c>
      <c r="G480" s="142">
        <v>-76.506399999999999</v>
      </c>
      <c r="H480" s="31" t="s">
        <v>1152</v>
      </c>
      <c r="I480" s="31" t="s">
        <v>2783</v>
      </c>
      <c r="J480" s="226" t="s">
        <v>2665</v>
      </c>
      <c r="K480" s="31" t="s">
        <v>4255</v>
      </c>
      <c r="L480" s="226">
        <v>115</v>
      </c>
      <c r="M480" s="287">
        <v>1948</v>
      </c>
      <c r="N480" s="75">
        <v>2100</v>
      </c>
      <c r="O480" s="136"/>
      <c r="P480" s="152" t="s">
        <v>203</v>
      </c>
      <c r="Q480" s="46" t="s">
        <v>203</v>
      </c>
      <c r="R480" s="185">
        <v>186</v>
      </c>
      <c r="S480" s="288">
        <f>System!$H$11</f>
        <v>0.68430831298439321</v>
      </c>
      <c r="T480" s="240">
        <f t="shared" si="18"/>
        <v>127.28134621509713</v>
      </c>
      <c r="U480" s="243">
        <v>0.18189350419796729</v>
      </c>
      <c r="V480" s="185">
        <f t="shared" si="17"/>
        <v>296.37</v>
      </c>
      <c r="W480" s="74">
        <v>5</v>
      </c>
      <c r="X480" s="5"/>
      <c r="Y480" s="148"/>
      <c r="Z480" s="171"/>
      <c r="AA480" s="148"/>
      <c r="AB480" s="336"/>
      <c r="AC480" s="337"/>
      <c r="AD480" s="148"/>
      <c r="AE480" s="148"/>
      <c r="AF480" s="148"/>
      <c r="AG480" s="148"/>
      <c r="AH480" s="148"/>
      <c r="AI480" s="222"/>
      <c r="AJ480" s="148"/>
      <c r="AK480" s="148"/>
      <c r="AL480" s="222"/>
      <c r="AM480" s="86"/>
      <c r="AN480" s="148"/>
      <c r="AO480" s="148"/>
      <c r="AP480" s="148"/>
      <c r="AQ480" s="148"/>
      <c r="AR480" s="148"/>
      <c r="AS480" s="5"/>
      <c r="AT480" s="16"/>
      <c r="AU480" s="71"/>
    </row>
    <row r="481" spans="1:47" s="10" customFormat="1" ht="20.100000000000001" customHeight="1">
      <c r="A481" s="123"/>
      <c r="B481" s="130" t="s">
        <v>727</v>
      </c>
      <c r="C481" s="31" t="s">
        <v>5397</v>
      </c>
      <c r="D481" s="130" t="s">
        <v>566</v>
      </c>
      <c r="E481" s="138" t="s">
        <v>292</v>
      </c>
      <c r="F481" s="142">
        <v>46.521299999999997</v>
      </c>
      <c r="G481" s="142">
        <v>-80.710400000000007</v>
      </c>
      <c r="H481" s="31" t="s">
        <v>1152</v>
      </c>
      <c r="I481" s="31" t="s">
        <v>2783</v>
      </c>
      <c r="J481" s="226" t="s">
        <v>1911</v>
      </c>
      <c r="K481" s="133" t="s">
        <v>4144</v>
      </c>
      <c r="L481" s="226">
        <v>115</v>
      </c>
      <c r="M481" s="287">
        <v>1925</v>
      </c>
      <c r="N481" s="75">
        <v>2100</v>
      </c>
      <c r="O481" s="125"/>
      <c r="P481" s="83" t="s">
        <v>1067</v>
      </c>
      <c r="Q481" s="46" t="s">
        <v>1067</v>
      </c>
      <c r="R481" s="84">
        <v>5</v>
      </c>
      <c r="S481" s="288">
        <f>System!$H$11</f>
        <v>0.68430831298439321</v>
      </c>
      <c r="T481" s="240">
        <f t="shared" si="18"/>
        <v>3.421541564921966</v>
      </c>
      <c r="U481" s="243">
        <f>System!$I$11</f>
        <v>0.65</v>
      </c>
      <c r="V481" s="185">
        <f t="shared" si="17"/>
        <v>28.47</v>
      </c>
      <c r="W481" s="74">
        <v>2</v>
      </c>
      <c r="X481" s="86"/>
      <c r="Y481" s="148"/>
      <c r="Z481" s="171"/>
      <c r="AA481" s="148"/>
      <c r="AB481" s="336"/>
      <c r="AC481" s="337"/>
      <c r="AD481" s="148"/>
      <c r="AE481" s="148"/>
      <c r="AF481" s="148"/>
      <c r="AG481" s="148"/>
      <c r="AH481" s="148"/>
      <c r="AI481" s="222"/>
      <c r="AJ481" s="148"/>
      <c r="AK481" s="148"/>
      <c r="AL481" s="222"/>
      <c r="AM481" s="5"/>
      <c r="AN481" s="148"/>
      <c r="AO481" s="148"/>
      <c r="AP481" s="171"/>
      <c r="AQ481" s="148"/>
      <c r="AR481" s="148"/>
      <c r="AS481" s="86"/>
      <c r="AT481" s="16"/>
      <c r="AU481" s="16"/>
    </row>
    <row r="482" spans="1:47" s="10" customFormat="1" ht="20.100000000000001" customHeight="1">
      <c r="A482" s="123"/>
      <c r="B482" s="130" t="s">
        <v>866</v>
      </c>
      <c r="C482" s="31" t="s">
        <v>5398</v>
      </c>
      <c r="D482" s="129" t="s">
        <v>375</v>
      </c>
      <c r="E482" s="129" t="s">
        <v>373</v>
      </c>
      <c r="F482" s="140">
        <v>44.295900000000003</v>
      </c>
      <c r="G482" s="140">
        <v>-76.897499999999994</v>
      </c>
      <c r="H482" s="31" t="s">
        <v>1153</v>
      </c>
      <c r="I482" s="31" t="s">
        <v>2783</v>
      </c>
      <c r="J482" s="226" t="s">
        <v>1518</v>
      </c>
      <c r="K482" s="134" t="s">
        <v>3949</v>
      </c>
      <c r="L482" s="226">
        <v>230</v>
      </c>
      <c r="M482" s="90">
        <v>2012</v>
      </c>
      <c r="N482" s="90">
        <v>2032</v>
      </c>
      <c r="O482" s="125"/>
      <c r="P482" s="83" t="s">
        <v>204</v>
      </c>
      <c r="Q482" s="46" t="s">
        <v>204</v>
      </c>
      <c r="R482" s="185">
        <v>11</v>
      </c>
      <c r="S482" s="288">
        <f>System!$H$13</f>
        <v>0.18544776119402984</v>
      </c>
      <c r="T482" s="240">
        <f t="shared" si="18"/>
        <v>2.0399253731343281</v>
      </c>
      <c r="U482" s="243">
        <f>System!$I$13</f>
        <v>0.18</v>
      </c>
      <c r="V482" s="185">
        <f t="shared" si="17"/>
        <v>17.344799999999999</v>
      </c>
      <c r="W482" s="74"/>
      <c r="Y482" s="176"/>
      <c r="Z482" s="174"/>
      <c r="AA482" s="174"/>
      <c r="AB482" s="297"/>
      <c r="AC482" s="297"/>
      <c r="AD482" s="174"/>
      <c r="AE482" s="174"/>
      <c r="AF482" s="174"/>
      <c r="AG482" s="174"/>
      <c r="AH482" s="147"/>
      <c r="AI482" s="174"/>
      <c r="AJ482" s="115"/>
      <c r="AK482" s="174"/>
      <c r="AL482" s="115"/>
      <c r="AM482" s="114"/>
      <c r="AN482" s="177"/>
      <c r="AO482" s="174"/>
      <c r="AP482" s="174"/>
      <c r="AQ482" s="174"/>
      <c r="AR482" s="169"/>
      <c r="AT482" s="16"/>
      <c r="AU482" s="16"/>
    </row>
    <row r="483" spans="1:47" s="10" customFormat="1" ht="20.100000000000001" customHeight="1">
      <c r="A483" s="123"/>
      <c r="B483" s="130" t="s">
        <v>307</v>
      </c>
      <c r="C483" s="31" t="s">
        <v>5399</v>
      </c>
      <c r="D483" s="130" t="s">
        <v>628</v>
      </c>
      <c r="E483" s="129" t="s">
        <v>260</v>
      </c>
      <c r="F483" s="140">
        <v>48.744300000000003</v>
      </c>
      <c r="G483" s="140">
        <v>-92.283900000000003</v>
      </c>
      <c r="H483" s="31" t="s">
        <v>1152</v>
      </c>
      <c r="I483" s="31" t="s">
        <v>2783</v>
      </c>
      <c r="J483" s="226" t="s">
        <v>4461</v>
      </c>
      <c r="K483" s="134" t="s">
        <v>3890</v>
      </c>
      <c r="L483" s="226">
        <v>230</v>
      </c>
      <c r="M483" s="90">
        <v>2009</v>
      </c>
      <c r="N483" s="90">
        <v>2029</v>
      </c>
      <c r="O483" s="125"/>
      <c r="P483" s="154" t="s">
        <v>1067</v>
      </c>
      <c r="Q483" s="46" t="s">
        <v>1067</v>
      </c>
      <c r="R483" s="84">
        <v>8.8000000000000007</v>
      </c>
      <c r="S483" s="288">
        <f>System!$H$11</f>
        <v>0.68430831298439321</v>
      </c>
      <c r="T483" s="240">
        <f t="shared" si="18"/>
        <v>6.0219131542626609</v>
      </c>
      <c r="U483" s="243">
        <f>System!$I$11</f>
        <v>0.65</v>
      </c>
      <c r="V483" s="185">
        <f t="shared" si="17"/>
        <v>50.107200000000006</v>
      </c>
      <c r="W483" s="74"/>
      <c r="X483" s="5"/>
      <c r="Y483" s="148"/>
      <c r="Z483" s="171"/>
      <c r="AA483" s="148"/>
      <c r="AB483" s="336"/>
      <c r="AC483" s="337"/>
      <c r="AD483" s="148"/>
      <c r="AE483" s="148"/>
      <c r="AF483" s="148"/>
      <c r="AG483" s="148"/>
      <c r="AH483" s="148"/>
      <c r="AI483" s="222"/>
      <c r="AJ483" s="148"/>
      <c r="AK483" s="148"/>
      <c r="AL483" s="222"/>
      <c r="AM483" s="5"/>
      <c r="AN483" s="148"/>
      <c r="AO483" s="148"/>
      <c r="AP483" s="148"/>
      <c r="AQ483" s="148"/>
      <c r="AR483" s="148"/>
      <c r="AS483" s="5"/>
      <c r="AT483" s="16" t="s">
        <v>1077</v>
      </c>
      <c r="AU483" s="16"/>
    </row>
    <row r="484" spans="1:47" s="10" customFormat="1" ht="20.100000000000001" customHeight="1">
      <c r="A484" s="123"/>
      <c r="B484" s="129" t="s">
        <v>328</v>
      </c>
      <c r="C484" s="31" t="s">
        <v>5400</v>
      </c>
      <c r="D484" s="129" t="s">
        <v>4946</v>
      </c>
      <c r="E484" s="129" t="s">
        <v>292</v>
      </c>
      <c r="F484" s="146">
        <v>46.490763000000001</v>
      </c>
      <c r="G484" s="146">
        <v>-80.997286000000003</v>
      </c>
      <c r="H484" s="31" t="s">
        <v>1152</v>
      </c>
      <c r="I484" s="31" t="s">
        <v>2783</v>
      </c>
      <c r="J484" s="226" t="s">
        <v>1911</v>
      </c>
      <c r="K484" s="31" t="s">
        <v>4144</v>
      </c>
      <c r="L484" s="226">
        <v>115</v>
      </c>
      <c r="M484" s="90">
        <v>2010</v>
      </c>
      <c r="N484" s="90">
        <v>2025</v>
      </c>
      <c r="O484" s="127"/>
      <c r="P484" s="90" t="s">
        <v>162</v>
      </c>
      <c r="Q484" s="46" t="s">
        <v>4926</v>
      </c>
      <c r="R484" s="53">
        <v>5</v>
      </c>
      <c r="S484" s="288">
        <f>System!$H$7</f>
        <v>0.85116604477611935</v>
      </c>
      <c r="T484" s="240">
        <f t="shared" si="18"/>
        <v>4.2558302238805972</v>
      </c>
      <c r="U484" s="243">
        <f>System!$I$9</f>
        <v>0.12</v>
      </c>
      <c r="V484" s="185">
        <f t="shared" si="17"/>
        <v>5.2560000000000002</v>
      </c>
      <c r="W484" s="74"/>
      <c r="X484" s="5"/>
      <c r="Y484" s="148"/>
      <c r="Z484" s="171"/>
      <c r="AA484" s="148"/>
      <c r="AB484" s="336"/>
      <c r="AC484" s="337"/>
      <c r="AD484" s="148"/>
      <c r="AE484" s="148"/>
      <c r="AF484" s="148"/>
      <c r="AG484" s="148"/>
      <c r="AH484" s="148"/>
      <c r="AI484" s="222"/>
      <c r="AJ484" s="148"/>
      <c r="AK484" s="148"/>
      <c r="AL484" s="222"/>
      <c r="AM484" s="5"/>
      <c r="AN484" s="148"/>
      <c r="AO484" s="148"/>
      <c r="AP484" s="171"/>
      <c r="AQ484" s="148"/>
      <c r="AR484" s="148"/>
      <c r="AS484" s="5"/>
      <c r="AT484" s="16"/>
      <c r="AU484" s="16"/>
    </row>
    <row r="485" spans="1:47" s="10" customFormat="1" ht="20.100000000000001" customHeight="1">
      <c r="A485" s="123"/>
      <c r="B485" s="129" t="s">
        <v>3635</v>
      </c>
      <c r="C485" s="31" t="s">
        <v>5401</v>
      </c>
      <c r="D485" s="129" t="s">
        <v>4946</v>
      </c>
      <c r="E485" s="129" t="s">
        <v>292</v>
      </c>
      <c r="F485" s="146">
        <v>46.467860000000002</v>
      </c>
      <c r="G485" s="146">
        <v>-80.996331999999995</v>
      </c>
      <c r="H485" s="31" t="s">
        <v>1152</v>
      </c>
      <c r="I485" s="31" t="s">
        <v>2783</v>
      </c>
      <c r="J485" s="226" t="s">
        <v>1911</v>
      </c>
      <c r="K485" s="134" t="s">
        <v>4144</v>
      </c>
      <c r="L485" s="226">
        <v>115</v>
      </c>
      <c r="M485" s="90">
        <v>2010</v>
      </c>
      <c r="N485" s="90">
        <v>2025</v>
      </c>
      <c r="O485" s="127"/>
      <c r="P485" s="90" t="s">
        <v>162</v>
      </c>
      <c r="Q485" s="46" t="s">
        <v>4926</v>
      </c>
      <c r="R485" s="53">
        <v>6.7</v>
      </c>
      <c r="S485" s="288">
        <f>System!$H$7</f>
        <v>0.85116604477611935</v>
      </c>
      <c r="T485" s="240">
        <f t="shared" si="18"/>
        <v>5.7028124999999994</v>
      </c>
      <c r="U485" s="243">
        <f>System!$I$9</f>
        <v>0.12</v>
      </c>
      <c r="V485" s="185">
        <f t="shared" si="17"/>
        <v>7.0430400000000013</v>
      </c>
      <c r="W485" s="74"/>
      <c r="X485" s="5"/>
      <c r="Y485" s="148"/>
      <c r="Z485" s="171"/>
      <c r="AA485" s="148"/>
      <c r="AB485" s="336"/>
      <c r="AC485" s="337"/>
      <c r="AD485" s="148"/>
      <c r="AE485" s="148"/>
      <c r="AF485" s="148"/>
      <c r="AG485" s="148"/>
      <c r="AH485" s="148"/>
      <c r="AI485" s="222"/>
      <c r="AJ485" s="148"/>
      <c r="AK485" s="148"/>
      <c r="AL485" s="222"/>
      <c r="AM485" s="5"/>
      <c r="AN485" s="148"/>
      <c r="AO485" s="148"/>
      <c r="AP485" s="171"/>
      <c r="AQ485" s="148"/>
      <c r="AR485" s="148"/>
      <c r="AS485" s="5"/>
      <c r="AT485" s="16"/>
      <c r="AU485" s="16"/>
    </row>
    <row r="486" spans="1:47" s="10" customFormat="1" ht="20.100000000000001" customHeight="1">
      <c r="A486" s="123"/>
      <c r="B486" s="130" t="s">
        <v>584</v>
      </c>
      <c r="C486" s="31" t="s">
        <v>5550</v>
      </c>
      <c r="D486" s="130" t="s">
        <v>585</v>
      </c>
      <c r="E486" s="129" t="s">
        <v>292</v>
      </c>
      <c r="F486" s="140">
        <v>46.506999999999998</v>
      </c>
      <c r="G486" s="140">
        <v>-80.900199999999998</v>
      </c>
      <c r="H486" s="31" t="s">
        <v>1152</v>
      </c>
      <c r="I486" s="31" t="s">
        <v>2783</v>
      </c>
      <c r="J486" s="228" t="s">
        <v>1911</v>
      </c>
      <c r="K486" s="80" t="s">
        <v>4144</v>
      </c>
      <c r="L486" s="226">
        <v>115</v>
      </c>
      <c r="M486" s="90">
        <v>2007</v>
      </c>
      <c r="N486" s="90">
        <v>2027</v>
      </c>
      <c r="O486" s="125"/>
      <c r="P486" s="90" t="s">
        <v>1154</v>
      </c>
      <c r="Q486" s="46" t="s">
        <v>1155</v>
      </c>
      <c r="R486" s="84">
        <v>1.6</v>
      </c>
      <c r="S486" s="288">
        <f>System!$H$10</f>
        <v>0.94512195121951226</v>
      </c>
      <c r="T486" s="240">
        <f t="shared" si="18"/>
        <v>1.5121951219512197</v>
      </c>
      <c r="U486" s="243">
        <f>System!$I$10</f>
        <v>0.2</v>
      </c>
      <c r="V486" s="185">
        <f t="shared" si="17"/>
        <v>2.8032000000000008</v>
      </c>
      <c r="W486" s="74"/>
      <c r="X486" s="5"/>
      <c r="Y486" s="148"/>
      <c r="Z486" s="171"/>
      <c r="AA486" s="148"/>
      <c r="AB486" s="336"/>
      <c r="AC486" s="337"/>
      <c r="AD486" s="148"/>
      <c r="AE486" s="148"/>
      <c r="AF486" s="148"/>
      <c r="AG486" s="148"/>
      <c r="AH486" s="148"/>
      <c r="AI486" s="222"/>
      <c r="AJ486" s="148"/>
      <c r="AK486" s="148"/>
      <c r="AL486" s="222"/>
      <c r="AM486" s="5"/>
      <c r="AN486" s="148"/>
      <c r="AO486" s="148"/>
      <c r="AP486" s="171"/>
      <c r="AQ486" s="148"/>
      <c r="AR486" s="148"/>
      <c r="AS486" s="5"/>
      <c r="AT486" s="16"/>
      <c r="AU486" s="16"/>
    </row>
    <row r="487" spans="1:47" s="10" customFormat="1" ht="20.100000000000001" customHeight="1">
      <c r="A487" s="123"/>
      <c r="B487" s="129" t="s">
        <v>1005</v>
      </c>
      <c r="C487" s="31" t="s">
        <v>5402</v>
      </c>
      <c r="D487" s="129" t="s">
        <v>1009</v>
      </c>
      <c r="E487" s="129" t="s">
        <v>3475</v>
      </c>
      <c r="F487" s="146">
        <v>44.100163000000002</v>
      </c>
      <c r="G487" s="146">
        <v>-78.623536000000001</v>
      </c>
      <c r="H487" s="31" t="s">
        <v>1153</v>
      </c>
      <c r="I487" s="31" t="s">
        <v>2783</v>
      </c>
      <c r="J487" s="226" t="s">
        <v>1523</v>
      </c>
      <c r="K487" s="134" t="s">
        <v>4304</v>
      </c>
      <c r="L487" s="226">
        <v>230</v>
      </c>
      <c r="M487" s="90">
        <v>2017</v>
      </c>
      <c r="N487" s="90">
        <v>2037</v>
      </c>
      <c r="O487" s="127"/>
      <c r="P487" s="90" t="s">
        <v>1156</v>
      </c>
      <c r="Q487" s="46" t="s">
        <v>205</v>
      </c>
      <c r="R487" s="53">
        <v>10.25</v>
      </c>
      <c r="S487" s="288">
        <f>System!$H$12</f>
        <v>0.21142031080592702</v>
      </c>
      <c r="T487" s="240">
        <f t="shared" si="18"/>
        <v>2.167058185760752</v>
      </c>
      <c r="U487" s="243">
        <f>System!$I$12</f>
        <v>0.27</v>
      </c>
      <c r="V487" s="185">
        <f t="shared" si="17"/>
        <v>24.243300000000001</v>
      </c>
      <c r="W487" s="74"/>
      <c r="Y487" s="176"/>
      <c r="Z487" s="174"/>
      <c r="AA487" s="174"/>
      <c r="AB487" s="297"/>
      <c r="AC487" s="297"/>
      <c r="AD487" s="174"/>
      <c r="AE487" s="174"/>
      <c r="AF487" s="174"/>
      <c r="AG487" s="174"/>
      <c r="AH487" s="147"/>
      <c r="AI487" s="174"/>
      <c r="AJ487" s="115"/>
      <c r="AK487" s="174"/>
      <c r="AL487" s="115"/>
      <c r="AM487" s="114"/>
      <c r="AN487" s="177"/>
      <c r="AO487" s="174"/>
      <c r="AP487" s="174"/>
      <c r="AQ487" s="174"/>
      <c r="AR487" s="169"/>
      <c r="AT487" s="16"/>
      <c r="AU487" s="16"/>
    </row>
    <row r="488" spans="1:47" s="10" customFormat="1" ht="20.100000000000001" customHeight="1">
      <c r="A488" s="123"/>
      <c r="B488" s="130" t="s">
        <v>977</v>
      </c>
      <c r="C488" s="31" t="s">
        <v>5403</v>
      </c>
      <c r="D488" s="130" t="s">
        <v>4959</v>
      </c>
      <c r="E488" s="129" t="s">
        <v>404</v>
      </c>
      <c r="F488" s="140">
        <v>42.87</v>
      </c>
      <c r="G488" s="140">
        <v>-79.937700000000007</v>
      </c>
      <c r="H488" s="31" t="s">
        <v>1153</v>
      </c>
      <c r="I488" s="31" t="s">
        <v>2783</v>
      </c>
      <c r="J488" s="226" t="s">
        <v>4425</v>
      </c>
      <c r="K488" s="31" t="s">
        <v>4572</v>
      </c>
      <c r="L488" s="226">
        <v>230</v>
      </c>
      <c r="M488" s="90">
        <v>2013</v>
      </c>
      <c r="N488" s="90">
        <v>2033</v>
      </c>
      <c r="O488" s="125"/>
      <c r="P488" s="83" t="s">
        <v>1156</v>
      </c>
      <c r="Q488" s="46" t="s">
        <v>205</v>
      </c>
      <c r="R488" s="185">
        <v>124.4</v>
      </c>
      <c r="S488" s="288">
        <f>System!$H$12</f>
        <v>0.21142031080592702</v>
      </c>
      <c r="T488" s="240">
        <f t="shared" si="18"/>
        <v>26.300686664257324</v>
      </c>
      <c r="U488" s="243">
        <v>0.20543081677898661</v>
      </c>
      <c r="V488" s="185">
        <f t="shared" si="17"/>
        <v>223.86700000000002</v>
      </c>
      <c r="W488" s="74"/>
      <c r="Y488" s="176"/>
      <c r="Z488" s="174"/>
      <c r="AA488" s="174"/>
      <c r="AB488" s="297"/>
      <c r="AC488" s="297"/>
      <c r="AD488" s="174"/>
      <c r="AE488" s="174"/>
      <c r="AF488" s="174"/>
      <c r="AG488" s="174"/>
      <c r="AH488" s="147"/>
      <c r="AI488" s="174"/>
      <c r="AJ488" s="115"/>
      <c r="AK488" s="174"/>
      <c r="AL488" s="115"/>
      <c r="AM488" s="114"/>
      <c r="AN488" s="177"/>
      <c r="AO488" s="174"/>
      <c r="AP488" s="174"/>
      <c r="AQ488" s="174"/>
      <c r="AR488" s="169"/>
      <c r="AT488" s="16"/>
      <c r="AU488" s="16"/>
    </row>
    <row r="489" spans="1:47" s="10" customFormat="1" ht="20.100000000000001" customHeight="1">
      <c r="A489" s="123"/>
      <c r="B489" s="130" t="s">
        <v>867</v>
      </c>
      <c r="C489" s="31" t="s">
        <v>5404</v>
      </c>
      <c r="D489" s="130" t="s">
        <v>868</v>
      </c>
      <c r="E489" s="129" t="s">
        <v>366</v>
      </c>
      <c r="F489" s="140">
        <v>44.985599999999998</v>
      </c>
      <c r="G489" s="140">
        <v>-75.013000000000005</v>
      </c>
      <c r="H489" s="31" t="s">
        <v>1152</v>
      </c>
      <c r="I489" s="31" t="s">
        <v>2783</v>
      </c>
      <c r="J489" s="228" t="s">
        <v>4657</v>
      </c>
      <c r="K489" s="80" t="s">
        <v>4249</v>
      </c>
      <c r="L489" s="226">
        <v>230</v>
      </c>
      <c r="M489" s="90">
        <v>2015</v>
      </c>
      <c r="N489" s="90">
        <v>2035</v>
      </c>
      <c r="O489" s="125"/>
      <c r="P489" s="83" t="s">
        <v>204</v>
      </c>
      <c r="Q489" s="46" t="s">
        <v>204</v>
      </c>
      <c r="R489" s="84">
        <v>10</v>
      </c>
      <c r="S489" s="288">
        <f>System!$H$13</f>
        <v>0.18544776119402984</v>
      </c>
      <c r="T489" s="240">
        <f t="shared" si="18"/>
        <v>1.8544776119402984</v>
      </c>
      <c r="U489" s="243">
        <f>System!$I$13</f>
        <v>0.18</v>
      </c>
      <c r="V489" s="185">
        <f t="shared" si="17"/>
        <v>15.768000000000001</v>
      </c>
      <c r="W489" s="74"/>
      <c r="Y489" s="176"/>
      <c r="Z489" s="174"/>
      <c r="AA489" s="174"/>
      <c r="AB489" s="297"/>
      <c r="AC489" s="297"/>
      <c r="AD489" s="174"/>
      <c r="AE489" s="174"/>
      <c r="AF489" s="174"/>
      <c r="AG489" s="174"/>
      <c r="AH489" s="147"/>
      <c r="AI489" s="174"/>
      <c r="AJ489" s="115"/>
      <c r="AK489" s="174"/>
      <c r="AL489" s="115"/>
      <c r="AM489" s="114"/>
      <c r="AN489" s="177"/>
      <c r="AO489" s="174"/>
      <c r="AP489" s="174"/>
      <c r="AQ489" s="174"/>
      <c r="AR489" s="169"/>
      <c r="AT489" s="16"/>
      <c r="AU489" s="16"/>
    </row>
    <row r="490" spans="1:47" s="10" customFormat="1" ht="20.100000000000001" customHeight="1">
      <c r="A490" s="123"/>
      <c r="B490" s="130" t="s">
        <v>869</v>
      </c>
      <c r="C490" s="31" t="s">
        <v>4840</v>
      </c>
      <c r="D490" s="130" t="s">
        <v>870</v>
      </c>
      <c r="E490" s="129" t="s">
        <v>413</v>
      </c>
      <c r="F490" s="140">
        <v>44.671199999999999</v>
      </c>
      <c r="G490" s="140">
        <v>-76.272999999999996</v>
      </c>
      <c r="H490" s="31" t="s">
        <v>1153</v>
      </c>
      <c r="I490" s="31" t="s">
        <v>2783</v>
      </c>
      <c r="J490" s="226" t="s">
        <v>2337</v>
      </c>
      <c r="K490" s="134" t="s">
        <v>4172</v>
      </c>
      <c r="L490" s="226">
        <v>115</v>
      </c>
      <c r="M490" s="90">
        <v>2014</v>
      </c>
      <c r="N490" s="90">
        <v>2034</v>
      </c>
      <c r="O490" s="125"/>
      <c r="P490" s="83" t="s">
        <v>204</v>
      </c>
      <c r="Q490" s="46" t="s">
        <v>204</v>
      </c>
      <c r="R490" s="84">
        <v>10</v>
      </c>
      <c r="S490" s="288">
        <f>System!$H$13</f>
        <v>0.18544776119402984</v>
      </c>
      <c r="T490" s="240">
        <f t="shared" si="18"/>
        <v>1.8544776119402984</v>
      </c>
      <c r="U490" s="243">
        <f>System!$I$13</f>
        <v>0.18</v>
      </c>
      <c r="V490" s="185">
        <f t="shared" si="17"/>
        <v>15.768000000000001</v>
      </c>
      <c r="W490" s="74"/>
      <c r="X490" s="150"/>
      <c r="Y490" s="176"/>
      <c r="Z490" s="174"/>
      <c r="AA490" s="174"/>
      <c r="AB490" s="297"/>
      <c r="AC490" s="297"/>
      <c r="AD490" s="174"/>
      <c r="AE490" s="174"/>
      <c r="AF490" s="174"/>
      <c r="AG490" s="174"/>
      <c r="AH490" s="147"/>
      <c r="AI490" s="174"/>
      <c r="AJ490" s="115"/>
      <c r="AK490" s="174"/>
      <c r="AL490" s="115"/>
      <c r="AM490" s="114"/>
      <c r="AN490" s="177"/>
      <c r="AO490" s="174"/>
      <c r="AP490" s="174"/>
      <c r="AQ490" s="174"/>
      <c r="AR490" s="169"/>
      <c r="AS490" s="150"/>
      <c r="AT490" s="16"/>
      <c r="AU490" s="16"/>
    </row>
    <row r="491" spans="1:47" s="10" customFormat="1" ht="20.100000000000001" customHeight="1">
      <c r="A491" s="123"/>
      <c r="B491" s="130" t="s">
        <v>871</v>
      </c>
      <c r="C491" s="31" t="s">
        <v>4841</v>
      </c>
      <c r="D491" s="130" t="s">
        <v>872</v>
      </c>
      <c r="E491" s="129" t="s">
        <v>413</v>
      </c>
      <c r="F491" s="140">
        <v>44.649000000000001</v>
      </c>
      <c r="G491" s="140">
        <v>-76.355500000000006</v>
      </c>
      <c r="H491" s="31" t="s">
        <v>1153</v>
      </c>
      <c r="I491" s="31" t="s">
        <v>2783</v>
      </c>
      <c r="J491" s="226" t="s">
        <v>2337</v>
      </c>
      <c r="K491" s="31" t="s">
        <v>4172</v>
      </c>
      <c r="L491" s="226">
        <v>115</v>
      </c>
      <c r="M491" s="90">
        <v>2014</v>
      </c>
      <c r="N491" s="90">
        <v>2034</v>
      </c>
      <c r="O491" s="125"/>
      <c r="P491" s="83" t="s">
        <v>204</v>
      </c>
      <c r="Q491" s="46" t="s">
        <v>204</v>
      </c>
      <c r="R491" s="84">
        <v>10</v>
      </c>
      <c r="S491" s="288">
        <f>System!$H$13</f>
        <v>0.18544776119402984</v>
      </c>
      <c r="T491" s="240">
        <f t="shared" si="18"/>
        <v>1.8544776119402984</v>
      </c>
      <c r="U491" s="243">
        <f>System!$I$13</f>
        <v>0.18</v>
      </c>
      <c r="V491" s="185">
        <f t="shared" si="17"/>
        <v>15.768000000000001</v>
      </c>
      <c r="W491" s="74"/>
      <c r="Y491" s="176"/>
      <c r="Z491" s="174"/>
      <c r="AA491" s="174"/>
      <c r="AB491" s="297"/>
      <c r="AC491" s="297"/>
      <c r="AD491" s="174"/>
      <c r="AE491" s="174"/>
      <c r="AF491" s="174"/>
      <c r="AG491" s="174"/>
      <c r="AH491" s="147"/>
      <c r="AI491" s="174"/>
      <c r="AJ491" s="115"/>
      <c r="AK491" s="174"/>
      <c r="AL491" s="115"/>
      <c r="AM491" s="114"/>
      <c r="AN491" s="177"/>
      <c r="AO491" s="174"/>
      <c r="AP491" s="174"/>
      <c r="AQ491" s="174"/>
      <c r="AR491" s="169"/>
      <c r="AT491" s="16"/>
      <c r="AU491" s="16"/>
    </row>
    <row r="492" spans="1:47" s="10" customFormat="1" ht="20.100000000000001" customHeight="1">
      <c r="A492" s="123"/>
      <c r="B492" s="130" t="s">
        <v>873</v>
      </c>
      <c r="C492" s="31" t="s">
        <v>5405</v>
      </c>
      <c r="D492" s="130" t="s">
        <v>874</v>
      </c>
      <c r="E492" s="129" t="s">
        <v>366</v>
      </c>
      <c r="F492" s="140">
        <v>45.017000000000003</v>
      </c>
      <c r="G492" s="140">
        <v>-74.965900000000005</v>
      </c>
      <c r="H492" s="31" t="s">
        <v>1152</v>
      </c>
      <c r="I492" s="31" t="s">
        <v>2783</v>
      </c>
      <c r="J492" s="228" t="s">
        <v>4657</v>
      </c>
      <c r="K492" s="80" t="s">
        <v>4249</v>
      </c>
      <c r="L492" s="226">
        <v>230</v>
      </c>
      <c r="M492" s="90">
        <v>2012</v>
      </c>
      <c r="N492" s="90">
        <v>2032</v>
      </c>
      <c r="O492" s="125"/>
      <c r="P492" s="83" t="s">
        <v>204</v>
      </c>
      <c r="Q492" s="46" t="s">
        <v>204</v>
      </c>
      <c r="R492" s="84">
        <v>10</v>
      </c>
      <c r="S492" s="288">
        <f>System!$H$13</f>
        <v>0.18544776119402984</v>
      </c>
      <c r="T492" s="240">
        <f t="shared" si="18"/>
        <v>1.8544776119402984</v>
      </c>
      <c r="U492" s="243">
        <f>System!$I$13</f>
        <v>0.18</v>
      </c>
      <c r="V492" s="185">
        <f t="shared" si="17"/>
        <v>15.768000000000001</v>
      </c>
      <c r="W492" s="74"/>
      <c r="X492" s="150"/>
      <c r="Y492" s="176"/>
      <c r="Z492" s="174"/>
      <c r="AA492" s="174"/>
      <c r="AB492" s="297"/>
      <c r="AC492" s="297"/>
      <c r="AD492" s="174"/>
      <c r="AE492" s="174"/>
      <c r="AF492" s="174"/>
      <c r="AG492" s="174"/>
      <c r="AH492" s="147"/>
      <c r="AI492" s="174"/>
      <c r="AJ492" s="115"/>
      <c r="AK492" s="174"/>
      <c r="AL492" s="115"/>
      <c r="AM492" s="114"/>
      <c r="AN492" s="177"/>
      <c r="AO492" s="174"/>
      <c r="AP492" s="174"/>
      <c r="AQ492" s="174"/>
      <c r="AR492" s="169"/>
      <c r="AS492" s="150"/>
      <c r="AT492" s="16"/>
      <c r="AU492" s="16"/>
    </row>
    <row r="493" spans="1:47" s="10" customFormat="1" ht="20.100000000000001" customHeight="1">
      <c r="A493" s="123"/>
      <c r="B493" s="130" t="s">
        <v>875</v>
      </c>
      <c r="C493" s="31" t="s">
        <v>5406</v>
      </c>
      <c r="D493" s="130" t="s">
        <v>876</v>
      </c>
      <c r="E493" s="129" t="s">
        <v>446</v>
      </c>
      <c r="F493" s="140">
        <v>43.071100000000001</v>
      </c>
      <c r="G493" s="140">
        <v>-81.158199999999994</v>
      </c>
      <c r="H493" s="31" t="s">
        <v>1153</v>
      </c>
      <c r="I493" s="31" t="s">
        <v>2783</v>
      </c>
      <c r="J493" s="226" t="s">
        <v>2685</v>
      </c>
      <c r="K493" s="134" t="s">
        <v>4073</v>
      </c>
      <c r="L493" s="226">
        <v>115</v>
      </c>
      <c r="M493" s="90">
        <v>2014</v>
      </c>
      <c r="N493" s="90">
        <v>2034</v>
      </c>
      <c r="O493" s="125"/>
      <c r="P493" s="83" t="s">
        <v>204</v>
      </c>
      <c r="Q493" s="46" t="s">
        <v>204</v>
      </c>
      <c r="R493" s="84">
        <v>7</v>
      </c>
      <c r="S493" s="288">
        <f>System!$H$13</f>
        <v>0.18544776119402984</v>
      </c>
      <c r="T493" s="240">
        <f t="shared" si="18"/>
        <v>1.2981343283582087</v>
      </c>
      <c r="U493" s="243">
        <f>System!$I$13</f>
        <v>0.18</v>
      </c>
      <c r="V493" s="185">
        <f t="shared" si="17"/>
        <v>11.037600000000001</v>
      </c>
      <c r="W493" s="74"/>
      <c r="Y493" s="176"/>
      <c r="Z493" s="174"/>
      <c r="AA493" s="174"/>
      <c r="AB493" s="297"/>
      <c r="AC493" s="297"/>
      <c r="AD493" s="174"/>
      <c r="AE493" s="174"/>
      <c r="AF493" s="174"/>
      <c r="AG493" s="174"/>
      <c r="AH493" s="147"/>
      <c r="AI493" s="174"/>
      <c r="AJ493" s="115"/>
      <c r="AK493" s="174"/>
      <c r="AL493" s="115"/>
      <c r="AM493" s="114"/>
      <c r="AN493" s="177"/>
      <c r="AO493" s="174"/>
      <c r="AP493" s="174"/>
      <c r="AQ493" s="174"/>
      <c r="AR493" s="169"/>
      <c r="AT493" s="16"/>
      <c r="AU493" s="16"/>
    </row>
    <row r="494" spans="1:47" s="10" customFormat="1" ht="20.100000000000001" customHeight="1">
      <c r="A494" s="123"/>
      <c r="B494" s="130" t="s">
        <v>877</v>
      </c>
      <c r="C494" s="31" t="s">
        <v>5407</v>
      </c>
      <c r="D494" s="130" t="s">
        <v>878</v>
      </c>
      <c r="E494" s="129" t="s">
        <v>461</v>
      </c>
      <c r="F494" s="140">
        <v>44.056100000000001</v>
      </c>
      <c r="G494" s="140">
        <v>-77.151899999999998</v>
      </c>
      <c r="H494" s="31" t="s">
        <v>1153</v>
      </c>
      <c r="I494" s="31" t="s">
        <v>2783</v>
      </c>
      <c r="J494" s="226" t="s">
        <v>2715</v>
      </c>
      <c r="K494" s="134" t="s">
        <v>4202</v>
      </c>
      <c r="L494" s="226">
        <v>230</v>
      </c>
      <c r="M494" s="90">
        <v>2014</v>
      </c>
      <c r="N494" s="90">
        <v>2034</v>
      </c>
      <c r="O494" s="125"/>
      <c r="P494" s="83" t="s">
        <v>204</v>
      </c>
      <c r="Q494" s="46" t="s">
        <v>204</v>
      </c>
      <c r="R494" s="84">
        <v>10</v>
      </c>
      <c r="S494" s="288">
        <f>System!$H$13</f>
        <v>0.18544776119402984</v>
      </c>
      <c r="T494" s="240">
        <f t="shared" si="18"/>
        <v>1.8544776119402984</v>
      </c>
      <c r="U494" s="243">
        <f>System!$I$13</f>
        <v>0.18</v>
      </c>
      <c r="V494" s="185">
        <f t="shared" si="17"/>
        <v>15.768000000000001</v>
      </c>
      <c r="W494" s="74"/>
      <c r="X494" s="150"/>
      <c r="Y494" s="176"/>
      <c r="Z494" s="174"/>
      <c r="AA494" s="174"/>
      <c r="AB494" s="297"/>
      <c r="AC494" s="297"/>
      <c r="AD494" s="174"/>
      <c r="AE494" s="174"/>
      <c r="AF494" s="174"/>
      <c r="AG494" s="174"/>
      <c r="AH494" s="147"/>
      <c r="AI494" s="174"/>
      <c r="AJ494" s="115"/>
      <c r="AK494" s="174"/>
      <c r="AL494" s="115"/>
      <c r="AM494" s="114"/>
      <c r="AN494" s="177"/>
      <c r="AO494" s="174"/>
      <c r="AP494" s="174"/>
      <c r="AQ494" s="174"/>
      <c r="AR494" s="169"/>
      <c r="AS494" s="150"/>
      <c r="AT494" s="16"/>
      <c r="AU494" s="16"/>
    </row>
    <row r="495" spans="1:47" s="10" customFormat="1" ht="20.100000000000001" customHeight="1">
      <c r="A495" s="123"/>
      <c r="B495" s="130" t="s">
        <v>978</v>
      </c>
      <c r="C495" s="31" t="s">
        <v>5408</v>
      </c>
      <c r="D495" s="47" t="s">
        <v>1058</v>
      </c>
      <c r="E495" s="47" t="s">
        <v>559</v>
      </c>
      <c r="F495" s="140">
        <v>42.263800000000003</v>
      </c>
      <c r="G495" s="140">
        <v>-82.268199999999993</v>
      </c>
      <c r="H495" s="31" t="s">
        <v>1153</v>
      </c>
      <c r="I495" s="31" t="s">
        <v>2783</v>
      </c>
      <c r="J495" s="226" t="s">
        <v>4388</v>
      </c>
      <c r="K495" s="31" t="s">
        <v>4389</v>
      </c>
      <c r="L495" s="226">
        <v>230</v>
      </c>
      <c r="M495" s="90">
        <v>2009</v>
      </c>
      <c r="N495" s="90">
        <v>2029</v>
      </c>
      <c r="O495" s="136"/>
      <c r="P495" s="83" t="s">
        <v>1156</v>
      </c>
      <c r="Q495" s="46" t="s">
        <v>205</v>
      </c>
      <c r="R495" s="84">
        <v>10</v>
      </c>
      <c r="S495" s="288">
        <f>System!$H$12</f>
        <v>0.21142031080592702</v>
      </c>
      <c r="T495" s="240">
        <f t="shared" si="18"/>
        <v>2.1142031080592703</v>
      </c>
      <c r="U495" s="243">
        <f>System!$I$12</f>
        <v>0.27</v>
      </c>
      <c r="V495" s="185">
        <f t="shared" si="17"/>
        <v>23.652000000000001</v>
      </c>
      <c r="W495" s="74"/>
      <c r="Y495" s="176"/>
      <c r="Z495" s="174"/>
      <c r="AA495" s="174"/>
      <c r="AB495" s="297"/>
      <c r="AC495" s="297"/>
      <c r="AD495" s="174"/>
      <c r="AE495" s="174"/>
      <c r="AF495" s="174"/>
      <c r="AG495" s="174"/>
      <c r="AH495" s="147"/>
      <c r="AI495" s="174"/>
      <c r="AJ495" s="115"/>
      <c r="AK495" s="174"/>
      <c r="AL495" s="115"/>
      <c r="AM495" s="114"/>
      <c r="AN495" s="177"/>
      <c r="AO495" s="174"/>
      <c r="AP495" s="174"/>
      <c r="AQ495" s="174"/>
      <c r="AR495" s="169"/>
      <c r="AT495" s="16"/>
      <c r="AU495" s="16"/>
    </row>
    <row r="496" spans="1:47" s="10" customFormat="1" ht="20.100000000000001" customHeight="1">
      <c r="A496" s="123"/>
      <c r="B496" s="130" t="s">
        <v>728</v>
      </c>
      <c r="C496" s="31" t="s">
        <v>5409</v>
      </c>
      <c r="D496" s="130" t="s">
        <v>688</v>
      </c>
      <c r="E496" s="129" t="s">
        <v>302</v>
      </c>
      <c r="F496" s="140">
        <v>44.856900000000003</v>
      </c>
      <c r="G496" s="140">
        <v>-79.539599999999993</v>
      </c>
      <c r="H496" s="31" t="s">
        <v>1152</v>
      </c>
      <c r="I496" s="31" t="s">
        <v>2783</v>
      </c>
      <c r="J496" s="226" t="s">
        <v>2284</v>
      </c>
      <c r="K496" s="134" t="s">
        <v>4187</v>
      </c>
      <c r="L496" s="226">
        <v>230</v>
      </c>
      <c r="M496" s="90">
        <v>2010</v>
      </c>
      <c r="N496" s="90">
        <v>2030</v>
      </c>
      <c r="O496" s="125"/>
      <c r="P496" s="83" t="s">
        <v>1067</v>
      </c>
      <c r="Q496" s="46" t="s">
        <v>1067</v>
      </c>
      <c r="R496" s="84">
        <v>7.9</v>
      </c>
      <c r="S496" s="288">
        <f>System!$H$11</f>
        <v>0.68430831298439321</v>
      </c>
      <c r="T496" s="240">
        <f t="shared" si="18"/>
        <v>5.4060356725767065</v>
      </c>
      <c r="U496" s="243">
        <f>System!$I$11</f>
        <v>0.65</v>
      </c>
      <c r="V496" s="185">
        <f t="shared" si="17"/>
        <v>44.982600000000012</v>
      </c>
      <c r="W496" s="74"/>
      <c r="X496" s="5"/>
      <c r="Y496" s="222"/>
      <c r="Z496" s="148"/>
      <c r="AA496" s="148"/>
      <c r="AB496" s="336"/>
      <c r="AC496" s="336"/>
      <c r="AD496" s="148"/>
      <c r="AE496" s="148"/>
      <c r="AF496" s="148"/>
      <c r="AG496" s="148"/>
      <c r="AH496" s="148"/>
      <c r="AI496" s="148"/>
      <c r="AJ496" s="148"/>
      <c r="AK496" s="148"/>
      <c r="AL496" s="148"/>
      <c r="AM496" s="5"/>
      <c r="AN496" s="148"/>
      <c r="AO496" s="148"/>
      <c r="AP496" s="148"/>
      <c r="AQ496" s="148"/>
      <c r="AR496" s="148"/>
      <c r="AS496" s="5"/>
      <c r="AT496" s="16"/>
      <c r="AU496" s="16"/>
    </row>
    <row r="497" spans="1:47" s="10" customFormat="1" ht="20.100000000000001" customHeight="1">
      <c r="A497" s="123"/>
      <c r="B497" s="130" t="s">
        <v>586</v>
      </c>
      <c r="C497" s="31" t="s">
        <v>5410</v>
      </c>
      <c r="D497" s="47" t="s">
        <v>571</v>
      </c>
      <c r="E497" s="47" t="s">
        <v>256</v>
      </c>
      <c r="F497" s="140">
        <v>49.408900000000003</v>
      </c>
      <c r="G497" s="140">
        <v>-82.424800000000005</v>
      </c>
      <c r="H497" s="31" t="s">
        <v>1152</v>
      </c>
      <c r="I497" s="31" t="s">
        <v>2783</v>
      </c>
      <c r="J497" s="226" t="s">
        <v>4740</v>
      </c>
      <c r="K497" s="134" t="s">
        <v>4580</v>
      </c>
      <c r="L497" s="226">
        <v>115</v>
      </c>
      <c r="M497" s="75">
        <v>2000</v>
      </c>
      <c r="N497" s="75">
        <v>2100</v>
      </c>
      <c r="O497" s="125"/>
      <c r="P497" s="83" t="s">
        <v>1155</v>
      </c>
      <c r="Q497" s="46" t="s">
        <v>1155</v>
      </c>
      <c r="R497" s="84">
        <v>15</v>
      </c>
      <c r="S497" s="288">
        <f>System!$H$10</f>
        <v>0.94512195121951226</v>
      </c>
      <c r="T497" s="240">
        <f t="shared" si="18"/>
        <v>14.176829268292684</v>
      </c>
      <c r="U497" s="243">
        <f>System!$I$10</f>
        <v>0.2</v>
      </c>
      <c r="V497" s="185">
        <f t="shared" si="17"/>
        <v>26.28</v>
      </c>
      <c r="W497" s="74"/>
      <c r="X497" s="5"/>
      <c r="Y497" s="148"/>
      <c r="Z497" s="171"/>
      <c r="AA497" s="148"/>
      <c r="AB497" s="336"/>
      <c r="AC497" s="337"/>
      <c r="AD497" s="148"/>
      <c r="AE497" s="148"/>
      <c r="AF497" s="148"/>
      <c r="AG497" s="148"/>
      <c r="AH497" s="148"/>
      <c r="AI497" s="222"/>
      <c r="AJ497" s="148"/>
      <c r="AK497" s="148"/>
      <c r="AL497" s="222"/>
      <c r="AM497" s="86"/>
      <c r="AN497" s="148"/>
      <c r="AO497" s="148"/>
      <c r="AP497" s="148"/>
      <c r="AQ497" s="148"/>
      <c r="AR497" s="148"/>
      <c r="AS497" s="5"/>
      <c r="AT497" s="16"/>
      <c r="AU497" s="16"/>
    </row>
    <row r="498" spans="1:47" s="10" customFormat="1" ht="20.100000000000001" customHeight="1">
      <c r="A498" s="123"/>
      <c r="B498" s="130" t="s">
        <v>1214</v>
      </c>
      <c r="C498" s="31" t="s">
        <v>5411</v>
      </c>
      <c r="D498" s="47" t="s">
        <v>956</v>
      </c>
      <c r="E498" s="47" t="s">
        <v>559</v>
      </c>
      <c r="F498" s="140">
        <v>42.270099999999999</v>
      </c>
      <c r="G498" s="140">
        <v>-82.253900000000002</v>
      </c>
      <c r="H498" s="31" t="s">
        <v>1153</v>
      </c>
      <c r="I498" s="31" t="s">
        <v>2783</v>
      </c>
      <c r="J498" s="226" t="s">
        <v>2021</v>
      </c>
      <c r="K498" s="31" t="s">
        <v>4096</v>
      </c>
      <c r="L498" s="226">
        <v>115</v>
      </c>
      <c r="M498" s="154">
        <v>2009</v>
      </c>
      <c r="N498" s="154">
        <v>2029</v>
      </c>
      <c r="O498" s="125"/>
      <c r="P498" s="83" t="s">
        <v>1156</v>
      </c>
      <c r="Q498" s="46" t="s">
        <v>205</v>
      </c>
      <c r="R498" s="191">
        <v>90</v>
      </c>
      <c r="S498" s="288">
        <f>System!$H$12</f>
        <v>0.21142031080592702</v>
      </c>
      <c r="T498" s="240">
        <f t="shared" si="18"/>
        <v>19.02782797253343</v>
      </c>
      <c r="U498" s="243">
        <f>System!$I$12</f>
        <v>0.27</v>
      </c>
      <c r="V498" s="185">
        <f t="shared" si="17"/>
        <v>212.86799999999999</v>
      </c>
      <c r="W498" s="74"/>
      <c r="Y498" s="176"/>
      <c r="Z498" s="174"/>
      <c r="AA498" s="174"/>
      <c r="AB498" s="297"/>
      <c r="AC498" s="297"/>
      <c r="AD498" s="174"/>
      <c r="AE498" s="174"/>
      <c r="AF498" s="174"/>
      <c r="AG498" s="174"/>
      <c r="AH498" s="147"/>
      <c r="AI498" s="174"/>
      <c r="AJ498" s="115"/>
      <c r="AK498" s="174"/>
      <c r="AL498" s="115"/>
      <c r="AM498" s="114"/>
      <c r="AN498" s="177"/>
      <c r="AO498" s="174"/>
      <c r="AP498" s="174"/>
      <c r="AQ498" s="174"/>
      <c r="AR498" s="169"/>
      <c r="AT498" s="16" t="s">
        <v>1212</v>
      </c>
      <c r="AU498" s="16"/>
    </row>
    <row r="499" spans="1:47" s="10" customFormat="1" ht="20.100000000000001" customHeight="1">
      <c r="A499" s="123"/>
      <c r="B499" s="130" t="s">
        <v>729</v>
      </c>
      <c r="C499" s="31" t="s">
        <v>5412</v>
      </c>
      <c r="D499" s="130" t="s">
        <v>271</v>
      </c>
      <c r="E499" s="129" t="s">
        <v>272</v>
      </c>
      <c r="F499" s="140">
        <v>45.479599999999998</v>
      </c>
      <c r="G499" s="140">
        <v>-76.689400000000006</v>
      </c>
      <c r="H499" s="31" t="s">
        <v>1152</v>
      </c>
      <c r="I499" s="31" t="s">
        <v>2783</v>
      </c>
      <c r="J499" s="226" t="s">
        <v>2665</v>
      </c>
      <c r="K499" s="134" t="s">
        <v>4255</v>
      </c>
      <c r="L499" s="226">
        <v>115</v>
      </c>
      <c r="M499" s="90">
        <v>2015</v>
      </c>
      <c r="N499" s="90">
        <v>2032</v>
      </c>
      <c r="O499" s="125"/>
      <c r="P499" s="83" t="s">
        <v>1067</v>
      </c>
      <c r="Q499" s="46" t="s">
        <v>1067</v>
      </c>
      <c r="R499" s="84">
        <v>4</v>
      </c>
      <c r="S499" s="288">
        <f>System!$H$11</f>
        <v>0.68430831298439321</v>
      </c>
      <c r="T499" s="240">
        <f t="shared" si="18"/>
        <v>2.7372332519375728</v>
      </c>
      <c r="U499" s="243">
        <f>System!$I$11</f>
        <v>0.65</v>
      </c>
      <c r="V499" s="185">
        <f t="shared" si="17"/>
        <v>22.776</v>
      </c>
      <c r="W499" s="74"/>
      <c r="X499" s="86"/>
      <c r="Y499" s="148"/>
      <c r="Z499" s="171"/>
      <c r="AA499" s="148"/>
      <c r="AB499" s="336"/>
      <c r="AC499" s="337"/>
      <c r="AD499" s="148"/>
      <c r="AE499" s="148"/>
      <c r="AF499" s="148"/>
      <c r="AG499" s="148"/>
      <c r="AH499" s="148"/>
      <c r="AI499" s="222"/>
      <c r="AJ499" s="148"/>
      <c r="AK499" s="148"/>
      <c r="AL499" s="222"/>
      <c r="AM499" s="5"/>
      <c r="AN499" s="148"/>
      <c r="AO499" s="148"/>
      <c r="AP499" s="171"/>
      <c r="AQ499" s="148"/>
      <c r="AR499" s="148"/>
      <c r="AS499" s="86"/>
      <c r="AT499" s="16"/>
      <c r="AU499" s="16"/>
    </row>
    <row r="500" spans="1:47" s="10" customFormat="1" ht="20.100000000000001" customHeight="1">
      <c r="A500" s="123"/>
      <c r="B500" s="130" t="s">
        <v>603</v>
      </c>
      <c r="C500" s="31" t="s">
        <v>5413</v>
      </c>
      <c r="D500" s="130" t="s">
        <v>604</v>
      </c>
      <c r="E500" s="129" t="s">
        <v>471</v>
      </c>
      <c r="F500" s="140">
        <v>43.107100000000003</v>
      </c>
      <c r="G500" s="140">
        <v>-79.198300000000003</v>
      </c>
      <c r="H500" s="31" t="s">
        <v>1153</v>
      </c>
      <c r="I500" s="31" t="s">
        <v>2783</v>
      </c>
      <c r="J500" s="226" t="s">
        <v>4725</v>
      </c>
      <c r="K500" s="31" t="s">
        <v>4561</v>
      </c>
      <c r="L500" s="226">
        <v>115</v>
      </c>
      <c r="M500" s="90">
        <v>2010</v>
      </c>
      <c r="N500" s="90">
        <v>2030</v>
      </c>
      <c r="O500" s="125"/>
      <c r="P500" s="90" t="s">
        <v>194</v>
      </c>
      <c r="Q500" s="46" t="s">
        <v>4925</v>
      </c>
      <c r="R500" s="185">
        <v>285</v>
      </c>
      <c r="S500" s="288">
        <f>System!$H$7</f>
        <v>0.85116604477611935</v>
      </c>
      <c r="T500" s="240">
        <f t="shared" si="18"/>
        <v>242.58232276119401</v>
      </c>
      <c r="U500" s="243">
        <v>0.16378154289834174</v>
      </c>
      <c r="V500" s="185">
        <f t="shared" si="17"/>
        <v>408.89699999999999</v>
      </c>
      <c r="W500" s="74"/>
      <c r="X500" s="5"/>
      <c r="Y500" s="177"/>
      <c r="Z500" s="174"/>
      <c r="AA500" s="174"/>
      <c r="AB500" s="297"/>
      <c r="AC500" s="297"/>
      <c r="AD500" s="174"/>
      <c r="AE500" s="174"/>
      <c r="AF500" s="174"/>
      <c r="AG500" s="174"/>
      <c r="AH500" s="147"/>
      <c r="AI500" s="174"/>
      <c r="AJ500" s="115"/>
      <c r="AK500" s="174"/>
      <c r="AL500" s="115"/>
      <c r="AM500" s="114"/>
      <c r="AN500" s="177"/>
      <c r="AO500" s="174"/>
      <c r="AP500" s="174"/>
      <c r="AQ500" s="174"/>
      <c r="AR500" s="169"/>
      <c r="AS500" s="5"/>
      <c r="AT500" s="16"/>
      <c r="AU500" s="16"/>
    </row>
    <row r="501" spans="1:47" s="10" customFormat="1" ht="20.100000000000001" customHeight="1">
      <c r="A501" s="123"/>
      <c r="B501" s="130" t="s">
        <v>879</v>
      </c>
      <c r="C501" s="31" t="s">
        <v>5414</v>
      </c>
      <c r="D501" s="130" t="s">
        <v>880</v>
      </c>
      <c r="E501" s="129" t="s">
        <v>377</v>
      </c>
      <c r="F501" s="140">
        <v>48.365299999999998</v>
      </c>
      <c r="G501" s="140">
        <v>-89.320800000000006</v>
      </c>
      <c r="H501" s="31" t="s">
        <v>1152</v>
      </c>
      <c r="I501" s="31" t="s">
        <v>2783</v>
      </c>
      <c r="J501" s="226" t="s">
        <v>1299</v>
      </c>
      <c r="K501" s="134" t="s">
        <v>4049</v>
      </c>
      <c r="L501" s="226">
        <v>115</v>
      </c>
      <c r="M501" s="90">
        <v>2011</v>
      </c>
      <c r="N501" s="90">
        <v>2031</v>
      </c>
      <c r="O501" s="136"/>
      <c r="P501" s="83" t="s">
        <v>204</v>
      </c>
      <c r="Q501" s="46" t="s">
        <v>204</v>
      </c>
      <c r="R501" s="84">
        <v>8.5</v>
      </c>
      <c r="S501" s="288">
        <f>System!$H$13</f>
        <v>0.18544776119402984</v>
      </c>
      <c r="T501" s="240">
        <f t="shared" si="18"/>
        <v>1.5763059701492537</v>
      </c>
      <c r="U501" s="243">
        <f>System!$I$13</f>
        <v>0.18</v>
      </c>
      <c r="V501" s="185">
        <f t="shared" si="17"/>
        <v>13.402799999999999</v>
      </c>
      <c r="W501" s="74"/>
      <c r="Y501" s="176"/>
      <c r="Z501" s="174"/>
      <c r="AA501" s="174"/>
      <c r="AB501" s="297"/>
      <c r="AC501" s="297"/>
      <c r="AD501" s="174"/>
      <c r="AE501" s="174"/>
      <c r="AF501" s="174"/>
      <c r="AG501" s="174"/>
      <c r="AH501" s="147"/>
      <c r="AI501" s="174"/>
      <c r="AJ501" s="115"/>
      <c r="AK501" s="174"/>
      <c r="AL501" s="115"/>
      <c r="AM501" s="114"/>
      <c r="AN501" s="177"/>
      <c r="AO501" s="174"/>
      <c r="AP501" s="174"/>
      <c r="AQ501" s="174"/>
      <c r="AR501" s="169"/>
      <c r="AT501" s="16"/>
      <c r="AU501" s="16"/>
    </row>
    <row r="502" spans="1:47" s="10" customFormat="1" ht="20.100000000000001" customHeight="1">
      <c r="A502" s="123"/>
      <c r="B502" s="130" t="s">
        <v>588</v>
      </c>
      <c r="C502" s="31" t="s">
        <v>5415</v>
      </c>
      <c r="D502" s="130" t="s">
        <v>589</v>
      </c>
      <c r="E502" s="129" t="s">
        <v>377</v>
      </c>
      <c r="F502" s="140">
        <v>48.357900000000001</v>
      </c>
      <c r="G502" s="140">
        <v>-89.231700000000004</v>
      </c>
      <c r="H502" s="31" t="s">
        <v>1152</v>
      </c>
      <c r="I502" s="31" t="s">
        <v>2783</v>
      </c>
      <c r="J502" s="226" t="s">
        <v>4723</v>
      </c>
      <c r="K502" s="134" t="s">
        <v>4562</v>
      </c>
      <c r="L502" s="226">
        <v>115</v>
      </c>
      <c r="M502" s="90">
        <v>2013</v>
      </c>
      <c r="N502" s="90">
        <v>2023</v>
      </c>
      <c r="O502" s="125"/>
      <c r="P502" s="83" t="s">
        <v>1155</v>
      </c>
      <c r="Q502" s="46" t="s">
        <v>1155</v>
      </c>
      <c r="R502" s="185">
        <v>45</v>
      </c>
      <c r="S502" s="288">
        <f>System!$H$10</f>
        <v>0.94512195121951226</v>
      </c>
      <c r="T502" s="240">
        <f t="shared" si="18"/>
        <v>42.530487804878049</v>
      </c>
      <c r="U502" s="243">
        <v>4.2929984779299851E-2</v>
      </c>
      <c r="V502" s="185">
        <v>16.922999999999998</v>
      </c>
      <c r="W502" s="74"/>
      <c r="X502" s="5"/>
      <c r="Y502" s="148"/>
      <c r="Z502" s="171"/>
      <c r="AA502" s="148"/>
      <c r="AB502" s="336"/>
      <c r="AC502" s="337"/>
      <c r="AD502" s="148"/>
      <c r="AE502" s="148"/>
      <c r="AF502" s="148"/>
      <c r="AG502" s="148"/>
      <c r="AH502" s="148"/>
      <c r="AI502" s="222"/>
      <c r="AJ502" s="148"/>
      <c r="AK502" s="148"/>
      <c r="AL502" s="222"/>
      <c r="AM502" s="86"/>
      <c r="AN502" s="148"/>
      <c r="AO502" s="148"/>
      <c r="AP502" s="171"/>
      <c r="AQ502" s="148"/>
      <c r="AR502" s="148"/>
      <c r="AS502" s="5"/>
      <c r="AT502" s="16"/>
      <c r="AU502" s="16"/>
    </row>
    <row r="503" spans="1:47" s="10" customFormat="1" ht="20.100000000000001" customHeight="1">
      <c r="A503" s="123"/>
      <c r="B503" s="130" t="s">
        <v>462</v>
      </c>
      <c r="C503" s="31" t="s">
        <v>5416</v>
      </c>
      <c r="D503" s="130" t="s">
        <v>776</v>
      </c>
      <c r="E503" s="129" t="s">
        <v>462</v>
      </c>
      <c r="F503" s="140">
        <v>42.274099999999997</v>
      </c>
      <c r="G503" s="140">
        <v>-82.426699999999997</v>
      </c>
      <c r="H503" s="31" t="s">
        <v>1153</v>
      </c>
      <c r="I503" s="31" t="s">
        <v>2783</v>
      </c>
      <c r="J503" s="227" t="s">
        <v>2066</v>
      </c>
      <c r="K503" s="134" t="s">
        <v>4268</v>
      </c>
      <c r="L503" s="226">
        <v>115</v>
      </c>
      <c r="M503" s="90">
        <v>2010</v>
      </c>
      <c r="N503" s="90">
        <v>2030</v>
      </c>
      <c r="O503" s="125"/>
      <c r="P503" s="83" t="s">
        <v>204</v>
      </c>
      <c r="Q503" s="46" t="s">
        <v>204</v>
      </c>
      <c r="R503" s="84">
        <v>5</v>
      </c>
      <c r="S503" s="288">
        <f>System!$H$13</f>
        <v>0.18544776119402984</v>
      </c>
      <c r="T503" s="240">
        <f t="shared" si="18"/>
        <v>0.92723880597014918</v>
      </c>
      <c r="U503" s="243">
        <f>System!$I$13</f>
        <v>0.18</v>
      </c>
      <c r="V503" s="185">
        <f t="shared" ref="V503:V534" si="19">R503*24*365*U503/1000</f>
        <v>7.8840000000000003</v>
      </c>
      <c r="W503" s="74"/>
      <c r="X503" s="150"/>
      <c r="Y503" s="176"/>
      <c r="Z503" s="174"/>
      <c r="AA503" s="174"/>
      <c r="AB503" s="297"/>
      <c r="AC503" s="297"/>
      <c r="AD503" s="174"/>
      <c r="AE503" s="174"/>
      <c r="AF503" s="174"/>
      <c r="AG503" s="174"/>
      <c r="AH503" s="147"/>
      <c r="AI503" s="174"/>
      <c r="AJ503" s="115"/>
      <c r="AK503" s="174"/>
      <c r="AL503" s="115"/>
      <c r="AM503" s="114"/>
      <c r="AN503" s="177"/>
      <c r="AO503" s="174"/>
      <c r="AP503" s="174"/>
      <c r="AQ503" s="174"/>
      <c r="AR503" s="169"/>
      <c r="AS503" s="150"/>
      <c r="AT503" s="16"/>
      <c r="AU503" s="16"/>
    </row>
    <row r="504" spans="1:47" s="10" customFormat="1" ht="20.100000000000001" customHeight="1">
      <c r="A504" s="123"/>
      <c r="B504" s="130" t="s">
        <v>3636</v>
      </c>
      <c r="C504" s="31" t="s">
        <v>5417</v>
      </c>
      <c r="D504" s="130" t="s">
        <v>590</v>
      </c>
      <c r="E504" s="129" t="s">
        <v>99</v>
      </c>
      <c r="F504" s="140">
        <v>45.237200000000001</v>
      </c>
      <c r="G504" s="140">
        <v>-75.7637</v>
      </c>
      <c r="H504" s="31" t="s">
        <v>1152</v>
      </c>
      <c r="I504" s="31" t="s">
        <v>2783</v>
      </c>
      <c r="J504" s="226" t="s">
        <v>2549</v>
      </c>
      <c r="K504" s="31" t="s">
        <v>4135</v>
      </c>
      <c r="L504" s="226">
        <v>115</v>
      </c>
      <c r="M504" s="90">
        <v>2007</v>
      </c>
      <c r="N504" s="90">
        <v>2027</v>
      </c>
      <c r="O504" s="125"/>
      <c r="P504" s="90" t="s">
        <v>1154</v>
      </c>
      <c r="Q504" s="46" t="s">
        <v>1155</v>
      </c>
      <c r="R504" s="84">
        <v>6</v>
      </c>
      <c r="S504" s="288">
        <f>System!$H$10</f>
        <v>0.94512195121951226</v>
      </c>
      <c r="T504" s="240">
        <f t="shared" si="18"/>
        <v>5.6707317073170733</v>
      </c>
      <c r="U504" s="243">
        <f>System!$I$10</f>
        <v>0.2</v>
      </c>
      <c r="V504" s="185">
        <f t="shared" si="19"/>
        <v>10.512</v>
      </c>
      <c r="W504" s="74"/>
      <c r="X504" s="5"/>
      <c r="Y504" s="148"/>
      <c r="Z504" s="171"/>
      <c r="AA504" s="148"/>
      <c r="AB504" s="336"/>
      <c r="AC504" s="340"/>
      <c r="AD504" s="148"/>
      <c r="AE504" s="148"/>
      <c r="AF504" s="148"/>
      <c r="AG504" s="148"/>
      <c r="AH504" s="148"/>
      <c r="AI504" s="225"/>
      <c r="AJ504" s="148"/>
      <c r="AK504" s="148"/>
      <c r="AL504" s="222"/>
      <c r="AM504" s="86"/>
      <c r="AN504" s="172"/>
      <c r="AO504" s="148"/>
      <c r="AP504" s="148"/>
      <c r="AQ504" s="148"/>
      <c r="AR504" s="148"/>
      <c r="AS504" s="5"/>
      <c r="AT504" s="16"/>
      <c r="AU504" s="16"/>
    </row>
    <row r="505" spans="1:47" s="10" customFormat="1" ht="20.100000000000001" customHeight="1">
      <c r="A505" s="123"/>
      <c r="B505" s="130" t="s">
        <v>3862</v>
      </c>
      <c r="C505" s="31" t="s">
        <v>5418</v>
      </c>
      <c r="D505" s="130" t="s">
        <v>598</v>
      </c>
      <c r="E505" s="129" t="s">
        <v>325</v>
      </c>
      <c r="F505" s="140">
        <v>42.934600000000003</v>
      </c>
      <c r="G505" s="140">
        <v>-82.438100000000006</v>
      </c>
      <c r="H505" s="31" t="s">
        <v>1153</v>
      </c>
      <c r="I505" s="31" t="s">
        <v>2783</v>
      </c>
      <c r="J505" s="226" t="s">
        <v>4354</v>
      </c>
      <c r="K505" s="31" t="s">
        <v>3918</v>
      </c>
      <c r="L505" s="226">
        <v>230</v>
      </c>
      <c r="M505" s="90">
        <v>2009</v>
      </c>
      <c r="N505" s="90">
        <v>2026</v>
      </c>
      <c r="O505" s="136"/>
      <c r="P505" s="90" t="s">
        <v>162</v>
      </c>
      <c r="Q505" s="46" t="s">
        <v>4926</v>
      </c>
      <c r="R505" s="185">
        <v>510</v>
      </c>
      <c r="S505" s="288">
        <f>System!$H$7</f>
        <v>0.85116604477611935</v>
      </c>
      <c r="T505" s="240">
        <f t="shared" si="18"/>
        <v>434.09468283582089</v>
      </c>
      <c r="U505" s="243">
        <v>0.25888239770794164</v>
      </c>
      <c r="V505" s="185">
        <f t="shared" si="19"/>
        <v>1156.5830000000001</v>
      </c>
      <c r="W505" s="74"/>
      <c r="X505" s="150"/>
      <c r="Y505" s="176"/>
      <c r="Z505" s="174"/>
      <c r="AA505" s="174"/>
      <c r="AB505" s="297"/>
      <c r="AC505" s="297"/>
      <c r="AD505" s="174"/>
      <c r="AE505" s="174"/>
      <c r="AF505" s="174"/>
      <c r="AG505" s="174"/>
      <c r="AH505" s="147"/>
      <c r="AI505" s="174"/>
      <c r="AJ505" s="115"/>
      <c r="AK505" s="174"/>
      <c r="AL505" s="115"/>
      <c r="AM505" s="114"/>
      <c r="AN505" s="177"/>
      <c r="AO505" s="174"/>
      <c r="AP505" s="174"/>
      <c r="AQ505" s="174"/>
      <c r="AR505" s="169"/>
      <c r="AS505" s="150"/>
      <c r="AT505" s="16" t="s">
        <v>1166</v>
      </c>
      <c r="AU505" s="16"/>
    </row>
    <row r="506" spans="1:47" s="10" customFormat="1" ht="20.100000000000001" customHeight="1">
      <c r="A506" s="123"/>
      <c r="B506" s="129" t="s">
        <v>329</v>
      </c>
      <c r="C506" s="31" t="s">
        <v>5419</v>
      </c>
      <c r="D506" s="129" t="s">
        <v>330</v>
      </c>
      <c r="E506" s="129" t="s">
        <v>278</v>
      </c>
      <c r="F506" s="146">
        <v>44.152352999999998</v>
      </c>
      <c r="G506" s="146">
        <v>-77.583479999999994</v>
      </c>
      <c r="H506" s="31" t="s">
        <v>1153</v>
      </c>
      <c r="I506" s="31" t="s">
        <v>2783</v>
      </c>
      <c r="J506" s="228" t="s">
        <v>1499</v>
      </c>
      <c r="K506" s="80" t="s">
        <v>4236</v>
      </c>
      <c r="L506" s="226">
        <v>115</v>
      </c>
      <c r="M506" s="90">
        <v>2011</v>
      </c>
      <c r="N506" s="90">
        <v>2031</v>
      </c>
      <c r="O506" s="127"/>
      <c r="P506" s="90" t="s">
        <v>162</v>
      </c>
      <c r="Q506" s="46" t="s">
        <v>4926</v>
      </c>
      <c r="R506" s="53">
        <v>6.65</v>
      </c>
      <c r="S506" s="288">
        <f>System!$H$7</f>
        <v>0.85116604477611935</v>
      </c>
      <c r="T506" s="240">
        <f t="shared" si="18"/>
        <v>5.6602541977611942</v>
      </c>
      <c r="U506" s="243">
        <f>System!$I$9</f>
        <v>0.12</v>
      </c>
      <c r="V506" s="185">
        <f t="shared" si="19"/>
        <v>6.9904800000000007</v>
      </c>
      <c r="W506" s="74"/>
      <c r="X506" s="86"/>
      <c r="Y506" s="176"/>
      <c r="Z506" s="174"/>
      <c r="AA506" s="174"/>
      <c r="AB506" s="297"/>
      <c r="AC506" s="297"/>
      <c r="AD506" s="174"/>
      <c r="AE506" s="174"/>
      <c r="AF506" s="174"/>
      <c r="AG506" s="174"/>
      <c r="AH506" s="147"/>
      <c r="AI506" s="174"/>
      <c r="AJ506" s="115"/>
      <c r="AK506" s="174"/>
      <c r="AL506" s="115"/>
      <c r="AM506" s="114"/>
      <c r="AN506" s="177"/>
      <c r="AO506" s="174"/>
      <c r="AP506" s="174"/>
      <c r="AQ506" s="174"/>
      <c r="AR506" s="169"/>
      <c r="AS506" s="86"/>
      <c r="AT506" s="16"/>
      <c r="AU506" s="16"/>
    </row>
    <row r="507" spans="1:47" s="10" customFormat="1" ht="20.100000000000001" customHeight="1">
      <c r="A507" s="123"/>
      <c r="B507" s="130" t="s">
        <v>730</v>
      </c>
      <c r="C507" s="31" t="s">
        <v>5420</v>
      </c>
      <c r="D507" s="130" t="s">
        <v>566</v>
      </c>
      <c r="E507" s="138" t="s">
        <v>257</v>
      </c>
      <c r="F507" s="142">
        <v>44.988399999999999</v>
      </c>
      <c r="G507" s="142">
        <v>-79.2714</v>
      </c>
      <c r="H507" s="31" t="s">
        <v>1152</v>
      </c>
      <c r="I507" s="31" t="s">
        <v>2783</v>
      </c>
      <c r="J507" s="226" t="s">
        <v>2281</v>
      </c>
      <c r="K507" s="31" t="s">
        <v>3956</v>
      </c>
      <c r="L507" s="226">
        <v>230</v>
      </c>
      <c r="M507" s="287">
        <v>1929</v>
      </c>
      <c r="N507" s="75">
        <v>2100</v>
      </c>
      <c r="O507" s="125"/>
      <c r="P507" s="83" t="s">
        <v>1067</v>
      </c>
      <c r="Q507" s="46" t="s">
        <v>1067</v>
      </c>
      <c r="R507" s="84">
        <v>2</v>
      </c>
      <c r="S507" s="288">
        <f>System!$H$11</f>
        <v>0.68430831298439321</v>
      </c>
      <c r="T507" s="240">
        <f t="shared" si="18"/>
        <v>1.3686166259687864</v>
      </c>
      <c r="U507" s="243">
        <f>System!$I$11</f>
        <v>0.65</v>
      </c>
      <c r="V507" s="185">
        <f t="shared" si="19"/>
        <v>11.388</v>
      </c>
      <c r="W507" s="74">
        <v>1</v>
      </c>
      <c r="X507" s="5"/>
      <c r="Y507" s="148"/>
      <c r="Z507" s="148"/>
      <c r="AA507" s="148"/>
      <c r="AB507" s="336"/>
      <c r="AC507" s="336"/>
      <c r="AD507" s="148"/>
      <c r="AE507" s="148"/>
      <c r="AF507" s="148"/>
      <c r="AG507" s="148"/>
      <c r="AH507" s="148"/>
      <c r="AI507" s="148"/>
      <c r="AJ507" s="148"/>
      <c r="AK507" s="148"/>
      <c r="AL507" s="148"/>
      <c r="AM507" s="86"/>
      <c r="AN507" s="148"/>
      <c r="AO507" s="148"/>
      <c r="AP507" s="148"/>
      <c r="AQ507" s="148"/>
      <c r="AR507" s="148"/>
      <c r="AS507" s="5"/>
      <c r="AT507" s="16"/>
      <c r="AU507" s="16"/>
    </row>
    <row r="508" spans="1:47" s="10" customFormat="1" ht="20.100000000000001" customHeight="1">
      <c r="A508" s="123"/>
      <c r="B508" s="129" t="s">
        <v>331</v>
      </c>
      <c r="C508" s="31" t="s">
        <v>5421</v>
      </c>
      <c r="D508" s="129" t="s">
        <v>322</v>
      </c>
      <c r="E508" s="129" t="s">
        <v>331</v>
      </c>
      <c r="F508" s="146">
        <v>48.772483999999999</v>
      </c>
      <c r="G508" s="146">
        <v>-80.784279999999995</v>
      </c>
      <c r="H508" s="31" t="s">
        <v>1152</v>
      </c>
      <c r="I508" s="31" t="s">
        <v>2783</v>
      </c>
      <c r="J508" s="226" t="s">
        <v>1440</v>
      </c>
      <c r="K508" s="134" t="s">
        <v>4082</v>
      </c>
      <c r="L508" s="226">
        <v>115</v>
      </c>
      <c r="M508" s="90">
        <v>2018</v>
      </c>
      <c r="N508" s="90">
        <v>2033</v>
      </c>
      <c r="O508" s="127"/>
      <c r="P508" s="90" t="s">
        <v>162</v>
      </c>
      <c r="Q508" s="46" t="s">
        <v>4926</v>
      </c>
      <c r="R508" s="185">
        <v>39</v>
      </c>
      <c r="S508" s="288">
        <f>System!$H$7</f>
        <v>0.85116604477611935</v>
      </c>
      <c r="T508" s="240">
        <f t="shared" si="18"/>
        <v>33.195475746268656</v>
      </c>
      <c r="U508" s="243">
        <f>System!$I$9</f>
        <v>0.12</v>
      </c>
      <c r="V508" s="185">
        <f t="shared" si="19"/>
        <v>40.996799999999993</v>
      </c>
      <c r="W508" s="74"/>
      <c r="Y508" s="148"/>
      <c r="Z508" s="171"/>
      <c r="AA508" s="148"/>
      <c r="AB508" s="336"/>
      <c r="AC508" s="337"/>
      <c r="AD508" s="148"/>
      <c r="AE508" s="148"/>
      <c r="AF508" s="148"/>
      <c r="AG508" s="148"/>
      <c r="AH508" s="148"/>
      <c r="AI508" s="222"/>
      <c r="AJ508" s="148"/>
      <c r="AK508" s="148"/>
      <c r="AL508" s="222"/>
      <c r="AM508" s="5"/>
      <c r="AN508" s="148"/>
      <c r="AO508" s="148"/>
      <c r="AP508" s="148"/>
      <c r="AQ508" s="148"/>
      <c r="AR508" s="148"/>
      <c r="AT508" s="16"/>
      <c r="AU508" s="16"/>
    </row>
    <row r="509" spans="1:47" s="10" customFormat="1" ht="20.100000000000001" customHeight="1">
      <c r="A509" s="123"/>
      <c r="B509" s="130" t="s">
        <v>3638</v>
      </c>
      <c r="C509" s="31" t="s">
        <v>5422</v>
      </c>
      <c r="D509" s="130" t="s">
        <v>628</v>
      </c>
      <c r="E509" s="129" t="s">
        <v>282</v>
      </c>
      <c r="F509" s="140">
        <v>48.7468</v>
      </c>
      <c r="G509" s="140">
        <v>-80.581699999999998</v>
      </c>
      <c r="H509" s="31" t="s">
        <v>1152</v>
      </c>
      <c r="I509" s="31" t="s">
        <v>2783</v>
      </c>
      <c r="J509" s="226" t="s">
        <v>1440</v>
      </c>
      <c r="K509" s="31" t="s">
        <v>4082</v>
      </c>
      <c r="L509" s="226">
        <v>115</v>
      </c>
      <c r="M509" s="90">
        <v>2009</v>
      </c>
      <c r="N509" s="90">
        <v>2029</v>
      </c>
      <c r="O509" s="136"/>
      <c r="P509" s="154" t="s">
        <v>203</v>
      </c>
      <c r="Q509" s="46" t="s">
        <v>203</v>
      </c>
      <c r="R509" s="185">
        <v>27.5</v>
      </c>
      <c r="S509" s="288">
        <f>System!$H$11</f>
        <v>0.68430831298439321</v>
      </c>
      <c r="T509" s="240">
        <f t="shared" si="18"/>
        <v>18.818478607070812</v>
      </c>
      <c r="U509" s="243">
        <v>0.58009987178623224</v>
      </c>
      <c r="V509" s="185">
        <f t="shared" si="19"/>
        <v>139.74605911330335</v>
      </c>
      <c r="W509" s="74"/>
      <c r="X509" s="5"/>
      <c r="Y509" s="148"/>
      <c r="Z509" s="171"/>
      <c r="AA509" s="148"/>
      <c r="AB509" s="336"/>
      <c r="AC509" s="337"/>
      <c r="AD509" s="148"/>
      <c r="AE509" s="148"/>
      <c r="AF509" s="148"/>
      <c r="AG509" s="148"/>
      <c r="AH509" s="148"/>
      <c r="AI509" s="222"/>
      <c r="AJ509" s="148"/>
      <c r="AK509" s="148"/>
      <c r="AL509" s="222"/>
      <c r="AM509" s="86"/>
      <c r="AN509" s="148"/>
      <c r="AO509" s="148"/>
      <c r="AP509" s="148"/>
      <c r="AQ509" s="148"/>
      <c r="AR509" s="148"/>
      <c r="AS509" s="5"/>
      <c r="AT509" s="16" t="s">
        <v>1077</v>
      </c>
      <c r="AU509" s="16"/>
    </row>
    <row r="510" spans="1:47" s="10" customFormat="1" ht="20.100000000000001" customHeight="1">
      <c r="A510" s="123"/>
      <c r="B510" s="130" t="s">
        <v>3637</v>
      </c>
      <c r="C510" s="31" t="s">
        <v>5423</v>
      </c>
      <c r="D510" s="47" t="s">
        <v>731</v>
      </c>
      <c r="E510" s="47" t="s">
        <v>304</v>
      </c>
      <c r="F510" s="140">
        <v>49.189900000000002</v>
      </c>
      <c r="G510" s="140">
        <v>-86.117199999999997</v>
      </c>
      <c r="H510" s="31" t="s">
        <v>1152</v>
      </c>
      <c r="I510" s="31" t="s">
        <v>2783</v>
      </c>
      <c r="J510" s="226" t="s">
        <v>2238</v>
      </c>
      <c r="K510" s="134" t="s">
        <v>4133</v>
      </c>
      <c r="L510" s="226">
        <v>115</v>
      </c>
      <c r="M510" s="75">
        <v>1994</v>
      </c>
      <c r="N510" s="75">
        <v>2100</v>
      </c>
      <c r="O510" s="125"/>
      <c r="P510" s="83" t="s">
        <v>1067</v>
      </c>
      <c r="Q510" s="46" t="s">
        <v>1067</v>
      </c>
      <c r="R510" s="84">
        <v>5</v>
      </c>
      <c r="S510" s="288">
        <f>System!$H$11</f>
        <v>0.68430831298439321</v>
      </c>
      <c r="T510" s="240">
        <f t="shared" si="18"/>
        <v>3.421541564921966</v>
      </c>
      <c r="U510" s="243">
        <f>System!$I$11</f>
        <v>0.65</v>
      </c>
      <c r="V510" s="185">
        <f t="shared" si="19"/>
        <v>28.47</v>
      </c>
      <c r="W510" s="74"/>
      <c r="X510" s="5"/>
      <c r="Y510" s="148"/>
      <c r="Z510" s="171"/>
      <c r="AA510" s="148"/>
      <c r="AB510" s="336"/>
      <c r="AC510" s="337"/>
      <c r="AD510" s="148"/>
      <c r="AE510" s="148"/>
      <c r="AF510" s="148"/>
      <c r="AG510" s="148"/>
      <c r="AH510" s="148"/>
      <c r="AI510" s="222"/>
      <c r="AJ510" s="148"/>
      <c r="AK510" s="148"/>
      <c r="AL510" s="222"/>
      <c r="AM510" s="5"/>
      <c r="AN510" s="148"/>
      <c r="AO510" s="148"/>
      <c r="AP510" s="148"/>
      <c r="AQ510" s="148"/>
      <c r="AR510" s="148"/>
      <c r="AS510" s="5"/>
      <c r="AT510" s="16"/>
      <c r="AU510" s="16"/>
    </row>
    <row r="511" spans="1:47" s="10" customFormat="1" ht="20.100000000000001" customHeight="1">
      <c r="A511" s="123"/>
      <c r="B511" s="130" t="s">
        <v>732</v>
      </c>
      <c r="C511" s="31" t="s">
        <v>5424</v>
      </c>
      <c r="D511" s="130" t="s">
        <v>733</v>
      </c>
      <c r="E511" s="129" t="s">
        <v>304</v>
      </c>
      <c r="F511" s="140">
        <v>48.535800000000002</v>
      </c>
      <c r="G511" s="140">
        <v>-86.144199999999998</v>
      </c>
      <c r="H511" s="31" t="s">
        <v>1152</v>
      </c>
      <c r="I511" s="31" t="s">
        <v>2783</v>
      </c>
      <c r="J511" s="226" t="s">
        <v>1281</v>
      </c>
      <c r="K511" s="31" t="s">
        <v>4637</v>
      </c>
      <c r="L511" s="226">
        <v>115</v>
      </c>
      <c r="M511" s="90">
        <v>2008</v>
      </c>
      <c r="N511" s="90">
        <v>2028</v>
      </c>
      <c r="O511" s="125"/>
      <c r="P511" s="152" t="s">
        <v>1067</v>
      </c>
      <c r="Q511" s="46" t="s">
        <v>1067</v>
      </c>
      <c r="R511" s="185">
        <v>24</v>
      </c>
      <c r="S511" s="288">
        <f>System!$H$11</f>
        <v>0.68430831298439321</v>
      </c>
      <c r="T511" s="240">
        <f t="shared" si="18"/>
        <v>16.423399511625437</v>
      </c>
      <c r="U511" s="243">
        <v>0.58274828767123288</v>
      </c>
      <c r="V511" s="185">
        <f t="shared" si="19"/>
        <v>122.517</v>
      </c>
      <c r="W511" s="74"/>
      <c r="X511" s="86"/>
      <c r="Y511" s="148"/>
      <c r="Z511" s="171"/>
      <c r="AA511" s="148"/>
      <c r="AB511" s="336"/>
      <c r="AC511" s="337"/>
      <c r="AD511" s="148"/>
      <c r="AE511" s="148"/>
      <c r="AF511" s="148"/>
      <c r="AG511" s="148"/>
      <c r="AH511" s="148"/>
      <c r="AI511" s="222"/>
      <c r="AJ511" s="148"/>
      <c r="AK511" s="148"/>
      <c r="AL511" s="222"/>
      <c r="AM511" s="5"/>
      <c r="AN511" s="148"/>
      <c r="AO511" s="148"/>
      <c r="AP511" s="171"/>
      <c r="AQ511" s="148"/>
      <c r="AR511" s="148"/>
      <c r="AS511" s="86"/>
      <c r="AT511" s="16"/>
      <c r="AU511" s="317"/>
    </row>
    <row r="512" spans="1:47" s="10" customFormat="1" ht="20.100000000000001" customHeight="1">
      <c r="A512" s="123"/>
      <c r="B512" s="130" t="s">
        <v>979</v>
      </c>
      <c r="C512" s="31" t="s">
        <v>5425</v>
      </c>
      <c r="D512" s="130" t="s">
        <v>358</v>
      </c>
      <c r="E512" s="129" t="s">
        <v>494</v>
      </c>
      <c r="F512" s="140">
        <v>44.3416</v>
      </c>
      <c r="G512" s="140">
        <v>-81.453299999999999</v>
      </c>
      <c r="H512" s="31" t="s">
        <v>1153</v>
      </c>
      <c r="I512" s="31" t="s">
        <v>2783</v>
      </c>
      <c r="J512" s="226" t="s">
        <v>4355</v>
      </c>
      <c r="K512" s="134" t="s">
        <v>3919</v>
      </c>
      <c r="L512" s="226">
        <v>230</v>
      </c>
      <c r="M512" s="90">
        <v>2009</v>
      </c>
      <c r="N512" s="90">
        <v>2029</v>
      </c>
      <c r="O512" s="125"/>
      <c r="P512" s="83" t="s">
        <v>1156</v>
      </c>
      <c r="Q512" s="46" t="s">
        <v>205</v>
      </c>
      <c r="R512" s="185">
        <v>181.5</v>
      </c>
      <c r="S512" s="288">
        <f>System!$H$12</f>
        <v>0.21142031080592702</v>
      </c>
      <c r="T512" s="240">
        <f t="shared" si="18"/>
        <v>38.372786411275754</v>
      </c>
      <c r="U512" s="243">
        <v>0.2413097349585519</v>
      </c>
      <c r="V512" s="185">
        <f t="shared" si="19"/>
        <v>383.66800000000001</v>
      </c>
      <c r="W512" s="74"/>
      <c r="Y512" s="176"/>
      <c r="Z512" s="174"/>
      <c r="AA512" s="174"/>
      <c r="AB512" s="297"/>
      <c r="AC512" s="297"/>
      <c r="AD512" s="174"/>
      <c r="AE512" s="174"/>
      <c r="AF512" s="174"/>
      <c r="AG512" s="174"/>
      <c r="AH512" s="147"/>
      <c r="AI512" s="174"/>
      <c r="AJ512" s="115"/>
      <c r="AK512" s="174"/>
      <c r="AL512" s="115"/>
      <c r="AM512" s="114"/>
      <c r="AN512" s="177"/>
      <c r="AO512" s="174"/>
      <c r="AP512" s="174"/>
      <c r="AQ512" s="174"/>
      <c r="AR512" s="169"/>
      <c r="AT512" s="16"/>
      <c r="AU512" s="16"/>
    </row>
    <row r="513" spans="1:47" s="10" customFormat="1" ht="20.100000000000001" customHeight="1">
      <c r="A513" s="123"/>
      <c r="B513" s="130" t="s">
        <v>463</v>
      </c>
      <c r="C513" s="31" t="s">
        <v>5426</v>
      </c>
      <c r="D513" s="130" t="s">
        <v>464</v>
      </c>
      <c r="E513" s="129" t="s">
        <v>465</v>
      </c>
      <c r="F513" s="140">
        <v>46.669199999999996</v>
      </c>
      <c r="G513" s="140">
        <v>-80.921400000000006</v>
      </c>
      <c r="H513" s="31" t="s">
        <v>1152</v>
      </c>
      <c r="I513" s="31" t="s">
        <v>2783</v>
      </c>
      <c r="J513" s="228" t="s">
        <v>1911</v>
      </c>
      <c r="K513" s="80" t="s">
        <v>4144</v>
      </c>
      <c r="L513" s="226">
        <v>115</v>
      </c>
      <c r="M513" s="90">
        <v>2014</v>
      </c>
      <c r="N513" s="90">
        <v>2034</v>
      </c>
      <c r="O513" s="125"/>
      <c r="P513" s="83" t="s">
        <v>204</v>
      </c>
      <c r="Q513" s="46" t="s">
        <v>204</v>
      </c>
      <c r="R513" s="84">
        <v>10</v>
      </c>
      <c r="S513" s="288">
        <f>System!$H$13</f>
        <v>0.18544776119402984</v>
      </c>
      <c r="T513" s="240">
        <f t="shared" si="18"/>
        <v>1.8544776119402984</v>
      </c>
      <c r="U513" s="243">
        <f>System!$I$13</f>
        <v>0.18</v>
      </c>
      <c r="V513" s="185">
        <f t="shared" si="19"/>
        <v>15.768000000000001</v>
      </c>
      <c r="W513" s="74"/>
      <c r="Y513" s="176"/>
      <c r="Z513" s="174"/>
      <c r="AA513" s="174"/>
      <c r="AB513" s="297"/>
      <c r="AC513" s="297"/>
      <c r="AD513" s="174"/>
      <c r="AE513" s="174"/>
      <c r="AF513" s="174"/>
      <c r="AG513" s="174"/>
      <c r="AH513" s="147"/>
      <c r="AI513" s="174"/>
      <c r="AJ513" s="115"/>
      <c r="AK513" s="174"/>
      <c r="AL513" s="115"/>
      <c r="AM513" s="114"/>
      <c r="AN513" s="177"/>
      <c r="AO513" s="174"/>
      <c r="AP513" s="174"/>
      <c r="AQ513" s="174"/>
      <c r="AR513" s="169"/>
      <c r="AT513" s="16"/>
      <c r="AU513" s="16"/>
    </row>
    <row r="514" spans="1:47" s="10" customFormat="1" ht="20.100000000000001" customHeight="1">
      <c r="A514" s="123"/>
      <c r="B514" s="130" t="s">
        <v>734</v>
      </c>
      <c r="C514" s="31" t="s">
        <v>5427</v>
      </c>
      <c r="D514" s="47" t="s">
        <v>735</v>
      </c>
      <c r="E514" s="47" t="s">
        <v>260</v>
      </c>
      <c r="F514" s="140">
        <v>48.791800000000002</v>
      </c>
      <c r="G514" s="140">
        <v>-91.704999999999998</v>
      </c>
      <c r="H514" s="31" t="s">
        <v>1152</v>
      </c>
      <c r="I514" s="31" t="s">
        <v>2783</v>
      </c>
      <c r="J514" s="226" t="s">
        <v>1228</v>
      </c>
      <c r="K514" s="134" t="s">
        <v>4610</v>
      </c>
      <c r="L514" s="226">
        <v>230</v>
      </c>
      <c r="M514" s="75">
        <v>2000</v>
      </c>
      <c r="N514" s="75">
        <v>2100</v>
      </c>
      <c r="O514" s="125"/>
      <c r="P514" s="83" t="s">
        <v>1067</v>
      </c>
      <c r="Q514" s="46" t="s">
        <v>1067</v>
      </c>
      <c r="R514" s="84">
        <v>10</v>
      </c>
      <c r="S514" s="288">
        <f>System!$H$11</f>
        <v>0.68430831298439321</v>
      </c>
      <c r="T514" s="240">
        <f t="shared" si="18"/>
        <v>6.8430831298439321</v>
      </c>
      <c r="U514" s="243">
        <f>System!$I$11</f>
        <v>0.65</v>
      </c>
      <c r="V514" s="185">
        <f t="shared" si="19"/>
        <v>56.94</v>
      </c>
      <c r="W514" s="74"/>
      <c r="X514" s="5"/>
      <c r="Y514" s="148"/>
      <c r="Z514" s="171"/>
      <c r="AA514" s="148"/>
      <c r="AB514" s="336"/>
      <c r="AC514" s="337"/>
      <c r="AD514" s="148"/>
      <c r="AE514" s="148"/>
      <c r="AF514" s="148"/>
      <c r="AG514" s="148"/>
      <c r="AH514" s="148"/>
      <c r="AI514" s="222"/>
      <c r="AJ514" s="148"/>
      <c r="AK514" s="148"/>
      <c r="AL514" s="222"/>
      <c r="AM514" s="5"/>
      <c r="AN514" s="148"/>
      <c r="AO514" s="148"/>
      <c r="AP514" s="148"/>
      <c r="AQ514" s="148"/>
      <c r="AR514" s="148"/>
      <c r="AS514" s="5"/>
      <c r="AT514" s="16"/>
      <c r="AU514" s="16"/>
    </row>
    <row r="515" spans="1:47" s="10" customFormat="1" ht="20.100000000000001" customHeight="1">
      <c r="A515" s="123"/>
      <c r="B515" s="130" t="s">
        <v>881</v>
      </c>
      <c r="C515" s="31" t="s">
        <v>5428</v>
      </c>
      <c r="D515" s="130" t="s">
        <v>882</v>
      </c>
      <c r="E515" s="129" t="s">
        <v>364</v>
      </c>
      <c r="F515" s="140">
        <v>48.707799999999999</v>
      </c>
      <c r="G515" s="140">
        <v>-94.251599999999996</v>
      </c>
      <c r="H515" s="31" t="s">
        <v>1152</v>
      </c>
      <c r="I515" s="31" t="s">
        <v>2783</v>
      </c>
      <c r="J515" s="226" t="s">
        <v>2095</v>
      </c>
      <c r="K515" s="31" t="s">
        <v>3939</v>
      </c>
      <c r="L515" s="226">
        <v>115</v>
      </c>
      <c r="M515" s="90">
        <v>2015</v>
      </c>
      <c r="N515" s="90">
        <v>2035</v>
      </c>
      <c r="O515" s="125"/>
      <c r="P515" s="83" t="s">
        <v>204</v>
      </c>
      <c r="Q515" s="46" t="s">
        <v>204</v>
      </c>
      <c r="R515" s="84">
        <v>5</v>
      </c>
      <c r="S515" s="288">
        <f>System!$H$13</f>
        <v>0.18544776119402984</v>
      </c>
      <c r="T515" s="240">
        <f t="shared" si="18"/>
        <v>0.92723880597014918</v>
      </c>
      <c r="U515" s="243">
        <f>System!$I$13</f>
        <v>0.18</v>
      </c>
      <c r="V515" s="185">
        <f t="shared" si="19"/>
        <v>7.8840000000000003</v>
      </c>
      <c r="W515" s="74"/>
      <c r="Y515" s="176"/>
      <c r="Z515" s="174"/>
      <c r="AA515" s="174"/>
      <c r="AB515" s="297"/>
      <c r="AC515" s="297"/>
      <c r="AD515" s="174"/>
      <c r="AE515" s="174"/>
      <c r="AF515" s="174"/>
      <c r="AG515" s="174"/>
      <c r="AH515" s="147"/>
      <c r="AI515" s="174"/>
      <c r="AJ515" s="115"/>
      <c r="AK515" s="174"/>
      <c r="AL515" s="115"/>
      <c r="AM515" s="114"/>
      <c r="AN515" s="177"/>
      <c r="AO515" s="174"/>
      <c r="AP515" s="174"/>
      <c r="AQ515" s="174"/>
      <c r="AR515" s="169"/>
      <c r="AT515" s="16"/>
      <c r="AU515" s="16"/>
    </row>
    <row r="516" spans="1:47" s="10" customFormat="1" ht="20.100000000000001" customHeight="1">
      <c r="A516" s="123"/>
      <c r="B516" s="130" t="s">
        <v>736</v>
      </c>
      <c r="C516" s="31" t="s">
        <v>5429</v>
      </c>
      <c r="D516" s="47" t="s">
        <v>1026</v>
      </c>
      <c r="E516" s="47" t="s">
        <v>1051</v>
      </c>
      <c r="F516" s="140">
        <v>46.316299999999998</v>
      </c>
      <c r="G516" s="140">
        <v>-81.520700000000005</v>
      </c>
      <c r="H516" s="31" t="s">
        <v>1152</v>
      </c>
      <c r="I516" s="31" t="s">
        <v>2783</v>
      </c>
      <c r="J516" s="226" t="s">
        <v>2508</v>
      </c>
      <c r="K516" s="31" t="s">
        <v>4302</v>
      </c>
      <c r="L516" s="226">
        <v>115</v>
      </c>
      <c r="M516" s="75">
        <v>2000</v>
      </c>
      <c r="N516" s="75">
        <v>2100</v>
      </c>
      <c r="O516" s="125"/>
      <c r="P516" s="83" t="s">
        <v>1067</v>
      </c>
      <c r="Q516" s="46" t="s">
        <v>1067</v>
      </c>
      <c r="R516" s="84">
        <v>3.4</v>
      </c>
      <c r="S516" s="288">
        <f>System!$H$11</f>
        <v>0.68430831298439321</v>
      </c>
      <c r="T516" s="240">
        <f t="shared" ref="T516:T552" si="20">R516*S516</f>
        <v>2.3266482641469368</v>
      </c>
      <c r="U516" s="243">
        <f>System!$I$11</f>
        <v>0.65</v>
      </c>
      <c r="V516" s="185">
        <f t="shared" si="19"/>
        <v>19.359599999999997</v>
      </c>
      <c r="W516" s="74"/>
      <c r="X516" s="5"/>
      <c r="Y516" s="148"/>
      <c r="Z516" s="171"/>
      <c r="AA516" s="148"/>
      <c r="AB516" s="336"/>
      <c r="AC516" s="337"/>
      <c r="AD516" s="148"/>
      <c r="AE516" s="148"/>
      <c r="AF516" s="148"/>
      <c r="AG516" s="148"/>
      <c r="AH516" s="148"/>
      <c r="AI516" s="222"/>
      <c r="AJ516" s="148"/>
      <c r="AK516" s="148"/>
      <c r="AL516" s="222"/>
      <c r="AM516" s="5"/>
      <c r="AN516" s="148"/>
      <c r="AO516" s="148"/>
      <c r="AP516" s="171"/>
      <c r="AQ516" s="148"/>
      <c r="AR516" s="148"/>
      <c r="AS516" s="5"/>
      <c r="AT516" s="16"/>
      <c r="AU516" s="16"/>
    </row>
    <row r="517" spans="1:47" s="10" customFormat="1" ht="20.100000000000001" customHeight="1">
      <c r="A517" s="123"/>
      <c r="B517" s="130" t="s">
        <v>561</v>
      </c>
      <c r="C517" s="31" t="s">
        <v>5430</v>
      </c>
      <c r="D517" s="130" t="s">
        <v>980</v>
      </c>
      <c r="E517" s="129" t="s">
        <v>561</v>
      </c>
      <c r="F517" s="140">
        <v>42.897799999999997</v>
      </c>
      <c r="G517" s="140">
        <v>-79.385400000000004</v>
      </c>
      <c r="H517" s="31" t="s">
        <v>1153</v>
      </c>
      <c r="I517" s="31" t="s">
        <v>2783</v>
      </c>
      <c r="J517" s="226" t="s">
        <v>2435</v>
      </c>
      <c r="K517" s="134" t="s">
        <v>4020</v>
      </c>
      <c r="L517" s="226">
        <v>115</v>
      </c>
      <c r="M517" s="90">
        <v>2014</v>
      </c>
      <c r="N517" s="90">
        <v>2034</v>
      </c>
      <c r="O517" s="125"/>
      <c r="P517" s="83" t="s">
        <v>1156</v>
      </c>
      <c r="Q517" s="46" t="s">
        <v>205</v>
      </c>
      <c r="R517" s="84">
        <v>9</v>
      </c>
      <c r="S517" s="288">
        <f>System!$H$12</f>
        <v>0.21142031080592702</v>
      </c>
      <c r="T517" s="240">
        <f t="shared" si="20"/>
        <v>1.9027827972533431</v>
      </c>
      <c r="U517" s="243">
        <f>System!$I$12</f>
        <v>0.27</v>
      </c>
      <c r="V517" s="185">
        <f t="shared" si="19"/>
        <v>21.286800000000003</v>
      </c>
      <c r="W517" s="74"/>
      <c r="Y517" s="176"/>
      <c r="Z517" s="174"/>
      <c r="AA517" s="174"/>
      <c r="AB517" s="297"/>
      <c r="AC517" s="297"/>
      <c r="AD517" s="174"/>
      <c r="AE517" s="174"/>
      <c r="AF517" s="174"/>
      <c r="AG517" s="174"/>
      <c r="AH517" s="147"/>
      <c r="AI517" s="174"/>
      <c r="AJ517" s="115"/>
      <c r="AK517" s="174"/>
      <c r="AL517" s="115"/>
      <c r="AM517" s="114"/>
      <c r="AN517" s="177"/>
      <c r="AO517" s="174"/>
      <c r="AP517" s="174"/>
      <c r="AQ517" s="174"/>
      <c r="AR517" s="169"/>
      <c r="AT517" s="16"/>
      <c r="AU517" s="16"/>
    </row>
    <row r="518" spans="1:47" s="10" customFormat="1" ht="20.100000000000001" customHeight="1">
      <c r="A518" s="123"/>
      <c r="B518" s="130" t="s">
        <v>883</v>
      </c>
      <c r="C518" s="31" t="s">
        <v>5431</v>
      </c>
      <c r="D518" s="130" t="s">
        <v>884</v>
      </c>
      <c r="E518" s="129" t="s">
        <v>466</v>
      </c>
      <c r="F518" s="140">
        <v>49.839500000000001</v>
      </c>
      <c r="G518" s="140">
        <v>-92.846699999999998</v>
      </c>
      <c r="H518" s="31" t="s">
        <v>1152</v>
      </c>
      <c r="I518" s="31" t="s">
        <v>2783</v>
      </c>
      <c r="J518" s="226" t="s">
        <v>1269</v>
      </c>
      <c r="K518" s="31" t="s">
        <v>4635</v>
      </c>
      <c r="L518" s="226">
        <v>230</v>
      </c>
      <c r="M518" s="90">
        <v>2014</v>
      </c>
      <c r="N518" s="90">
        <v>2034</v>
      </c>
      <c r="O518" s="125"/>
      <c r="P518" s="83" t="s">
        <v>204</v>
      </c>
      <c r="Q518" s="46" t="s">
        <v>204</v>
      </c>
      <c r="R518" s="84">
        <v>10</v>
      </c>
      <c r="S518" s="288">
        <f>System!$H$13</f>
        <v>0.18544776119402984</v>
      </c>
      <c r="T518" s="240">
        <f t="shared" si="20"/>
        <v>1.8544776119402984</v>
      </c>
      <c r="U518" s="243">
        <f>System!$I$13</f>
        <v>0.18</v>
      </c>
      <c r="V518" s="185">
        <f t="shared" si="19"/>
        <v>15.768000000000001</v>
      </c>
      <c r="W518" s="74"/>
      <c r="Y518" s="176"/>
      <c r="Z518" s="174"/>
      <c r="AA518" s="174"/>
      <c r="AB518" s="297"/>
      <c r="AC518" s="297"/>
      <c r="AD518" s="174"/>
      <c r="AE518" s="174"/>
      <c r="AF518" s="174"/>
      <c r="AG518" s="174"/>
      <c r="AH518" s="147"/>
      <c r="AI518" s="174"/>
      <c r="AJ518" s="115"/>
      <c r="AK518" s="174"/>
      <c r="AL518" s="115"/>
      <c r="AM518" s="114"/>
      <c r="AN518" s="177"/>
      <c r="AO518" s="174"/>
      <c r="AP518" s="174"/>
      <c r="AQ518" s="174"/>
      <c r="AR518" s="169"/>
      <c r="AT518" s="16"/>
      <c r="AU518" s="16"/>
    </row>
    <row r="519" spans="1:47" s="10" customFormat="1" ht="20.100000000000001" customHeight="1">
      <c r="A519" s="123"/>
      <c r="B519" s="130" t="s">
        <v>737</v>
      </c>
      <c r="C519" s="31" t="s">
        <v>5432</v>
      </c>
      <c r="D519" s="47" t="s">
        <v>753</v>
      </c>
      <c r="E519" s="47" t="s">
        <v>3482</v>
      </c>
      <c r="F519" s="140">
        <v>49.8217</v>
      </c>
      <c r="G519" s="140">
        <v>-92.876300000000001</v>
      </c>
      <c r="H519" s="31" t="s">
        <v>1152</v>
      </c>
      <c r="I519" s="31" t="s">
        <v>2783</v>
      </c>
      <c r="J519" s="226" t="s">
        <v>1269</v>
      </c>
      <c r="K519" s="134" t="s">
        <v>4635</v>
      </c>
      <c r="L519" s="226">
        <v>230</v>
      </c>
      <c r="M519" s="75">
        <v>2000</v>
      </c>
      <c r="N519" s="75">
        <v>2100</v>
      </c>
      <c r="O519" s="136"/>
      <c r="P519" s="83" t="s">
        <v>1067</v>
      </c>
      <c r="Q519" s="46" t="s">
        <v>1067</v>
      </c>
      <c r="R519" s="84">
        <v>1.1000000000000001</v>
      </c>
      <c r="S519" s="288">
        <f>System!$H$11</f>
        <v>0.68430831298439321</v>
      </c>
      <c r="T519" s="240">
        <f t="shared" si="20"/>
        <v>0.75273914428283262</v>
      </c>
      <c r="U519" s="243">
        <f>System!$I$11</f>
        <v>0.65</v>
      </c>
      <c r="V519" s="185">
        <f t="shared" si="19"/>
        <v>6.2634000000000007</v>
      </c>
      <c r="W519" s="74"/>
      <c r="X519" s="5"/>
      <c r="Y519" s="148"/>
      <c r="Z519" s="171"/>
      <c r="AA519" s="148"/>
      <c r="AB519" s="336"/>
      <c r="AC519" s="337"/>
      <c r="AD519" s="148"/>
      <c r="AE519" s="148"/>
      <c r="AF519" s="148"/>
      <c r="AG519" s="148"/>
      <c r="AH519" s="148"/>
      <c r="AI519" s="222"/>
      <c r="AJ519" s="148"/>
      <c r="AK519" s="148"/>
      <c r="AL519" s="222"/>
      <c r="AM519" s="86"/>
      <c r="AN519" s="148"/>
      <c r="AO519" s="148"/>
      <c r="AP519" s="148"/>
      <c r="AQ519" s="148"/>
      <c r="AR519" s="148"/>
      <c r="AS519" s="5"/>
      <c r="AT519" s="16"/>
      <c r="AU519" s="16"/>
    </row>
    <row r="520" spans="1:47" s="10" customFormat="1" ht="20.100000000000001" customHeight="1">
      <c r="A520" s="123"/>
      <c r="B520" s="130" t="s">
        <v>885</v>
      </c>
      <c r="C520" s="31" t="s">
        <v>5433</v>
      </c>
      <c r="D520" s="129" t="s">
        <v>345</v>
      </c>
      <c r="E520" s="129" t="s">
        <v>467</v>
      </c>
      <c r="F520" s="140">
        <v>42.935899999999997</v>
      </c>
      <c r="G520" s="140">
        <v>-80.143500000000003</v>
      </c>
      <c r="H520" s="31" t="s">
        <v>1153</v>
      </c>
      <c r="I520" s="31" t="s">
        <v>2783</v>
      </c>
      <c r="J520" s="226" t="s">
        <v>2301</v>
      </c>
      <c r="K520" s="134" t="s">
        <v>4083</v>
      </c>
      <c r="L520" s="226">
        <v>230</v>
      </c>
      <c r="M520" s="90">
        <v>2013</v>
      </c>
      <c r="N520" s="90">
        <v>2033</v>
      </c>
      <c r="O520" s="125"/>
      <c r="P520" s="83" t="s">
        <v>204</v>
      </c>
      <c r="Q520" s="46" t="s">
        <v>204</v>
      </c>
      <c r="R520" s="84">
        <v>20</v>
      </c>
      <c r="S520" s="288">
        <f>System!$H$13</f>
        <v>0.18544776119402984</v>
      </c>
      <c r="T520" s="240">
        <f t="shared" si="20"/>
        <v>3.7089552238805967</v>
      </c>
      <c r="U520" s="243">
        <f>System!$I$13</f>
        <v>0.18</v>
      </c>
      <c r="V520" s="185">
        <f t="shared" si="19"/>
        <v>31.536000000000001</v>
      </c>
      <c r="W520" s="74"/>
      <c r="Y520" s="176"/>
      <c r="Z520" s="174"/>
      <c r="AA520" s="174"/>
      <c r="AB520" s="297"/>
      <c r="AC520" s="297"/>
      <c r="AD520" s="174"/>
      <c r="AE520" s="174"/>
      <c r="AF520" s="174"/>
      <c r="AG520" s="174"/>
      <c r="AH520" s="147"/>
      <c r="AI520" s="174"/>
      <c r="AJ520" s="115"/>
      <c r="AK520" s="174"/>
      <c r="AL520" s="115"/>
      <c r="AM520" s="114"/>
      <c r="AN520" s="177"/>
      <c r="AO520" s="174"/>
      <c r="AP520" s="174"/>
      <c r="AQ520" s="174"/>
      <c r="AR520" s="169"/>
      <c r="AT520" s="16"/>
      <c r="AU520" s="16"/>
    </row>
    <row r="521" spans="1:47" s="10" customFormat="1" ht="20.100000000000001" customHeight="1">
      <c r="A521" s="123"/>
      <c r="B521" s="129" t="s">
        <v>247</v>
      </c>
      <c r="C521" s="31" t="s">
        <v>5434</v>
      </c>
      <c r="D521" s="129" t="s">
        <v>4940</v>
      </c>
      <c r="E521" s="129" t="s">
        <v>221</v>
      </c>
      <c r="F521" s="146">
        <v>43.846966000000002</v>
      </c>
      <c r="G521" s="146">
        <v>-79.333251000000004</v>
      </c>
      <c r="H521" s="31" t="s">
        <v>1153</v>
      </c>
      <c r="I521" s="31" t="s">
        <v>2783</v>
      </c>
      <c r="J521" s="226" t="s">
        <v>3444</v>
      </c>
      <c r="K521" s="31" t="s">
        <v>4140</v>
      </c>
      <c r="L521" s="226">
        <v>230</v>
      </c>
      <c r="M521" s="90">
        <v>2008</v>
      </c>
      <c r="N521" s="90">
        <v>2028</v>
      </c>
      <c r="O521" s="127"/>
      <c r="P521" s="90" t="s">
        <v>194</v>
      </c>
      <c r="Q521" s="46" t="s">
        <v>4925</v>
      </c>
      <c r="R521" s="53">
        <v>13.7</v>
      </c>
      <c r="S521" s="288">
        <f>System!$H$7</f>
        <v>0.85116604477611935</v>
      </c>
      <c r="T521" s="240">
        <f t="shared" si="20"/>
        <v>11.660974813432835</v>
      </c>
      <c r="U521" s="243">
        <f>System!$I$8</f>
        <v>0.13</v>
      </c>
      <c r="V521" s="185">
        <f t="shared" si="19"/>
        <v>15.601559999999999</v>
      </c>
      <c r="W521" s="74"/>
      <c r="X521" s="5"/>
      <c r="Y521" s="180"/>
      <c r="Z521" s="182"/>
      <c r="AA521" s="182"/>
      <c r="AB521" s="338"/>
      <c r="AC521" s="338"/>
      <c r="AD521" s="174"/>
      <c r="AE521" s="174"/>
      <c r="AF521" s="174"/>
      <c r="AG521" s="174"/>
      <c r="AH521" s="178"/>
      <c r="AI521" s="174"/>
      <c r="AJ521" s="181"/>
      <c r="AK521" s="182"/>
      <c r="AL521" s="178"/>
      <c r="AM521" s="118"/>
      <c r="AN521" s="183"/>
      <c r="AO521" s="174"/>
      <c r="AP521" s="174"/>
      <c r="AQ521" s="174"/>
      <c r="AR521" s="169"/>
      <c r="AS521" s="5"/>
      <c r="AT521" s="16"/>
      <c r="AU521" s="16"/>
    </row>
    <row r="522" spans="1:47" s="10" customFormat="1" ht="20.100000000000001" customHeight="1">
      <c r="A522" s="123"/>
      <c r="B522" s="130" t="s">
        <v>738</v>
      </c>
      <c r="C522" s="31" t="s">
        <v>5435</v>
      </c>
      <c r="D522" s="130" t="s">
        <v>739</v>
      </c>
      <c r="E522" s="129" t="s">
        <v>305</v>
      </c>
      <c r="F522" s="140">
        <v>44.780799999999999</v>
      </c>
      <c r="G522" s="140">
        <v>-79.293700000000001</v>
      </c>
      <c r="H522" s="31" t="s">
        <v>1152</v>
      </c>
      <c r="I522" s="31" t="s">
        <v>2783</v>
      </c>
      <c r="J522" s="226" t="s">
        <v>2284</v>
      </c>
      <c r="K522" s="31" t="s">
        <v>4187</v>
      </c>
      <c r="L522" s="226">
        <v>230</v>
      </c>
      <c r="M522" s="90">
        <v>2015</v>
      </c>
      <c r="N522" s="90">
        <v>2055</v>
      </c>
      <c r="O522" s="136"/>
      <c r="P522" s="83" t="s">
        <v>1067</v>
      </c>
      <c r="Q522" s="46" t="s">
        <v>1067</v>
      </c>
      <c r="R522" s="84">
        <v>1.6</v>
      </c>
      <c r="S522" s="288">
        <f>System!$H$11</f>
        <v>0.68430831298439321</v>
      </c>
      <c r="T522" s="240">
        <f t="shared" si="20"/>
        <v>1.0948933007750292</v>
      </c>
      <c r="U522" s="243">
        <f>System!$I$11</f>
        <v>0.65</v>
      </c>
      <c r="V522" s="185">
        <f t="shared" si="19"/>
        <v>9.1104000000000021</v>
      </c>
      <c r="W522" s="74"/>
      <c r="X522" s="5"/>
      <c r="Y522" s="293"/>
      <c r="Z522" s="148"/>
      <c r="AA522" s="148"/>
      <c r="AB522" s="336"/>
      <c r="AC522" s="336"/>
      <c r="AD522" s="148"/>
      <c r="AE522" s="148"/>
      <c r="AF522" s="148"/>
      <c r="AG522" s="148"/>
      <c r="AH522" s="148"/>
      <c r="AI522" s="148"/>
      <c r="AJ522" s="148"/>
      <c r="AK522" s="148"/>
      <c r="AL522" s="148"/>
      <c r="AM522" s="86"/>
      <c r="AN522" s="148"/>
      <c r="AO522" s="148"/>
      <c r="AP522" s="148"/>
      <c r="AQ522" s="148"/>
      <c r="AR522" s="148"/>
      <c r="AS522" s="5"/>
      <c r="AT522" s="16"/>
      <c r="AU522" s="16"/>
    </row>
    <row r="523" spans="1:47" s="10" customFormat="1" ht="20.100000000000001" customHeight="1">
      <c r="A523" s="123"/>
      <c r="B523" s="130" t="s">
        <v>740</v>
      </c>
      <c r="C523" s="31" t="s">
        <v>5436</v>
      </c>
      <c r="D523" s="130" t="s">
        <v>306</v>
      </c>
      <c r="E523" s="129" t="s">
        <v>287</v>
      </c>
      <c r="F523" s="139">
        <v>44.3371</v>
      </c>
      <c r="G523" s="139">
        <v>-78.313100000000006</v>
      </c>
      <c r="H523" s="31" t="s">
        <v>1153</v>
      </c>
      <c r="I523" s="31" t="s">
        <v>2783</v>
      </c>
      <c r="J523" s="226" t="s">
        <v>1950</v>
      </c>
      <c r="K523" s="134" t="s">
        <v>4189</v>
      </c>
      <c r="L523" s="226">
        <v>230</v>
      </c>
      <c r="M523" s="90">
        <v>2013</v>
      </c>
      <c r="N523" s="90">
        <v>2033</v>
      </c>
      <c r="O523" s="125"/>
      <c r="P523" s="154" t="s">
        <v>1067</v>
      </c>
      <c r="Q523" s="46" t="s">
        <v>1067</v>
      </c>
      <c r="R523" s="84">
        <v>1.3</v>
      </c>
      <c r="S523" s="288">
        <f>System!$H$11</f>
        <v>0.68430831298439321</v>
      </c>
      <c r="T523" s="240">
        <f t="shared" si="20"/>
        <v>0.88960080687971121</v>
      </c>
      <c r="U523" s="243">
        <f>System!$I$11</f>
        <v>0.65</v>
      </c>
      <c r="V523" s="185">
        <f t="shared" si="19"/>
        <v>7.4022000000000014</v>
      </c>
      <c r="W523" s="74"/>
      <c r="X523" s="5"/>
      <c r="Y523" s="177"/>
      <c r="Z523" s="174"/>
      <c r="AA523" s="174"/>
      <c r="AB523" s="297"/>
      <c r="AC523" s="297"/>
      <c r="AD523" s="174"/>
      <c r="AE523" s="174"/>
      <c r="AF523" s="174"/>
      <c r="AG523" s="174"/>
      <c r="AH523" s="147"/>
      <c r="AI523" s="174"/>
      <c r="AJ523" s="115"/>
      <c r="AK523" s="174"/>
      <c r="AL523" s="115"/>
      <c r="AM523" s="114"/>
      <c r="AN523" s="177"/>
      <c r="AO523" s="174"/>
      <c r="AP523" s="174"/>
      <c r="AQ523" s="174"/>
      <c r="AR523" s="169"/>
      <c r="AS523" s="5"/>
      <c r="AT523" s="16"/>
      <c r="AU523" s="16"/>
    </row>
    <row r="524" spans="1:47" s="10" customFormat="1" ht="20.100000000000001" customHeight="1">
      <c r="A524" s="123"/>
      <c r="B524" s="130" t="s">
        <v>485</v>
      </c>
      <c r="C524" s="31" t="s">
        <v>5437</v>
      </c>
      <c r="D524" s="47" t="s">
        <v>447</v>
      </c>
      <c r="E524" s="47" t="s">
        <v>485</v>
      </c>
      <c r="F524" s="140">
        <v>43.4375</v>
      </c>
      <c r="G524" s="140">
        <v>-80.580100000000002</v>
      </c>
      <c r="H524" s="31" t="s">
        <v>1153</v>
      </c>
      <c r="I524" s="31" t="s">
        <v>2783</v>
      </c>
      <c r="J524" s="226" t="s">
        <v>3394</v>
      </c>
      <c r="K524" s="134" t="s">
        <v>4104</v>
      </c>
      <c r="L524" s="226">
        <v>230</v>
      </c>
      <c r="M524" s="90">
        <v>2007</v>
      </c>
      <c r="N524" s="90">
        <v>2027</v>
      </c>
      <c r="O524" s="125"/>
      <c r="P524" s="90" t="s">
        <v>1154</v>
      </c>
      <c r="Q524" s="46" t="s">
        <v>1155</v>
      </c>
      <c r="R524" s="84">
        <v>4.5999999999999996</v>
      </c>
      <c r="S524" s="288">
        <f>System!$H$10</f>
        <v>0.94512195121951226</v>
      </c>
      <c r="T524" s="240">
        <f t="shared" si="20"/>
        <v>4.3475609756097562</v>
      </c>
      <c r="U524" s="243">
        <f>System!$I$10</f>
        <v>0.2</v>
      </c>
      <c r="V524" s="185">
        <f t="shared" si="19"/>
        <v>8.0592000000000006</v>
      </c>
      <c r="W524" s="74"/>
      <c r="X524" s="86"/>
      <c r="Y524" s="177"/>
      <c r="Z524" s="174"/>
      <c r="AA524" s="174"/>
      <c r="AB524" s="297"/>
      <c r="AC524" s="297"/>
      <c r="AD524" s="174"/>
      <c r="AE524" s="174"/>
      <c r="AF524" s="174"/>
      <c r="AG524" s="174"/>
      <c r="AH524" s="147"/>
      <c r="AI524" s="174"/>
      <c r="AJ524" s="115"/>
      <c r="AK524" s="174"/>
      <c r="AL524" s="115"/>
      <c r="AM524" s="114"/>
      <c r="AN524" s="177"/>
      <c r="AO524" s="174"/>
      <c r="AP524" s="174"/>
      <c r="AQ524" s="174"/>
      <c r="AR524" s="169"/>
      <c r="AS524" s="86"/>
      <c r="AT524" s="16"/>
      <c r="AU524" s="16"/>
    </row>
    <row r="525" spans="1:47" s="10" customFormat="1" ht="20.100000000000001" customHeight="1">
      <c r="A525" s="123"/>
      <c r="B525" s="130" t="s">
        <v>886</v>
      </c>
      <c r="C525" s="31" t="s">
        <v>4872</v>
      </c>
      <c r="D525" s="130" t="s">
        <v>887</v>
      </c>
      <c r="E525" s="129" t="s">
        <v>438</v>
      </c>
      <c r="F525" s="140">
        <v>44.657499999999999</v>
      </c>
      <c r="G525" s="140">
        <v>-79.8048</v>
      </c>
      <c r="H525" s="31" t="s">
        <v>1153</v>
      </c>
      <c r="I525" s="31" t="s">
        <v>2783</v>
      </c>
      <c r="J525" s="226" t="s">
        <v>1854</v>
      </c>
      <c r="K525" s="134" t="s">
        <v>4294</v>
      </c>
      <c r="L525" s="226">
        <v>230</v>
      </c>
      <c r="M525" s="90">
        <v>2013</v>
      </c>
      <c r="N525" s="90">
        <v>2033</v>
      </c>
      <c r="O525" s="125"/>
      <c r="P525" s="83" t="s">
        <v>204</v>
      </c>
      <c r="Q525" s="46" t="s">
        <v>204</v>
      </c>
      <c r="R525" s="84">
        <v>10</v>
      </c>
      <c r="S525" s="288">
        <f>System!$H$13</f>
        <v>0.18544776119402984</v>
      </c>
      <c r="T525" s="240">
        <f t="shared" si="20"/>
        <v>1.8544776119402984</v>
      </c>
      <c r="U525" s="243">
        <f>System!$I$13</f>
        <v>0.18</v>
      </c>
      <c r="V525" s="185">
        <f t="shared" si="19"/>
        <v>15.768000000000001</v>
      </c>
      <c r="W525" s="74"/>
      <c r="Y525" s="176"/>
      <c r="Z525" s="174"/>
      <c r="AA525" s="174"/>
      <c r="AB525" s="297"/>
      <c r="AC525" s="297"/>
      <c r="AD525" s="174"/>
      <c r="AE525" s="174"/>
      <c r="AF525" s="174"/>
      <c r="AG525" s="174"/>
      <c r="AH525" s="147"/>
      <c r="AI525" s="174"/>
      <c r="AJ525" s="115"/>
      <c r="AK525" s="174"/>
      <c r="AL525" s="115"/>
      <c r="AM525" s="114"/>
      <c r="AN525" s="177"/>
      <c r="AO525" s="174"/>
      <c r="AP525" s="174"/>
      <c r="AQ525" s="174"/>
      <c r="AR525" s="169"/>
      <c r="AT525" s="16"/>
      <c r="AU525" s="16"/>
    </row>
    <row r="526" spans="1:47" s="10" customFormat="1" ht="20.100000000000001" customHeight="1">
      <c r="A526" s="123"/>
      <c r="B526" s="130" t="s">
        <v>888</v>
      </c>
      <c r="C526" s="31" t="s">
        <v>4847</v>
      </c>
      <c r="D526" s="130" t="s">
        <v>889</v>
      </c>
      <c r="E526" s="129" t="s">
        <v>302</v>
      </c>
      <c r="F526" s="140">
        <v>44.771299999999997</v>
      </c>
      <c r="G526" s="140">
        <v>-79.641599999999997</v>
      </c>
      <c r="H526" s="31" t="s">
        <v>1152</v>
      </c>
      <c r="I526" s="31" t="s">
        <v>2783</v>
      </c>
      <c r="J526" s="226" t="s">
        <v>2284</v>
      </c>
      <c r="K526" s="134" t="s">
        <v>4187</v>
      </c>
      <c r="L526" s="226">
        <v>230</v>
      </c>
      <c r="M526" s="90">
        <v>2013</v>
      </c>
      <c r="N526" s="90">
        <v>2033</v>
      </c>
      <c r="O526" s="125"/>
      <c r="P526" s="83" t="s">
        <v>204</v>
      </c>
      <c r="Q526" s="46" t="s">
        <v>204</v>
      </c>
      <c r="R526" s="84">
        <v>8</v>
      </c>
      <c r="S526" s="288">
        <f>System!$H$13</f>
        <v>0.18544776119402984</v>
      </c>
      <c r="T526" s="240">
        <f t="shared" si="20"/>
        <v>1.4835820895522387</v>
      </c>
      <c r="U526" s="243">
        <f>System!$I$13</f>
        <v>0.18</v>
      </c>
      <c r="V526" s="185">
        <f t="shared" si="19"/>
        <v>12.6144</v>
      </c>
      <c r="W526" s="74"/>
      <c r="Y526" s="176"/>
      <c r="Z526" s="174"/>
      <c r="AA526" s="174"/>
      <c r="AB526" s="297"/>
      <c r="AC526" s="297"/>
      <c r="AD526" s="174"/>
      <c r="AE526" s="174"/>
      <c r="AF526" s="174"/>
      <c r="AG526" s="174"/>
      <c r="AH526" s="147"/>
      <c r="AI526" s="174"/>
      <c r="AJ526" s="115"/>
      <c r="AK526" s="174"/>
      <c r="AL526" s="115"/>
      <c r="AM526" s="114"/>
      <c r="AN526" s="177"/>
      <c r="AO526" s="174"/>
      <c r="AP526" s="174"/>
      <c r="AQ526" s="174"/>
      <c r="AR526" s="169"/>
      <c r="AT526" s="16"/>
      <c r="AU526" s="16"/>
    </row>
    <row r="527" spans="1:47" s="10" customFormat="1" ht="20.100000000000001" customHeight="1">
      <c r="A527" s="123"/>
      <c r="B527" s="130" t="s">
        <v>890</v>
      </c>
      <c r="C527" s="31" t="s">
        <v>4848</v>
      </c>
      <c r="D527" s="130" t="s">
        <v>891</v>
      </c>
      <c r="E527" s="129" t="s">
        <v>302</v>
      </c>
      <c r="F527" s="140">
        <v>44.770600000000002</v>
      </c>
      <c r="G527" s="140">
        <v>-79.601799999999997</v>
      </c>
      <c r="H527" s="31" t="s">
        <v>1152</v>
      </c>
      <c r="I527" s="31" t="s">
        <v>2783</v>
      </c>
      <c r="J527" s="227" t="s">
        <v>2284</v>
      </c>
      <c r="K527" s="134" t="s">
        <v>4187</v>
      </c>
      <c r="L527" s="226">
        <v>230</v>
      </c>
      <c r="M527" s="90">
        <v>2013</v>
      </c>
      <c r="N527" s="90">
        <v>2033</v>
      </c>
      <c r="O527" s="136"/>
      <c r="P527" s="83" t="s">
        <v>204</v>
      </c>
      <c r="Q527" s="46" t="s">
        <v>204</v>
      </c>
      <c r="R527" s="84">
        <v>3.5</v>
      </c>
      <c r="S527" s="288">
        <f>System!$H$13</f>
        <v>0.18544776119402984</v>
      </c>
      <c r="T527" s="240">
        <f t="shared" si="20"/>
        <v>0.64906716417910437</v>
      </c>
      <c r="U527" s="243">
        <f>System!$I$13</f>
        <v>0.18</v>
      </c>
      <c r="V527" s="185">
        <f t="shared" si="19"/>
        <v>5.5188000000000006</v>
      </c>
      <c r="W527" s="74"/>
      <c r="Y527" s="176"/>
      <c r="Z527" s="174"/>
      <c r="AA527" s="174"/>
      <c r="AB527" s="297"/>
      <c r="AC527" s="297"/>
      <c r="AD527" s="174"/>
      <c r="AE527" s="174"/>
      <c r="AF527" s="174"/>
      <c r="AG527" s="174"/>
      <c r="AH527" s="147"/>
      <c r="AI527" s="174"/>
      <c r="AJ527" s="115"/>
      <c r="AK527" s="174"/>
      <c r="AL527" s="115"/>
      <c r="AM527" s="114"/>
      <c r="AN527" s="177"/>
      <c r="AO527" s="174"/>
      <c r="AP527" s="174"/>
      <c r="AQ527" s="174"/>
      <c r="AR527" s="169"/>
      <c r="AT527" s="16"/>
      <c r="AU527" s="16"/>
    </row>
    <row r="528" spans="1:47" s="10" customFormat="1" ht="20.100000000000001" customHeight="1">
      <c r="A528" s="123"/>
      <c r="B528" s="130" t="s">
        <v>741</v>
      </c>
      <c r="C528" s="31" t="s">
        <v>5438</v>
      </c>
      <c r="D528" s="130" t="s">
        <v>1018</v>
      </c>
      <c r="E528" s="129" t="s">
        <v>288</v>
      </c>
      <c r="F528" s="140">
        <v>48.347200000000001</v>
      </c>
      <c r="G528" s="140">
        <v>-81.480599999999995</v>
      </c>
      <c r="H528" s="31" t="s">
        <v>1152</v>
      </c>
      <c r="I528" s="31" t="s">
        <v>2783</v>
      </c>
      <c r="J528" s="226" t="s">
        <v>2582</v>
      </c>
      <c r="K528" s="134" t="s">
        <v>3920</v>
      </c>
      <c r="L528" s="226">
        <v>115</v>
      </c>
      <c r="M528" s="90">
        <v>2010</v>
      </c>
      <c r="N528" s="90">
        <v>2060</v>
      </c>
      <c r="O528" s="125"/>
      <c r="P528" s="154" t="s">
        <v>1067</v>
      </c>
      <c r="Q528" s="46" t="s">
        <v>1067</v>
      </c>
      <c r="R528" s="84">
        <v>15</v>
      </c>
      <c r="S528" s="288">
        <f>System!$H$11</f>
        <v>0.68430831298439321</v>
      </c>
      <c r="T528" s="240">
        <f t="shared" si="20"/>
        <v>10.264624694765898</v>
      </c>
      <c r="U528" s="243">
        <f>System!$I$11</f>
        <v>0.65</v>
      </c>
      <c r="V528" s="185">
        <f t="shared" si="19"/>
        <v>85.41</v>
      </c>
      <c r="W528" s="74">
        <v>2</v>
      </c>
      <c r="X528" s="5"/>
      <c r="Y528" s="148"/>
      <c r="Z528" s="171"/>
      <c r="AA528" s="148"/>
      <c r="AB528" s="336"/>
      <c r="AC528" s="337"/>
      <c r="AD528" s="148"/>
      <c r="AE528" s="148"/>
      <c r="AF528" s="148"/>
      <c r="AG528" s="148"/>
      <c r="AH528" s="148"/>
      <c r="AI528" s="222"/>
      <c r="AJ528" s="148"/>
      <c r="AK528" s="148"/>
      <c r="AL528" s="222"/>
      <c r="AM528" s="86"/>
      <c r="AN528" s="148"/>
      <c r="AO528" s="148"/>
      <c r="AP528" s="171"/>
      <c r="AQ528" s="148"/>
      <c r="AR528" s="148"/>
      <c r="AS528" s="5"/>
      <c r="AT528" s="16"/>
      <c r="AU528" s="16"/>
    </row>
    <row r="529" spans="1:47" s="10" customFormat="1" ht="20.100000000000001" customHeight="1">
      <c r="A529" s="123"/>
      <c r="B529" s="130" t="s">
        <v>742</v>
      </c>
      <c r="C529" s="31" t="s">
        <v>5439</v>
      </c>
      <c r="D529" s="47" t="s">
        <v>1038</v>
      </c>
      <c r="E529" s="47" t="s">
        <v>1052</v>
      </c>
      <c r="F529" s="140">
        <v>48.660400000000003</v>
      </c>
      <c r="G529" s="140">
        <v>-86.232500000000002</v>
      </c>
      <c r="H529" s="31" t="s">
        <v>1152</v>
      </c>
      <c r="I529" s="31" t="s">
        <v>2783</v>
      </c>
      <c r="J529" s="226" t="s">
        <v>1281</v>
      </c>
      <c r="K529" s="134" t="s">
        <v>4637</v>
      </c>
      <c r="L529" s="226">
        <v>115</v>
      </c>
      <c r="M529" s="75">
        <v>2000</v>
      </c>
      <c r="N529" s="75">
        <v>2100</v>
      </c>
      <c r="O529" s="125"/>
      <c r="P529" s="154" t="s">
        <v>1067</v>
      </c>
      <c r="Q529" s="46" t="s">
        <v>1067</v>
      </c>
      <c r="R529" s="84">
        <v>13.5</v>
      </c>
      <c r="S529" s="288">
        <f>System!$H$11</f>
        <v>0.68430831298439321</v>
      </c>
      <c r="T529" s="240">
        <f t="shared" si="20"/>
        <v>9.2381622252893081</v>
      </c>
      <c r="U529" s="243">
        <f>System!$I$11</f>
        <v>0.65</v>
      </c>
      <c r="V529" s="185">
        <f t="shared" si="19"/>
        <v>76.869</v>
      </c>
      <c r="W529" s="74"/>
      <c r="X529" s="5"/>
      <c r="Y529" s="148"/>
      <c r="Z529" s="148"/>
      <c r="AA529" s="148"/>
      <c r="AB529" s="337"/>
      <c r="AC529" s="337"/>
      <c r="AD529" s="148"/>
      <c r="AE529" s="148"/>
      <c r="AF529" s="148"/>
      <c r="AG529" s="148"/>
      <c r="AH529" s="148"/>
      <c r="AI529" s="148"/>
      <c r="AJ529" s="171"/>
      <c r="AK529" s="222"/>
      <c r="AL529" s="148"/>
      <c r="AM529" s="86"/>
      <c r="AN529" s="148"/>
      <c r="AO529" s="148"/>
      <c r="AP529" s="148"/>
      <c r="AQ529" s="148"/>
      <c r="AR529" s="148"/>
      <c r="AS529" s="5"/>
      <c r="AT529" s="16" t="s">
        <v>1076</v>
      </c>
      <c r="AU529" s="16"/>
    </row>
    <row r="530" spans="1:47" s="10" customFormat="1" ht="20.100000000000001" customHeight="1">
      <c r="A530" s="123"/>
      <c r="B530" s="130" t="s">
        <v>469</v>
      </c>
      <c r="C530" s="31" t="s">
        <v>5440</v>
      </c>
      <c r="D530" s="47" t="s">
        <v>1062</v>
      </c>
      <c r="E530" s="47" t="s">
        <v>280</v>
      </c>
      <c r="F530" s="140">
        <v>43.154699999999998</v>
      </c>
      <c r="G530" s="140">
        <v>-79.192400000000006</v>
      </c>
      <c r="H530" s="31" t="s">
        <v>1153</v>
      </c>
      <c r="I530" s="31" t="s">
        <v>2783</v>
      </c>
      <c r="J530" s="226" t="s">
        <v>2404</v>
      </c>
      <c r="K530" s="134" t="s">
        <v>3967</v>
      </c>
      <c r="L530" s="226">
        <v>115</v>
      </c>
      <c r="M530" s="90">
        <v>2008</v>
      </c>
      <c r="N530" s="90">
        <v>2028</v>
      </c>
      <c r="O530" s="136"/>
      <c r="P530" s="154" t="s">
        <v>1067</v>
      </c>
      <c r="Q530" s="46" t="s">
        <v>1067</v>
      </c>
      <c r="R530" s="84">
        <v>12</v>
      </c>
      <c r="S530" s="288">
        <f>System!$H$11</f>
        <v>0.68430831298439321</v>
      </c>
      <c r="T530" s="240">
        <f t="shared" si="20"/>
        <v>8.2116997558127185</v>
      </c>
      <c r="U530" s="243">
        <f>System!$I$11</f>
        <v>0.65</v>
      </c>
      <c r="V530" s="185">
        <f t="shared" si="19"/>
        <v>68.328000000000003</v>
      </c>
      <c r="W530" s="74"/>
      <c r="X530" s="5"/>
      <c r="Y530" s="180"/>
      <c r="Z530" s="182"/>
      <c r="AA530" s="182"/>
      <c r="AB530" s="338"/>
      <c r="AC530" s="338"/>
      <c r="AD530" s="174"/>
      <c r="AE530" s="174"/>
      <c r="AF530" s="174"/>
      <c r="AG530" s="174"/>
      <c r="AH530" s="178"/>
      <c r="AI530" s="174"/>
      <c r="AJ530" s="181"/>
      <c r="AK530" s="182"/>
      <c r="AL530" s="178"/>
      <c r="AM530" s="118"/>
      <c r="AN530" s="183"/>
      <c r="AO530" s="174"/>
      <c r="AP530" s="174"/>
      <c r="AQ530" s="174"/>
      <c r="AR530" s="169"/>
      <c r="AS530" s="5"/>
      <c r="AT530" s="16"/>
      <c r="AU530" s="16"/>
    </row>
    <row r="531" spans="1:47" s="10" customFormat="1" ht="20.100000000000001" customHeight="1">
      <c r="A531" s="123"/>
      <c r="B531" s="130" t="s">
        <v>468</v>
      </c>
      <c r="C531" s="31" t="s">
        <v>5441</v>
      </c>
      <c r="D531" s="130" t="s">
        <v>892</v>
      </c>
      <c r="E531" s="129" t="s">
        <v>469</v>
      </c>
      <c r="F531" s="140">
        <v>42.974299999999999</v>
      </c>
      <c r="G531" s="140">
        <v>-79.1965</v>
      </c>
      <c r="H531" s="31" t="s">
        <v>1153</v>
      </c>
      <c r="I531" s="31" t="s">
        <v>2783</v>
      </c>
      <c r="J531" s="226" t="s">
        <v>1447</v>
      </c>
      <c r="K531" s="134" t="s">
        <v>4005</v>
      </c>
      <c r="L531" s="226">
        <v>115</v>
      </c>
      <c r="M531" s="90">
        <v>2014</v>
      </c>
      <c r="N531" s="90">
        <v>2034</v>
      </c>
      <c r="O531" s="125"/>
      <c r="P531" s="83" t="s">
        <v>204</v>
      </c>
      <c r="Q531" s="46" t="s">
        <v>204</v>
      </c>
      <c r="R531" s="84">
        <v>10</v>
      </c>
      <c r="S531" s="288">
        <f>System!$H$13</f>
        <v>0.18544776119402984</v>
      </c>
      <c r="T531" s="240">
        <f t="shared" si="20"/>
        <v>1.8544776119402984</v>
      </c>
      <c r="U531" s="243">
        <f>System!$I$13</f>
        <v>0.18</v>
      </c>
      <c r="V531" s="185">
        <f t="shared" si="19"/>
        <v>15.768000000000001</v>
      </c>
      <c r="W531" s="74"/>
      <c r="Y531" s="176"/>
      <c r="Z531" s="174"/>
      <c r="AA531" s="174"/>
      <c r="AB531" s="297"/>
      <c r="AC531" s="297"/>
      <c r="AD531" s="174"/>
      <c r="AE531" s="174"/>
      <c r="AF531" s="174"/>
      <c r="AG531" s="174"/>
      <c r="AH531" s="147"/>
      <c r="AI531" s="174"/>
      <c r="AJ531" s="115"/>
      <c r="AK531" s="174"/>
      <c r="AL531" s="115"/>
      <c r="AM531" s="114"/>
      <c r="AN531" s="177"/>
      <c r="AO531" s="174"/>
      <c r="AP531" s="174"/>
      <c r="AQ531" s="174"/>
      <c r="AR531" s="169"/>
      <c r="AT531" s="16"/>
      <c r="AU531" s="16"/>
    </row>
    <row r="532" spans="1:47" s="10" customFormat="1" ht="20.100000000000001" customHeight="1">
      <c r="A532" s="123"/>
      <c r="B532" s="130" t="s">
        <v>743</v>
      </c>
      <c r="C532" s="31" t="s">
        <v>5442</v>
      </c>
      <c r="D532" s="130" t="s">
        <v>612</v>
      </c>
      <c r="E532" s="129" t="s">
        <v>300</v>
      </c>
      <c r="F532" s="140">
        <v>46.4315</v>
      </c>
      <c r="G532" s="140">
        <v>-83.385900000000007</v>
      </c>
      <c r="H532" s="31" t="s">
        <v>1152</v>
      </c>
      <c r="I532" s="31" t="s">
        <v>2783</v>
      </c>
      <c r="J532" s="226" t="s">
        <v>4356</v>
      </c>
      <c r="K532" s="134" t="s">
        <v>3870</v>
      </c>
      <c r="L532" s="226">
        <v>115</v>
      </c>
      <c r="M532" s="90">
        <v>2009</v>
      </c>
      <c r="N532" s="90">
        <v>2029</v>
      </c>
      <c r="O532" s="136"/>
      <c r="P532" s="152" t="s">
        <v>203</v>
      </c>
      <c r="Q532" s="46" t="s">
        <v>203</v>
      </c>
      <c r="R532" s="185">
        <v>220</v>
      </c>
      <c r="S532" s="288">
        <f>System!$H$11</f>
        <v>0.68430831298439321</v>
      </c>
      <c r="T532" s="240">
        <f t="shared" si="20"/>
        <v>150.5478288565665</v>
      </c>
      <c r="U532" s="243">
        <v>0.13264943960149439</v>
      </c>
      <c r="V532" s="185">
        <f t="shared" si="19"/>
        <v>255.642</v>
      </c>
      <c r="W532" s="74"/>
      <c r="X532" s="86"/>
      <c r="Y532" s="148"/>
      <c r="Z532" s="171"/>
      <c r="AA532" s="148"/>
      <c r="AB532" s="336"/>
      <c r="AC532" s="337"/>
      <c r="AD532" s="148"/>
      <c r="AE532" s="148"/>
      <c r="AF532" s="148"/>
      <c r="AG532" s="148"/>
      <c r="AH532" s="148"/>
      <c r="AI532" s="222"/>
      <c r="AJ532" s="148"/>
      <c r="AK532" s="148"/>
      <c r="AL532" s="222"/>
      <c r="AM532" s="86"/>
      <c r="AN532" s="148"/>
      <c r="AO532" s="148"/>
      <c r="AP532" s="171"/>
      <c r="AQ532" s="148"/>
      <c r="AR532" s="148"/>
      <c r="AS532" s="86"/>
      <c r="AT532" s="16"/>
      <c r="AU532" s="71"/>
    </row>
    <row r="533" spans="1:47" s="10" customFormat="1" ht="20.100000000000001" customHeight="1">
      <c r="A533" s="123"/>
      <c r="B533" s="130" t="s">
        <v>3639</v>
      </c>
      <c r="C533" s="31" t="s">
        <v>5443</v>
      </c>
      <c r="D533" s="129" t="s">
        <v>546</v>
      </c>
      <c r="E533" s="129" t="s">
        <v>243</v>
      </c>
      <c r="F533" s="140">
        <v>42.999299999999998</v>
      </c>
      <c r="G533" s="140">
        <v>-79.503500000000003</v>
      </c>
      <c r="H533" s="31" t="s">
        <v>1153</v>
      </c>
      <c r="I533" s="31" t="s">
        <v>2783</v>
      </c>
      <c r="J533" s="226" t="s">
        <v>4376</v>
      </c>
      <c r="K533" s="134" t="s">
        <v>4297</v>
      </c>
      <c r="L533" s="226">
        <v>115</v>
      </c>
      <c r="M533" s="90">
        <v>2016</v>
      </c>
      <c r="N533" s="90">
        <v>2036</v>
      </c>
      <c r="O533" s="125"/>
      <c r="P533" s="83" t="s">
        <v>1156</v>
      </c>
      <c r="Q533" s="46" t="s">
        <v>205</v>
      </c>
      <c r="R533" s="185">
        <v>253</v>
      </c>
      <c r="S533" s="288">
        <f>System!$H$12</f>
        <v>0.21142031080592702</v>
      </c>
      <c r="T533" s="240">
        <f t="shared" si="20"/>
        <v>53.489338633899536</v>
      </c>
      <c r="U533" s="243">
        <v>0.20337231757720145</v>
      </c>
      <c r="V533" s="185">
        <f t="shared" si="19"/>
        <v>450.73000000000008</v>
      </c>
      <c r="W533" s="74"/>
      <c r="Y533" s="176"/>
      <c r="Z533" s="174"/>
      <c r="AA533" s="174"/>
      <c r="AB533" s="297"/>
      <c r="AC533" s="297"/>
      <c r="AD533" s="174"/>
      <c r="AE533" s="174"/>
      <c r="AF533" s="174"/>
      <c r="AG533" s="174"/>
      <c r="AH533" s="147"/>
      <c r="AI533" s="174"/>
      <c r="AJ533" s="115"/>
      <c r="AK533" s="174"/>
      <c r="AL533" s="115"/>
      <c r="AM533" s="114"/>
      <c r="AN533" s="177"/>
      <c r="AO533" s="174"/>
      <c r="AP533" s="174"/>
      <c r="AQ533" s="174"/>
      <c r="AR533" s="169"/>
      <c r="AT533" s="16"/>
      <c r="AU533" s="16"/>
    </row>
    <row r="534" spans="1:47" s="10" customFormat="1" ht="20.100000000000001" customHeight="1">
      <c r="A534" s="123"/>
      <c r="B534" s="130" t="s">
        <v>1053</v>
      </c>
      <c r="C534" s="31" t="s">
        <v>5451</v>
      </c>
      <c r="D534" s="47" t="s">
        <v>1054</v>
      </c>
      <c r="E534" s="47" t="s">
        <v>1053</v>
      </c>
      <c r="F534" s="140">
        <v>42.603900000000003</v>
      </c>
      <c r="G534" s="140">
        <v>-81.611599999999996</v>
      </c>
      <c r="H534" s="31" t="s">
        <v>1153</v>
      </c>
      <c r="I534" s="31" t="s">
        <v>2783</v>
      </c>
      <c r="J534" s="226" t="s">
        <v>2677</v>
      </c>
      <c r="K534" s="134" t="s">
        <v>4016</v>
      </c>
      <c r="L534" s="226">
        <v>230</v>
      </c>
      <c r="M534" s="75">
        <v>2000</v>
      </c>
      <c r="N534" s="75">
        <v>2100</v>
      </c>
      <c r="O534" s="125"/>
      <c r="P534" s="83" t="s">
        <v>1155</v>
      </c>
      <c r="Q534" s="46" t="s">
        <v>1155</v>
      </c>
      <c r="R534" s="84">
        <v>3</v>
      </c>
      <c r="S534" s="288">
        <f>System!$H$10</f>
        <v>0.94512195121951226</v>
      </c>
      <c r="T534" s="240">
        <f t="shared" si="20"/>
        <v>2.8353658536585367</v>
      </c>
      <c r="U534" s="243">
        <f>System!$I$10</f>
        <v>0.2</v>
      </c>
      <c r="V534" s="185">
        <f t="shared" si="19"/>
        <v>5.2560000000000002</v>
      </c>
      <c r="W534" s="74"/>
      <c r="X534" s="5"/>
      <c r="Y534" s="176"/>
      <c r="Z534" s="174"/>
      <c r="AA534" s="174"/>
      <c r="AB534" s="297"/>
      <c r="AC534" s="297"/>
      <c r="AD534" s="174"/>
      <c r="AE534" s="174"/>
      <c r="AF534" s="174"/>
      <c r="AG534" s="174"/>
      <c r="AH534" s="147"/>
      <c r="AI534" s="174"/>
      <c r="AJ534" s="115"/>
      <c r="AK534" s="174"/>
      <c r="AL534" s="115"/>
      <c r="AM534" s="114"/>
      <c r="AN534" s="177"/>
      <c r="AO534" s="174"/>
      <c r="AP534" s="174"/>
      <c r="AQ534" s="174"/>
      <c r="AR534" s="169"/>
      <c r="AS534" s="5"/>
      <c r="AT534" s="16"/>
      <c r="AU534" s="16"/>
    </row>
    <row r="535" spans="1:47" s="10" customFormat="1" ht="20.100000000000001" customHeight="1">
      <c r="A535" s="123"/>
      <c r="B535" s="130" t="s">
        <v>744</v>
      </c>
      <c r="C535" s="31" t="s">
        <v>5444</v>
      </c>
      <c r="D535" s="130" t="s">
        <v>745</v>
      </c>
      <c r="E535" s="129" t="s">
        <v>307</v>
      </c>
      <c r="F535" s="140">
        <v>46.369500000000002</v>
      </c>
      <c r="G535" s="140">
        <v>-79.935699999999997</v>
      </c>
      <c r="H535" s="31" t="s">
        <v>1152</v>
      </c>
      <c r="I535" s="31" t="s">
        <v>2783</v>
      </c>
      <c r="J535" s="226" t="s">
        <v>1943</v>
      </c>
      <c r="K535" s="134" t="s">
        <v>4006</v>
      </c>
      <c r="L535" s="226">
        <v>230</v>
      </c>
      <c r="M535" s="90">
        <v>2010</v>
      </c>
      <c r="N535" s="90">
        <v>2030</v>
      </c>
      <c r="O535" s="136"/>
      <c r="P535" s="83" t="s">
        <v>1067</v>
      </c>
      <c r="Q535" s="46" t="s">
        <v>1067</v>
      </c>
      <c r="R535" s="84">
        <v>8.6999999999999993</v>
      </c>
      <c r="S535" s="288">
        <f>System!$H$11</f>
        <v>0.68430831298439321</v>
      </c>
      <c r="T535" s="240">
        <f t="shared" si="20"/>
        <v>5.9534823229642209</v>
      </c>
      <c r="U535" s="243">
        <f>System!$I$11</f>
        <v>0.65</v>
      </c>
      <c r="V535" s="185">
        <f t="shared" ref="V535:V552" si="21">R535*24*365*U535/1000</f>
        <v>49.537800000000004</v>
      </c>
      <c r="W535" s="74"/>
      <c r="X535" s="5"/>
      <c r="Y535" s="148"/>
      <c r="Z535" s="171"/>
      <c r="AA535" s="148"/>
      <c r="AB535" s="336"/>
      <c r="AC535" s="337"/>
      <c r="AD535" s="148"/>
      <c r="AE535" s="148"/>
      <c r="AF535" s="148"/>
      <c r="AG535" s="148"/>
      <c r="AH535" s="148"/>
      <c r="AI535" s="222"/>
      <c r="AJ535" s="148"/>
      <c r="AK535" s="148"/>
      <c r="AL535" s="222"/>
      <c r="AM535" s="86"/>
      <c r="AN535" s="148"/>
      <c r="AO535" s="148"/>
      <c r="AP535" s="171"/>
      <c r="AQ535" s="148"/>
      <c r="AR535" s="148"/>
      <c r="AS535" s="5"/>
      <c r="AT535" s="16"/>
      <c r="AU535" s="16"/>
    </row>
    <row r="536" spans="1:47" s="10" customFormat="1" ht="20.100000000000001" customHeight="1">
      <c r="A536" s="123"/>
      <c r="B536" s="130" t="s">
        <v>605</v>
      </c>
      <c r="C536" s="31" t="s">
        <v>5445</v>
      </c>
      <c r="D536" s="130" t="s">
        <v>332</v>
      </c>
      <c r="E536" s="129" t="s">
        <v>249</v>
      </c>
      <c r="F536" s="140">
        <v>42.280700000000003</v>
      </c>
      <c r="G536" s="140">
        <v>-83.087599999999995</v>
      </c>
      <c r="H536" s="31" t="s">
        <v>1153</v>
      </c>
      <c r="I536" s="31" t="s">
        <v>2783</v>
      </c>
      <c r="J536" s="226" t="s">
        <v>4592</v>
      </c>
      <c r="K536" s="134" t="s">
        <v>4593</v>
      </c>
      <c r="L536" s="226">
        <v>230</v>
      </c>
      <c r="M536" s="90">
        <v>2016</v>
      </c>
      <c r="N536" s="90">
        <v>2031</v>
      </c>
      <c r="O536" s="127"/>
      <c r="P536" s="90" t="s">
        <v>162</v>
      </c>
      <c r="Q536" s="46" t="s">
        <v>4926</v>
      </c>
      <c r="R536" s="185">
        <v>122.8</v>
      </c>
      <c r="S536" s="288">
        <f>System!$H$7</f>
        <v>0.85116604477611935</v>
      </c>
      <c r="T536" s="240">
        <f t="shared" si="20"/>
        <v>104.52319029850746</v>
      </c>
      <c r="U536" s="243">
        <v>4.3615114601460593E-2</v>
      </c>
      <c r="V536" s="185">
        <f t="shared" si="21"/>
        <v>46.917999999999999</v>
      </c>
      <c r="W536" s="74"/>
      <c r="Y536" s="176"/>
      <c r="Z536" s="174"/>
      <c r="AA536" s="174"/>
      <c r="AB536" s="297"/>
      <c r="AC536" s="297"/>
      <c r="AD536" s="174"/>
      <c r="AE536" s="174"/>
      <c r="AF536" s="174"/>
      <c r="AG536" s="174"/>
      <c r="AH536" s="147"/>
      <c r="AI536" s="174"/>
      <c r="AJ536" s="115"/>
      <c r="AK536" s="174"/>
      <c r="AL536" s="115"/>
      <c r="AM536" s="114"/>
      <c r="AN536" s="177"/>
      <c r="AO536" s="174"/>
      <c r="AP536" s="174"/>
      <c r="AQ536" s="174"/>
      <c r="AR536" s="169"/>
      <c r="AT536" s="16"/>
      <c r="AU536" s="16"/>
    </row>
    <row r="537" spans="1:47" s="10" customFormat="1" ht="20.100000000000001" customHeight="1">
      <c r="A537" s="123"/>
      <c r="B537" s="130" t="s">
        <v>606</v>
      </c>
      <c r="C537" s="31" t="s">
        <v>5446</v>
      </c>
      <c r="D537" s="47" t="s">
        <v>1065</v>
      </c>
      <c r="E537" s="47" t="s">
        <v>606</v>
      </c>
      <c r="F537" s="140">
        <v>43.859400000000001</v>
      </c>
      <c r="G537" s="140">
        <v>-78.903300000000002</v>
      </c>
      <c r="H537" s="31" t="s">
        <v>1153</v>
      </c>
      <c r="I537" s="31" t="s">
        <v>2783</v>
      </c>
      <c r="J537" s="226" t="s">
        <v>4357</v>
      </c>
      <c r="K537" s="134" t="s">
        <v>3921</v>
      </c>
      <c r="L537" s="226">
        <v>230</v>
      </c>
      <c r="M537" s="287">
        <v>1998</v>
      </c>
      <c r="N537" s="75">
        <v>2100</v>
      </c>
      <c r="O537" s="136"/>
      <c r="P537" s="83" t="s">
        <v>194</v>
      </c>
      <c r="Q537" s="46" t="s">
        <v>4925</v>
      </c>
      <c r="R537" s="185">
        <v>56</v>
      </c>
      <c r="S537" s="288">
        <f>System!$H$7</f>
        <v>0.85116604477611935</v>
      </c>
      <c r="T537" s="240">
        <f t="shared" si="20"/>
        <v>47.66529850746268</v>
      </c>
      <c r="U537" s="243">
        <v>0.81995474559686887</v>
      </c>
      <c r="V537" s="185">
        <f t="shared" si="21"/>
        <v>402.23700000000002</v>
      </c>
      <c r="W537" s="74"/>
      <c r="X537" s="5"/>
      <c r="Y537" s="176"/>
      <c r="Z537" s="174"/>
      <c r="AA537" s="174"/>
      <c r="AB537" s="297"/>
      <c r="AC537" s="297"/>
      <c r="AD537" s="174"/>
      <c r="AE537" s="174"/>
      <c r="AF537" s="174"/>
      <c r="AG537" s="174"/>
      <c r="AH537" s="147"/>
      <c r="AI537" s="174"/>
      <c r="AJ537" s="115"/>
      <c r="AK537" s="174"/>
      <c r="AL537" s="115"/>
      <c r="AM537" s="194"/>
      <c r="AN537" s="177"/>
      <c r="AO537" s="174"/>
      <c r="AP537" s="174"/>
      <c r="AQ537" s="174"/>
      <c r="AR537" s="169"/>
      <c r="AS537" s="5"/>
      <c r="AT537" s="16"/>
      <c r="AU537" s="16"/>
    </row>
    <row r="538" spans="1:47" s="10" customFormat="1" ht="20.100000000000001" customHeight="1">
      <c r="A538" s="123"/>
      <c r="B538" s="130" t="s">
        <v>746</v>
      </c>
      <c r="C538" s="31" t="s">
        <v>5447</v>
      </c>
      <c r="D538" s="130" t="s">
        <v>747</v>
      </c>
      <c r="E538" s="129" t="s">
        <v>256</v>
      </c>
      <c r="F538" s="140">
        <v>49.218899999999998</v>
      </c>
      <c r="G538" s="140">
        <v>-82.688800000000001</v>
      </c>
      <c r="H538" s="31" t="s">
        <v>1152</v>
      </c>
      <c r="I538" s="31" t="s">
        <v>2783</v>
      </c>
      <c r="J538" s="226" t="s">
        <v>1900</v>
      </c>
      <c r="K538" s="31" t="s">
        <v>4090</v>
      </c>
      <c r="L538" s="226">
        <v>115</v>
      </c>
      <c r="M538" s="90">
        <v>2013</v>
      </c>
      <c r="N538" s="90">
        <v>2053</v>
      </c>
      <c r="O538" s="125"/>
      <c r="P538" s="83" t="s">
        <v>1067</v>
      </c>
      <c r="Q538" s="46" t="s">
        <v>1067</v>
      </c>
      <c r="R538" s="84">
        <v>5.5</v>
      </c>
      <c r="S538" s="288">
        <f>System!$H$11</f>
        <v>0.68430831298439321</v>
      </c>
      <c r="T538" s="240">
        <f t="shared" si="20"/>
        <v>3.7636957214141624</v>
      </c>
      <c r="U538" s="243">
        <f>System!$I$11</f>
        <v>0.65</v>
      </c>
      <c r="V538" s="185">
        <f t="shared" si="21"/>
        <v>31.317</v>
      </c>
      <c r="W538" s="74"/>
      <c r="X538" s="5"/>
      <c r="Y538" s="148"/>
      <c r="Z538" s="171"/>
      <c r="AA538" s="148"/>
      <c r="AB538" s="336"/>
      <c r="AC538" s="337"/>
      <c r="AD538" s="148"/>
      <c r="AE538" s="148"/>
      <c r="AF538" s="148"/>
      <c r="AG538" s="148"/>
      <c r="AH538" s="148"/>
      <c r="AI538" s="222"/>
      <c r="AJ538" s="148"/>
      <c r="AK538" s="148"/>
      <c r="AL538" s="222"/>
      <c r="AM538" s="5"/>
      <c r="AN538" s="148"/>
      <c r="AO538" s="148"/>
      <c r="AP538" s="148"/>
      <c r="AQ538" s="148"/>
      <c r="AR538" s="148"/>
      <c r="AS538" s="5"/>
      <c r="AT538" s="16"/>
      <c r="AU538" s="16"/>
    </row>
    <row r="539" spans="1:47" s="10" customFormat="1" ht="20.100000000000001" customHeight="1">
      <c r="A539" s="123"/>
      <c r="B539" s="130" t="s">
        <v>591</v>
      </c>
      <c r="C539" s="31" t="s">
        <v>5448</v>
      </c>
      <c r="D539" s="47" t="s">
        <v>1055</v>
      </c>
      <c r="E539" s="47" t="s">
        <v>591</v>
      </c>
      <c r="F539" s="140">
        <v>48.594000000000001</v>
      </c>
      <c r="G539" s="140">
        <v>-85.300799999999995</v>
      </c>
      <c r="H539" s="31" t="s">
        <v>1152</v>
      </c>
      <c r="I539" s="31" t="s">
        <v>2783</v>
      </c>
      <c r="J539" s="226" t="s">
        <v>1329</v>
      </c>
      <c r="K539" s="31" t="s">
        <v>4301</v>
      </c>
      <c r="L539" s="226">
        <v>115</v>
      </c>
      <c r="M539" s="75">
        <v>2000</v>
      </c>
      <c r="N539" s="75">
        <v>2100</v>
      </c>
      <c r="O539" s="125"/>
      <c r="P539" s="83" t="s">
        <v>1155</v>
      </c>
      <c r="Q539" s="46" t="s">
        <v>1155</v>
      </c>
      <c r="R539" s="84">
        <v>7.5</v>
      </c>
      <c r="S539" s="288">
        <f>System!$H$10</f>
        <v>0.94512195121951226</v>
      </c>
      <c r="T539" s="240">
        <f t="shared" si="20"/>
        <v>7.0884146341463419</v>
      </c>
      <c r="U539" s="243">
        <f>System!$I$10</f>
        <v>0.2</v>
      </c>
      <c r="V539" s="185">
        <f t="shared" si="21"/>
        <v>13.14</v>
      </c>
      <c r="W539" s="74"/>
      <c r="X539" s="5"/>
      <c r="Y539" s="148"/>
      <c r="Z539" s="148"/>
      <c r="AA539" s="148"/>
      <c r="AB539" s="337"/>
      <c r="AC539" s="337"/>
      <c r="AD539" s="148"/>
      <c r="AE539" s="148"/>
      <c r="AF539" s="148"/>
      <c r="AG539" s="148"/>
      <c r="AH539" s="148"/>
      <c r="AI539" s="148"/>
      <c r="AJ539" s="171"/>
      <c r="AK539" s="222"/>
      <c r="AL539" s="148"/>
      <c r="AM539" s="86"/>
      <c r="AN539" s="148"/>
      <c r="AO539" s="171"/>
      <c r="AP539" s="148"/>
      <c r="AQ539" s="148"/>
      <c r="AR539" s="171"/>
      <c r="AS539" s="5"/>
      <c r="AT539" s="16"/>
      <c r="AU539" s="16"/>
    </row>
    <row r="540" spans="1:47" s="10" customFormat="1" ht="20.100000000000001" customHeight="1">
      <c r="A540" s="123"/>
      <c r="B540" s="130" t="s">
        <v>748</v>
      </c>
      <c r="C540" s="31" t="s">
        <v>5449</v>
      </c>
      <c r="D540" s="130" t="s">
        <v>566</v>
      </c>
      <c r="E540" s="138" t="s">
        <v>284</v>
      </c>
      <c r="F540" s="142">
        <v>50.1145</v>
      </c>
      <c r="G540" s="142">
        <v>-94.869100000000003</v>
      </c>
      <c r="H540" s="31" t="s">
        <v>1152</v>
      </c>
      <c r="I540" s="31" t="s">
        <v>2783</v>
      </c>
      <c r="J540" s="226" t="s">
        <v>2650</v>
      </c>
      <c r="K540" s="134" t="s">
        <v>3871</v>
      </c>
      <c r="L540" s="226">
        <v>115</v>
      </c>
      <c r="M540" s="287">
        <v>1958</v>
      </c>
      <c r="N540" s="75">
        <v>2100</v>
      </c>
      <c r="O540" s="125"/>
      <c r="P540" s="152" t="s">
        <v>1067</v>
      </c>
      <c r="Q540" s="46" t="s">
        <v>1067</v>
      </c>
      <c r="R540" s="185">
        <v>73</v>
      </c>
      <c r="S540" s="288">
        <f>System!$H$11</f>
        <v>0.68430831298439321</v>
      </c>
      <c r="T540" s="240">
        <f t="shared" si="20"/>
        <v>49.954506847860706</v>
      </c>
      <c r="U540" s="243">
        <v>0.41078219803590416</v>
      </c>
      <c r="V540" s="185">
        <f t="shared" si="21"/>
        <v>262.68700000000001</v>
      </c>
      <c r="W540" s="74">
        <v>3</v>
      </c>
      <c r="X540" s="5"/>
      <c r="Y540" s="148"/>
      <c r="Z540" s="171"/>
      <c r="AA540" s="148"/>
      <c r="AB540" s="336"/>
      <c r="AC540" s="337"/>
      <c r="AD540" s="148"/>
      <c r="AE540" s="148"/>
      <c r="AF540" s="148"/>
      <c r="AG540" s="148"/>
      <c r="AH540" s="148"/>
      <c r="AI540" s="222"/>
      <c r="AJ540" s="148"/>
      <c r="AK540" s="148"/>
      <c r="AL540" s="222"/>
      <c r="AM540" s="5"/>
      <c r="AN540" s="148"/>
      <c r="AO540" s="148"/>
      <c r="AP540" s="148"/>
      <c r="AQ540" s="148"/>
      <c r="AR540" s="148"/>
      <c r="AS540" s="5"/>
      <c r="AT540" s="16"/>
      <c r="AU540" s="317"/>
    </row>
    <row r="541" spans="1:47" s="10" customFormat="1" ht="20.100000000000001" customHeight="1">
      <c r="A541" s="123"/>
      <c r="B541" s="130" t="s">
        <v>981</v>
      </c>
      <c r="C541" s="31" t="s">
        <v>5450</v>
      </c>
      <c r="D541" s="130" t="s">
        <v>982</v>
      </c>
      <c r="E541" s="129" t="s">
        <v>562</v>
      </c>
      <c r="F541" s="140">
        <v>44.0045</v>
      </c>
      <c r="G541" s="140">
        <v>-80.162800000000004</v>
      </c>
      <c r="H541" s="31" t="s">
        <v>1153</v>
      </c>
      <c r="I541" s="31" t="s">
        <v>2783</v>
      </c>
      <c r="J541" s="226" t="s">
        <v>1556</v>
      </c>
      <c r="K541" s="31" t="s">
        <v>4186</v>
      </c>
      <c r="L541" s="226">
        <v>230</v>
      </c>
      <c r="M541" s="90">
        <v>2014</v>
      </c>
      <c r="N541" s="90">
        <v>2034</v>
      </c>
      <c r="O541" s="125"/>
      <c r="P541" s="83" t="s">
        <v>1156</v>
      </c>
      <c r="Q541" s="46" t="s">
        <v>205</v>
      </c>
      <c r="R541" s="84">
        <v>6.2</v>
      </c>
      <c r="S541" s="288">
        <f>System!$H$12</f>
        <v>0.21142031080592702</v>
      </c>
      <c r="T541" s="240">
        <f t="shared" si="20"/>
        <v>1.3108059269967476</v>
      </c>
      <c r="U541" s="243">
        <f>System!$I$12</f>
        <v>0.27</v>
      </c>
      <c r="V541" s="185">
        <f t="shared" si="21"/>
        <v>14.664240000000003</v>
      </c>
      <c r="W541" s="74"/>
      <c r="Y541" s="176"/>
      <c r="Z541" s="174"/>
      <c r="AA541" s="174"/>
      <c r="AB541" s="297"/>
      <c r="AC541" s="297"/>
      <c r="AD541" s="174"/>
      <c r="AE541" s="174"/>
      <c r="AF541" s="174"/>
      <c r="AG541" s="174"/>
      <c r="AH541" s="147"/>
      <c r="AI541" s="174"/>
      <c r="AJ541" s="115"/>
      <c r="AK541" s="174"/>
      <c r="AL541" s="115"/>
      <c r="AM541" s="114"/>
      <c r="AN541" s="177"/>
      <c r="AO541" s="174"/>
      <c r="AP541" s="174"/>
      <c r="AQ541" s="174"/>
      <c r="AR541" s="169"/>
      <c r="AT541" s="16"/>
      <c r="AU541" s="16"/>
    </row>
    <row r="542" spans="1:47" s="10" customFormat="1" ht="20.100000000000001" customHeight="1">
      <c r="A542" s="123"/>
      <c r="B542" s="130" t="s">
        <v>893</v>
      </c>
      <c r="C542" s="31" t="s">
        <v>5551</v>
      </c>
      <c r="D542" s="130" t="s">
        <v>766</v>
      </c>
      <c r="E542" s="129" t="s">
        <v>366</v>
      </c>
      <c r="F542" s="140">
        <v>45.007599999999996</v>
      </c>
      <c r="G542" s="140">
        <v>-74.974599999999995</v>
      </c>
      <c r="H542" s="31" t="s">
        <v>1152</v>
      </c>
      <c r="I542" s="31" t="s">
        <v>2783</v>
      </c>
      <c r="J542" s="228" t="s">
        <v>4657</v>
      </c>
      <c r="K542" s="80" t="s">
        <v>4249</v>
      </c>
      <c r="L542" s="226">
        <v>230</v>
      </c>
      <c r="M542" s="90">
        <v>2012</v>
      </c>
      <c r="N542" s="90">
        <v>2032</v>
      </c>
      <c r="O542" s="125"/>
      <c r="P542" s="83" t="s">
        <v>204</v>
      </c>
      <c r="Q542" s="46" t="s">
        <v>204</v>
      </c>
      <c r="R542" s="84">
        <v>10</v>
      </c>
      <c r="S542" s="288">
        <f>System!$H$13</f>
        <v>0.18544776119402984</v>
      </c>
      <c r="T542" s="240">
        <f t="shared" si="20"/>
        <v>1.8544776119402984</v>
      </c>
      <c r="U542" s="243">
        <f>System!$I$13</f>
        <v>0.18</v>
      </c>
      <c r="V542" s="185">
        <f t="shared" si="21"/>
        <v>15.768000000000001</v>
      </c>
      <c r="W542" s="74"/>
      <c r="Y542" s="176"/>
      <c r="Z542" s="174"/>
      <c r="AA542" s="174"/>
      <c r="AB542" s="297"/>
      <c r="AC542" s="297"/>
      <c r="AD542" s="174"/>
      <c r="AE542" s="174"/>
      <c r="AF542" s="174"/>
      <c r="AG542" s="174"/>
      <c r="AH542" s="147"/>
      <c r="AI542" s="174"/>
      <c r="AJ542" s="115"/>
      <c r="AK542" s="174"/>
      <c r="AL542" s="115"/>
      <c r="AM542" s="114"/>
      <c r="AN542" s="177"/>
      <c r="AO542" s="174"/>
      <c r="AP542" s="174"/>
      <c r="AQ542" s="174"/>
      <c r="AR542" s="169"/>
      <c r="AT542" s="16"/>
      <c r="AU542" s="16"/>
    </row>
    <row r="543" spans="1:47" s="10" customFormat="1" ht="20.100000000000001" customHeight="1">
      <c r="A543" s="123"/>
      <c r="B543" s="130" t="s">
        <v>749</v>
      </c>
      <c r="C543" s="31" t="s">
        <v>5452</v>
      </c>
      <c r="D543" s="130" t="s">
        <v>625</v>
      </c>
      <c r="E543" s="129" t="s">
        <v>257</v>
      </c>
      <c r="F543" s="140">
        <v>45.062399999999997</v>
      </c>
      <c r="G543" s="140">
        <v>-79.310599999999994</v>
      </c>
      <c r="H543" s="31" t="s">
        <v>1152</v>
      </c>
      <c r="I543" s="31" t="s">
        <v>2783</v>
      </c>
      <c r="J543" s="227" t="s">
        <v>2281</v>
      </c>
      <c r="K543" s="134" t="s">
        <v>3956</v>
      </c>
      <c r="L543" s="226">
        <v>230</v>
      </c>
      <c r="M543" s="90">
        <v>2012</v>
      </c>
      <c r="N543" s="90">
        <v>2032</v>
      </c>
      <c r="O543" s="125"/>
      <c r="P543" s="83" t="s">
        <v>1067</v>
      </c>
      <c r="Q543" s="46" t="s">
        <v>1067</v>
      </c>
      <c r="R543" s="84">
        <v>2.2999999999999998</v>
      </c>
      <c r="S543" s="288">
        <f>System!$H$11</f>
        <v>0.68430831298439321</v>
      </c>
      <c r="T543" s="240">
        <f t="shared" si="20"/>
        <v>1.5739091198641042</v>
      </c>
      <c r="U543" s="243">
        <f>System!$I$11</f>
        <v>0.65</v>
      </c>
      <c r="V543" s="185">
        <f t="shared" si="21"/>
        <v>13.096200000000001</v>
      </c>
      <c r="W543" s="74"/>
      <c r="X543" s="5"/>
      <c r="Y543" s="222"/>
      <c r="Z543" s="222"/>
      <c r="AA543" s="222"/>
      <c r="AB543" s="337"/>
      <c r="AC543" s="337"/>
      <c r="AD543" s="222"/>
      <c r="AE543" s="222"/>
      <c r="AF543" s="222"/>
      <c r="AG543" s="222"/>
      <c r="AH543" s="222"/>
      <c r="AI543" s="222"/>
      <c r="AJ543" s="222"/>
      <c r="AK543" s="222"/>
      <c r="AL543" s="222"/>
      <c r="AM543" s="87"/>
      <c r="AN543" s="222"/>
      <c r="AO543" s="222"/>
      <c r="AP543" s="222"/>
      <c r="AQ543" s="222"/>
      <c r="AR543" s="222"/>
      <c r="AS543" s="5"/>
      <c r="AT543" s="16"/>
      <c r="AU543" s="16"/>
    </row>
    <row r="544" spans="1:47" s="10" customFormat="1" ht="20.100000000000001" customHeight="1">
      <c r="A544" s="123"/>
      <c r="B544" s="130" t="s">
        <v>1006</v>
      </c>
      <c r="C544" s="31" t="s">
        <v>5453</v>
      </c>
      <c r="D544" s="130" t="s">
        <v>894</v>
      </c>
      <c r="E544" s="129" t="s">
        <v>249</v>
      </c>
      <c r="F544" s="140">
        <v>42.280999999999999</v>
      </c>
      <c r="G544" s="140">
        <v>-82.935100000000006</v>
      </c>
      <c r="H544" s="31" t="s">
        <v>1153</v>
      </c>
      <c r="I544" s="31" t="s">
        <v>2783</v>
      </c>
      <c r="J544" s="226" t="s">
        <v>4359</v>
      </c>
      <c r="K544" s="134" t="s">
        <v>3922</v>
      </c>
      <c r="L544" s="226">
        <v>115</v>
      </c>
      <c r="M544" s="90">
        <v>2016</v>
      </c>
      <c r="N544" s="90">
        <v>2036</v>
      </c>
      <c r="O544" s="125"/>
      <c r="P544" s="83" t="s">
        <v>204</v>
      </c>
      <c r="Q544" s="46" t="s">
        <v>204</v>
      </c>
      <c r="R544" s="185">
        <v>50</v>
      </c>
      <c r="S544" s="288">
        <f>System!$H$13</f>
        <v>0.18544776119402984</v>
      </c>
      <c r="T544" s="240">
        <f t="shared" si="20"/>
        <v>9.2723880597014912</v>
      </c>
      <c r="U544" s="243">
        <v>0.16643835616438357</v>
      </c>
      <c r="V544" s="185">
        <f t="shared" si="21"/>
        <v>72.900000000000006</v>
      </c>
      <c r="W544" s="74"/>
      <c r="Y544" s="176"/>
      <c r="Z544" s="174"/>
      <c r="AA544" s="174"/>
      <c r="AB544" s="297"/>
      <c r="AC544" s="297"/>
      <c r="AD544" s="174"/>
      <c r="AE544" s="174"/>
      <c r="AF544" s="174"/>
      <c r="AG544" s="174"/>
      <c r="AH544" s="147"/>
      <c r="AI544" s="174"/>
      <c r="AJ544" s="115"/>
      <c r="AK544" s="174"/>
      <c r="AL544" s="115"/>
      <c r="AM544" s="114"/>
      <c r="AN544" s="177"/>
      <c r="AO544" s="174"/>
      <c r="AP544" s="174"/>
      <c r="AQ544" s="174"/>
      <c r="AR544" s="169"/>
      <c r="AT544" s="16"/>
      <c r="AU544" s="16"/>
    </row>
    <row r="545" spans="1:47" s="10" customFormat="1" ht="20.100000000000001" customHeight="1">
      <c r="A545" s="123"/>
      <c r="B545" s="129" t="s">
        <v>3640</v>
      </c>
      <c r="C545" s="31" t="s">
        <v>5454</v>
      </c>
      <c r="D545" s="129" t="s">
        <v>248</v>
      </c>
      <c r="E545" s="129" t="s">
        <v>249</v>
      </c>
      <c r="F545" s="140">
        <v>42.287599999999998</v>
      </c>
      <c r="G545" s="140">
        <v>-82.9803</v>
      </c>
      <c r="H545" s="31" t="s">
        <v>1153</v>
      </c>
      <c r="I545" s="31" t="s">
        <v>2783</v>
      </c>
      <c r="J545" s="226" t="s">
        <v>4487</v>
      </c>
      <c r="K545" s="134" t="s">
        <v>3923</v>
      </c>
      <c r="L545" s="226">
        <v>115</v>
      </c>
      <c r="M545" s="90">
        <v>2016</v>
      </c>
      <c r="N545" s="90">
        <v>2031</v>
      </c>
      <c r="O545" s="137"/>
      <c r="P545" s="90" t="s">
        <v>194</v>
      </c>
      <c r="Q545" s="46" t="s">
        <v>4925</v>
      </c>
      <c r="R545" s="185">
        <v>76</v>
      </c>
      <c r="S545" s="288">
        <f>System!$H$7</f>
        <v>0.85116604477611935</v>
      </c>
      <c r="T545" s="240">
        <f t="shared" si="20"/>
        <v>64.688619402985069</v>
      </c>
      <c r="U545" s="243">
        <v>3.8691119923095409E-2</v>
      </c>
      <c r="V545" s="185">
        <f t="shared" si="21"/>
        <v>25.759</v>
      </c>
      <c r="W545" s="74"/>
      <c r="X545" s="5"/>
      <c r="Y545" s="176"/>
      <c r="Z545" s="174"/>
      <c r="AA545" s="174"/>
      <c r="AB545" s="297"/>
      <c r="AC545" s="297"/>
      <c r="AD545" s="174"/>
      <c r="AE545" s="174"/>
      <c r="AF545" s="174"/>
      <c r="AG545" s="174"/>
      <c r="AH545" s="147"/>
      <c r="AI545" s="174"/>
      <c r="AJ545" s="115"/>
      <c r="AK545" s="174"/>
      <c r="AL545" s="115"/>
      <c r="AM545" s="114"/>
      <c r="AN545" s="177"/>
      <c r="AO545" s="174"/>
      <c r="AP545" s="174"/>
      <c r="AQ545" s="174"/>
      <c r="AR545" s="169"/>
      <c r="AS545" s="5"/>
      <c r="AT545" s="16"/>
      <c r="AU545" s="16"/>
    </row>
    <row r="546" spans="1:47" s="10" customFormat="1" ht="20.100000000000001" customHeight="1">
      <c r="A546" s="123"/>
      <c r="B546" s="130" t="s">
        <v>3641</v>
      </c>
      <c r="C546" s="31" t="s">
        <v>5455</v>
      </c>
      <c r="D546" s="130" t="s">
        <v>592</v>
      </c>
      <c r="E546" s="129" t="s">
        <v>486</v>
      </c>
      <c r="F546" s="140">
        <v>45.281599999999997</v>
      </c>
      <c r="G546" s="140">
        <v>-75.959299999999999</v>
      </c>
      <c r="H546" s="31" t="s">
        <v>1152</v>
      </c>
      <c r="I546" s="31" t="s">
        <v>2783</v>
      </c>
      <c r="J546" s="226" t="s">
        <v>1693</v>
      </c>
      <c r="K546" s="134" t="s">
        <v>4243</v>
      </c>
      <c r="L546" s="226">
        <v>230</v>
      </c>
      <c r="M546" s="90">
        <v>2010</v>
      </c>
      <c r="N546" s="90">
        <v>2030</v>
      </c>
      <c r="O546" s="125"/>
      <c r="P546" s="90" t="s">
        <v>1154</v>
      </c>
      <c r="Q546" s="46" t="s">
        <v>1155</v>
      </c>
      <c r="R546" s="84">
        <v>6.4</v>
      </c>
      <c r="S546" s="288">
        <f>System!$H$10</f>
        <v>0.94512195121951226</v>
      </c>
      <c r="T546" s="240">
        <f t="shared" si="20"/>
        <v>6.048780487804879</v>
      </c>
      <c r="U546" s="243">
        <f>System!$I$10</f>
        <v>0.2</v>
      </c>
      <c r="V546" s="185">
        <f t="shared" si="21"/>
        <v>11.212800000000003</v>
      </c>
      <c r="W546" s="74"/>
      <c r="X546" s="5"/>
      <c r="Y546" s="222"/>
      <c r="Z546" s="188"/>
      <c r="AA546" s="222"/>
      <c r="AB546" s="337"/>
      <c r="AC546" s="340"/>
      <c r="AD546" s="222"/>
      <c r="AE546" s="222"/>
      <c r="AF546" s="222"/>
      <c r="AG546" s="222"/>
      <c r="AH546" s="222"/>
      <c r="AI546" s="225"/>
      <c r="AJ546" s="222"/>
      <c r="AK546" s="222"/>
      <c r="AL546" s="222"/>
      <c r="AM546" s="87"/>
      <c r="AN546" s="148"/>
      <c r="AO546" s="222"/>
      <c r="AP546" s="222"/>
      <c r="AQ546" s="222"/>
      <c r="AR546" s="148"/>
      <c r="AS546" s="5"/>
      <c r="AT546" s="16"/>
      <c r="AU546" s="16"/>
    </row>
    <row r="547" spans="1:47" s="10" customFormat="1" ht="20.100000000000001" customHeight="1">
      <c r="A547" s="123"/>
      <c r="B547" s="130" t="s">
        <v>563</v>
      </c>
      <c r="C547" s="31" t="s">
        <v>5456</v>
      </c>
      <c r="D547" s="130" t="s">
        <v>539</v>
      </c>
      <c r="E547" s="129" t="s">
        <v>563</v>
      </c>
      <c r="F547" s="140">
        <v>44.179000000000002</v>
      </c>
      <c r="G547" s="140">
        <v>-76.472499999999997</v>
      </c>
      <c r="H547" s="31" t="s">
        <v>1153</v>
      </c>
      <c r="I547" s="31" t="s">
        <v>2783</v>
      </c>
      <c r="J547" s="226" t="s">
        <v>2723</v>
      </c>
      <c r="K547" s="31" t="s">
        <v>4053</v>
      </c>
      <c r="L547" s="226">
        <v>230</v>
      </c>
      <c r="M547" s="90">
        <v>2009</v>
      </c>
      <c r="N547" s="90">
        <v>2029</v>
      </c>
      <c r="O547" s="136"/>
      <c r="P547" s="83" t="s">
        <v>1156</v>
      </c>
      <c r="Q547" s="46" t="s">
        <v>205</v>
      </c>
      <c r="R547" s="185">
        <v>197.8</v>
      </c>
      <c r="S547" s="288">
        <f>System!$H$12</f>
        <v>0.21142031080592702</v>
      </c>
      <c r="T547" s="240">
        <f t="shared" si="20"/>
        <v>41.818937477412369</v>
      </c>
      <c r="U547" s="243">
        <v>0.26940639269406391</v>
      </c>
      <c r="V547" s="185">
        <f t="shared" si="21"/>
        <v>466.80800000000005</v>
      </c>
      <c r="W547" s="74"/>
      <c r="X547" s="150"/>
      <c r="Y547" s="176"/>
      <c r="Z547" s="174"/>
      <c r="AA547" s="174"/>
      <c r="AB547" s="297"/>
      <c r="AC547" s="297"/>
      <c r="AD547" s="174"/>
      <c r="AE547" s="174"/>
      <c r="AF547" s="174"/>
      <c r="AG547" s="174"/>
      <c r="AH547" s="147"/>
      <c r="AI547" s="174"/>
      <c r="AJ547" s="115"/>
      <c r="AK547" s="174"/>
      <c r="AL547" s="115"/>
      <c r="AM547" s="114"/>
      <c r="AN547" s="177"/>
      <c r="AO547" s="174"/>
      <c r="AP547" s="174"/>
      <c r="AQ547" s="174"/>
      <c r="AR547" s="169"/>
      <c r="AS547" s="150"/>
      <c r="AT547" s="16"/>
      <c r="AU547" s="16"/>
    </row>
    <row r="548" spans="1:47" s="10" customFormat="1" ht="20.100000000000001" customHeight="1">
      <c r="A548" s="123"/>
      <c r="B548" s="130" t="s">
        <v>3642</v>
      </c>
      <c r="C548" s="31" t="s">
        <v>5457</v>
      </c>
      <c r="D548" s="130" t="s">
        <v>593</v>
      </c>
      <c r="E548" s="129" t="s">
        <v>487</v>
      </c>
      <c r="F548" s="140">
        <v>43.604300000000002</v>
      </c>
      <c r="G548" s="140">
        <v>-80.549700000000001</v>
      </c>
      <c r="H548" s="31" t="s">
        <v>1153</v>
      </c>
      <c r="I548" s="31" t="s">
        <v>2783</v>
      </c>
      <c r="J548" s="226" t="s">
        <v>1728</v>
      </c>
      <c r="K548" s="134" t="s">
        <v>4030</v>
      </c>
      <c r="L548" s="226">
        <v>115</v>
      </c>
      <c r="M548" s="90">
        <v>2014</v>
      </c>
      <c r="N548" s="90">
        <v>2034</v>
      </c>
      <c r="O548" s="136"/>
      <c r="P548" s="90" t="s">
        <v>1154</v>
      </c>
      <c r="Q548" s="46" t="s">
        <v>1155</v>
      </c>
      <c r="R548" s="84">
        <v>2.9</v>
      </c>
      <c r="S548" s="288">
        <f>System!$H$10</f>
        <v>0.94512195121951226</v>
      </c>
      <c r="T548" s="240">
        <f t="shared" si="20"/>
        <v>2.7408536585365852</v>
      </c>
      <c r="U548" s="243">
        <f>System!$I$10</f>
        <v>0.2</v>
      </c>
      <c r="V548" s="185">
        <f t="shared" si="21"/>
        <v>5.0807999999999991</v>
      </c>
      <c r="W548" s="74"/>
      <c r="X548" s="5"/>
      <c r="Y548" s="176"/>
      <c r="Z548" s="174"/>
      <c r="AA548" s="174"/>
      <c r="AB548" s="297"/>
      <c r="AC548" s="297"/>
      <c r="AD548" s="174"/>
      <c r="AE548" s="174"/>
      <c r="AF548" s="174"/>
      <c r="AG548" s="174"/>
      <c r="AH548" s="147"/>
      <c r="AI548" s="174"/>
      <c r="AJ548" s="115"/>
      <c r="AK548" s="174"/>
      <c r="AL548" s="115"/>
      <c r="AM548" s="114"/>
      <c r="AN548" s="177"/>
      <c r="AO548" s="174"/>
      <c r="AP548" s="174"/>
      <c r="AQ548" s="174"/>
      <c r="AR548" s="169"/>
      <c r="AS548" s="5"/>
      <c r="AT548" s="16"/>
      <c r="AU548" s="16"/>
    </row>
    <row r="549" spans="1:47" s="10" customFormat="1" ht="20.100000000000001" customHeight="1">
      <c r="A549" s="123"/>
      <c r="B549" s="129" t="s">
        <v>1056</v>
      </c>
      <c r="C549" s="31" t="s">
        <v>5458</v>
      </c>
      <c r="D549" s="129" t="s">
        <v>309</v>
      </c>
      <c r="E549" s="129" t="s">
        <v>297</v>
      </c>
      <c r="F549" s="146">
        <v>49.124223999999998</v>
      </c>
      <c r="G549" s="146">
        <v>-81.615499</v>
      </c>
      <c r="H549" s="31" t="s">
        <v>1152</v>
      </c>
      <c r="I549" s="31" t="s">
        <v>2783</v>
      </c>
      <c r="J549" s="227" t="s">
        <v>2007</v>
      </c>
      <c r="K549" s="134" t="s">
        <v>4241</v>
      </c>
      <c r="L549" s="226">
        <v>115</v>
      </c>
      <c r="M549" s="90">
        <v>2019</v>
      </c>
      <c r="N549" s="90">
        <v>2059</v>
      </c>
      <c r="O549" s="124"/>
      <c r="P549" s="154" t="s">
        <v>1067</v>
      </c>
      <c r="Q549" s="46" t="s">
        <v>1067</v>
      </c>
      <c r="R549" s="53">
        <v>16</v>
      </c>
      <c r="S549" s="288">
        <f>System!$H$11</f>
        <v>0.68430831298439321</v>
      </c>
      <c r="T549" s="240">
        <f t="shared" si="20"/>
        <v>10.948933007750291</v>
      </c>
      <c r="U549" s="243">
        <f>System!$I$11</f>
        <v>0.65</v>
      </c>
      <c r="V549" s="185">
        <f t="shared" si="21"/>
        <v>91.103999999999999</v>
      </c>
      <c r="W549" s="74"/>
      <c r="X549" s="5"/>
      <c r="Y549" s="148"/>
      <c r="Z549" s="171"/>
      <c r="AA549" s="148"/>
      <c r="AB549" s="336"/>
      <c r="AC549" s="337"/>
      <c r="AD549" s="148"/>
      <c r="AE549" s="148"/>
      <c r="AF549" s="148"/>
      <c r="AG549" s="148"/>
      <c r="AH549" s="148"/>
      <c r="AI549" s="222"/>
      <c r="AJ549" s="148"/>
      <c r="AK549" s="148"/>
      <c r="AL549" s="222"/>
      <c r="AM549" s="86"/>
      <c r="AN549" s="148"/>
      <c r="AO549" s="148"/>
      <c r="AP549" s="148"/>
      <c r="AQ549" s="148"/>
      <c r="AR549" s="148"/>
      <c r="AS549" s="5"/>
      <c r="AT549" s="16" t="s">
        <v>1080</v>
      </c>
      <c r="AU549" s="16"/>
    </row>
    <row r="550" spans="1:47" s="10" customFormat="1" ht="20.100000000000001" customHeight="1">
      <c r="A550" s="123"/>
      <c r="B550" s="130" t="s">
        <v>1187</v>
      </c>
      <c r="C550" s="31" t="s">
        <v>4873</v>
      </c>
      <c r="D550" s="130" t="s">
        <v>333</v>
      </c>
      <c r="E550" s="129" t="s">
        <v>334</v>
      </c>
      <c r="F550" s="140">
        <v>44.075699999999998</v>
      </c>
      <c r="G550" s="140">
        <v>-79.530900000000003</v>
      </c>
      <c r="H550" s="31" t="s">
        <v>1153</v>
      </c>
      <c r="I550" s="31" t="s">
        <v>2783</v>
      </c>
      <c r="J550" s="226" t="s">
        <v>4490</v>
      </c>
      <c r="K550" s="134" t="s">
        <v>3924</v>
      </c>
      <c r="L550" s="226">
        <v>230</v>
      </c>
      <c r="M550" s="90">
        <v>2012</v>
      </c>
      <c r="N550" s="90">
        <v>2032</v>
      </c>
      <c r="O550" s="125"/>
      <c r="P550" s="90" t="s">
        <v>162</v>
      </c>
      <c r="Q550" s="46" t="s">
        <v>4926</v>
      </c>
      <c r="R550" s="185">
        <v>232</v>
      </c>
      <c r="S550" s="288">
        <f>System!$H$7</f>
        <v>0.85116604477611935</v>
      </c>
      <c r="T550" s="240">
        <f t="shared" si="20"/>
        <v>197.47052238805969</v>
      </c>
      <c r="U550" s="243">
        <v>4.8378208156195871E-3</v>
      </c>
      <c r="V550" s="185">
        <f t="shared" si="21"/>
        <v>9.8320000000000007</v>
      </c>
      <c r="W550" s="74"/>
      <c r="Y550" s="176"/>
      <c r="Z550" s="174"/>
      <c r="AA550" s="174"/>
      <c r="AB550" s="297"/>
      <c r="AC550" s="297"/>
      <c r="AD550" s="174"/>
      <c r="AE550" s="174"/>
      <c r="AF550" s="174"/>
      <c r="AG550" s="174"/>
      <c r="AH550" s="147"/>
      <c r="AI550" s="174"/>
      <c r="AJ550" s="115"/>
      <c r="AK550" s="174"/>
      <c r="AL550" s="115"/>
      <c r="AM550" s="114"/>
      <c r="AN550" s="177"/>
      <c r="AO550" s="174"/>
      <c r="AP550" s="174"/>
      <c r="AQ550" s="174"/>
      <c r="AR550" s="169"/>
      <c r="AT550" s="16"/>
      <c r="AU550" s="16"/>
    </row>
    <row r="551" spans="1:47" s="10" customFormat="1" ht="20.100000000000001" customHeight="1">
      <c r="A551" s="123"/>
      <c r="B551" s="130" t="s">
        <v>1188</v>
      </c>
      <c r="C551" s="31" t="s">
        <v>4874</v>
      </c>
      <c r="D551" s="130" t="s">
        <v>333</v>
      </c>
      <c r="E551" s="129" t="s">
        <v>334</v>
      </c>
      <c r="F551" s="140">
        <v>44.075699999999998</v>
      </c>
      <c r="G551" s="140">
        <v>-79.530900000000003</v>
      </c>
      <c r="H551" s="31" t="s">
        <v>1153</v>
      </c>
      <c r="I551" s="31" t="s">
        <v>2783</v>
      </c>
      <c r="J551" s="226" t="s">
        <v>4490</v>
      </c>
      <c r="K551" s="134" t="s">
        <v>3924</v>
      </c>
      <c r="L551" s="226">
        <v>230</v>
      </c>
      <c r="M551" s="90">
        <v>2012</v>
      </c>
      <c r="N551" s="90">
        <v>2032</v>
      </c>
      <c r="O551" s="125"/>
      <c r="P551" s="90" t="s">
        <v>162</v>
      </c>
      <c r="Q551" s="46" t="s">
        <v>4926</v>
      </c>
      <c r="R551" s="185">
        <v>232</v>
      </c>
      <c r="S551" s="288">
        <f>System!$H$7</f>
        <v>0.85116604477611935</v>
      </c>
      <c r="T551" s="240">
        <f t="shared" si="20"/>
        <v>197.47052238805969</v>
      </c>
      <c r="U551" s="243">
        <v>4.8540584159974809E-3</v>
      </c>
      <c r="V551" s="185">
        <f t="shared" si="21"/>
        <v>9.8650000000000002</v>
      </c>
      <c r="W551" s="74"/>
      <c r="Y551" s="176"/>
      <c r="Z551" s="174"/>
      <c r="AA551" s="174"/>
      <c r="AB551" s="297"/>
      <c r="AC551" s="297"/>
      <c r="AD551" s="174"/>
      <c r="AE551" s="174"/>
      <c r="AF551" s="174"/>
      <c r="AG551" s="174"/>
      <c r="AH551" s="147"/>
      <c r="AI551" s="174"/>
      <c r="AJ551" s="115"/>
      <c r="AK551" s="174"/>
      <c r="AL551" s="115"/>
      <c r="AM551" s="114"/>
      <c r="AN551" s="177"/>
      <c r="AO551" s="174"/>
      <c r="AP551" s="174"/>
      <c r="AQ551" s="174"/>
      <c r="AR551" s="169"/>
      <c r="AT551" s="16"/>
      <c r="AU551" s="16"/>
    </row>
    <row r="552" spans="1:47" s="10" customFormat="1" ht="20.100000000000001" customHeight="1">
      <c r="A552" s="123"/>
      <c r="B552" s="130" t="s">
        <v>983</v>
      </c>
      <c r="C552" s="31" t="s">
        <v>5459</v>
      </c>
      <c r="D552" s="47" t="s">
        <v>1059</v>
      </c>
      <c r="E552" s="47" t="s">
        <v>565</v>
      </c>
      <c r="F552" s="140">
        <v>42.9238</v>
      </c>
      <c r="G552" s="140">
        <v>-81.906300000000002</v>
      </c>
      <c r="H552" s="31" t="s">
        <v>1153</v>
      </c>
      <c r="I552" s="31" t="s">
        <v>2783</v>
      </c>
      <c r="J552" s="226" t="s">
        <v>2519</v>
      </c>
      <c r="K552" s="31" t="s">
        <v>4259</v>
      </c>
      <c r="L552" s="226">
        <v>115</v>
      </c>
      <c r="M552" s="90">
        <v>2012</v>
      </c>
      <c r="N552" s="90">
        <v>2032</v>
      </c>
      <c r="O552" s="125"/>
      <c r="P552" s="83" t="s">
        <v>1156</v>
      </c>
      <c r="Q552" s="46" t="s">
        <v>205</v>
      </c>
      <c r="R552" s="84">
        <v>10</v>
      </c>
      <c r="S552" s="288">
        <f>System!$H$12</f>
        <v>0.21142031080592702</v>
      </c>
      <c r="T552" s="240">
        <f t="shared" si="20"/>
        <v>2.1142031080592703</v>
      </c>
      <c r="U552" s="243">
        <f>System!$I$12</f>
        <v>0.27</v>
      </c>
      <c r="V552" s="185">
        <f t="shared" si="21"/>
        <v>23.652000000000001</v>
      </c>
      <c r="W552" s="74"/>
      <c r="Y552" s="176"/>
      <c r="Z552" s="174"/>
      <c r="AA552" s="174"/>
      <c r="AB552" s="297"/>
      <c r="AC552" s="297"/>
      <c r="AD552" s="174"/>
      <c r="AE552" s="174"/>
      <c r="AF552" s="174"/>
      <c r="AG552" s="174"/>
      <c r="AH552" s="147"/>
      <c r="AI552" s="174"/>
      <c r="AJ552" s="115"/>
      <c r="AK552" s="174"/>
      <c r="AL552" s="115"/>
      <c r="AM552" s="114"/>
      <c r="AN552" s="177"/>
      <c r="AO552" s="174"/>
      <c r="AP552" s="174"/>
      <c r="AQ552" s="174"/>
      <c r="AR552" s="169"/>
      <c r="AT552" s="16"/>
      <c r="AU552" s="16"/>
    </row>
    <row r="553" spans="1:47" s="14" customFormat="1">
      <c r="A553" s="82"/>
      <c r="B553" s="71"/>
      <c r="C553" s="71"/>
      <c r="D553" s="71"/>
      <c r="E553" s="71"/>
      <c r="F553" s="94"/>
      <c r="G553" s="94"/>
      <c r="H553" s="94"/>
      <c r="I553" s="31"/>
      <c r="J553" s="31"/>
      <c r="K553" s="31"/>
      <c r="L553" s="74"/>
      <c r="M553" s="46"/>
      <c r="N553" s="46"/>
      <c r="O553" s="155"/>
      <c r="P553" s="46"/>
      <c r="Q553" s="46"/>
      <c r="R553" s="55"/>
      <c r="S553" s="51"/>
      <c r="T553" s="51"/>
      <c r="U553" s="79"/>
      <c r="V553" s="55"/>
      <c r="W553" s="74"/>
      <c r="Y553" s="176"/>
      <c r="Z553" s="174"/>
      <c r="AA553" s="174"/>
      <c r="AB553" s="297"/>
      <c r="AC553" s="297"/>
      <c r="AD553" s="174"/>
      <c r="AE553" s="174"/>
      <c r="AF553" s="174"/>
      <c r="AG553" s="174"/>
      <c r="AH553" s="147"/>
      <c r="AI553" s="174"/>
      <c r="AJ553" s="115"/>
      <c r="AK553" s="174"/>
      <c r="AL553" s="115"/>
      <c r="AM553" s="114"/>
      <c r="AN553" s="177"/>
      <c r="AO553" s="174"/>
      <c r="AP553" s="174"/>
      <c r="AQ553" s="174"/>
      <c r="AR553" s="169"/>
      <c r="AT553" s="16"/>
      <c r="AU553" s="16"/>
    </row>
    <row r="554" spans="1:47">
      <c r="B554" s="8"/>
      <c r="C554" s="110"/>
      <c r="D554" s="8"/>
      <c r="E554" s="8"/>
      <c r="F554" s="5"/>
      <c r="G554" s="29"/>
      <c r="H554" s="95"/>
      <c r="I554" s="95"/>
      <c r="J554" s="95"/>
      <c r="K554" s="95"/>
      <c r="L554" s="21"/>
      <c r="M554" s="21"/>
      <c r="N554" s="57"/>
      <c r="O554" s="92"/>
      <c r="P554" s="5"/>
      <c r="Q554" s="48"/>
      <c r="R554" s="30"/>
      <c r="S554" s="92"/>
    </row>
    <row r="555" spans="1:47" s="155" customFormat="1">
      <c r="A555" s="42" t="s">
        <v>202</v>
      </c>
      <c r="C555" s="69"/>
      <c r="H555" s="69"/>
      <c r="I555" s="69"/>
      <c r="J555" s="69"/>
      <c r="K555" s="69"/>
      <c r="O555" s="69"/>
      <c r="Q555" s="69"/>
      <c r="S555" s="69"/>
      <c r="T555" s="69"/>
      <c r="U555" s="69"/>
      <c r="V555" s="10"/>
      <c r="W555" s="69"/>
      <c r="Y555" s="5"/>
      <c r="Z555" s="7"/>
      <c r="AA555" s="5"/>
      <c r="AB555" s="5"/>
      <c r="AD555" s="5"/>
      <c r="AE555" s="5"/>
      <c r="AF555" s="5"/>
      <c r="AG555" s="5"/>
      <c r="AH555" s="5"/>
      <c r="AJ555" s="5"/>
      <c r="AK555" s="5"/>
      <c r="AM555" s="5"/>
      <c r="AN555" s="5"/>
      <c r="AO555" s="5"/>
      <c r="AP555" s="5"/>
      <c r="AQ555" s="5"/>
      <c r="AR555" s="5"/>
      <c r="AT555" s="5"/>
      <c r="AU555" s="5"/>
    </row>
    <row r="556" spans="1:47" s="48" customFormat="1">
      <c r="A556" s="48" t="s">
        <v>1084</v>
      </c>
      <c r="B556" s="110"/>
      <c r="C556" s="110"/>
      <c r="D556" s="110"/>
      <c r="E556" s="95"/>
      <c r="F556" s="69"/>
      <c r="G556" s="69"/>
      <c r="H556" s="69"/>
      <c r="I556" s="69"/>
      <c r="J556" s="69"/>
      <c r="K556" s="69"/>
      <c r="L556" s="69"/>
      <c r="M556" s="95"/>
      <c r="N556" s="95"/>
      <c r="O556" s="111"/>
      <c r="P556" s="95"/>
      <c r="Q556" s="95"/>
      <c r="R556" s="112"/>
      <c r="S556" s="112"/>
      <c r="T556" s="112"/>
      <c r="U556" s="101"/>
      <c r="V556" s="10"/>
      <c r="W556" s="101"/>
      <c r="Y556" s="5"/>
      <c r="Z556" s="7"/>
      <c r="AA556" s="5"/>
      <c r="AB556" s="5"/>
      <c r="AC556" s="155"/>
      <c r="AD556" s="5"/>
      <c r="AE556" s="5"/>
      <c r="AF556" s="5"/>
      <c r="AG556" s="5"/>
      <c r="AH556" s="5"/>
      <c r="AI556" s="155"/>
      <c r="AJ556" s="5"/>
      <c r="AK556" s="5"/>
      <c r="AL556" s="155"/>
      <c r="AM556" s="5"/>
      <c r="AN556" s="5"/>
      <c r="AO556" s="5"/>
      <c r="AP556" s="5"/>
      <c r="AQ556" s="5"/>
      <c r="AR556" s="5"/>
      <c r="AT556" s="5"/>
      <c r="AU556" s="5"/>
    </row>
    <row r="557" spans="1:47" s="48" customFormat="1">
      <c r="A557" s="48" t="s">
        <v>1085</v>
      </c>
      <c r="B557" s="110"/>
      <c r="C557" s="110"/>
      <c r="D557" s="110"/>
      <c r="E557" s="95"/>
      <c r="F557" s="69"/>
      <c r="G557" s="69"/>
      <c r="H557" s="69"/>
      <c r="I557" s="69"/>
      <c r="J557" s="69"/>
      <c r="K557" s="69"/>
      <c r="L557" s="69"/>
      <c r="M557" s="95"/>
      <c r="N557" s="95"/>
      <c r="O557" s="111"/>
      <c r="P557" s="95"/>
      <c r="Q557" s="95"/>
      <c r="R557" s="112"/>
      <c r="S557" s="112"/>
      <c r="T557" s="112"/>
      <c r="U557" s="101"/>
      <c r="V557" s="10"/>
      <c r="W557" s="101"/>
      <c r="Y557" s="5"/>
      <c r="Z557" s="7"/>
      <c r="AA557" s="5"/>
      <c r="AB557" s="5"/>
      <c r="AC557" s="155"/>
      <c r="AD557" s="5"/>
      <c r="AE557" s="5"/>
      <c r="AF557" s="5"/>
      <c r="AG557" s="5"/>
      <c r="AH557" s="5"/>
      <c r="AI557" s="155"/>
      <c r="AJ557" s="5"/>
      <c r="AK557" s="5"/>
      <c r="AL557" s="155"/>
      <c r="AM557" s="5"/>
      <c r="AN557" s="5"/>
      <c r="AO557" s="5"/>
      <c r="AP557" s="5"/>
      <c r="AQ557" s="5"/>
      <c r="AR557" s="5"/>
      <c r="AT557" s="5"/>
      <c r="AU557" s="5"/>
    </row>
    <row r="558" spans="1:47" s="69" customFormat="1">
      <c r="A558" s="48"/>
      <c r="V558" s="10"/>
      <c r="Y558" s="5"/>
      <c r="Z558" s="7"/>
      <c r="AA558" s="5"/>
      <c r="AB558" s="5"/>
      <c r="AC558" s="155"/>
      <c r="AD558" s="5"/>
      <c r="AE558" s="5"/>
      <c r="AF558" s="5"/>
      <c r="AG558" s="5"/>
      <c r="AH558" s="5"/>
      <c r="AI558" s="155"/>
      <c r="AJ558" s="5"/>
      <c r="AK558" s="5"/>
      <c r="AL558" s="155"/>
      <c r="AM558" s="5"/>
      <c r="AN558" s="5"/>
      <c r="AO558" s="5"/>
      <c r="AP558" s="5"/>
      <c r="AQ558" s="5"/>
      <c r="AR558" s="5"/>
      <c r="AT558" s="5"/>
      <c r="AU558" s="5"/>
    </row>
    <row r="559" spans="1:47" s="69" customFormat="1">
      <c r="A559" s="48"/>
      <c r="V559" s="10"/>
      <c r="Y559" s="5"/>
      <c r="Z559" s="7"/>
      <c r="AA559" s="5"/>
      <c r="AB559" s="5"/>
      <c r="AC559" s="155"/>
      <c r="AD559" s="5"/>
      <c r="AE559" s="5"/>
      <c r="AF559" s="5"/>
      <c r="AG559" s="5"/>
      <c r="AH559" s="5"/>
      <c r="AI559" s="155"/>
      <c r="AJ559" s="5"/>
      <c r="AK559" s="5"/>
      <c r="AL559" s="155"/>
      <c r="AM559" s="5"/>
      <c r="AN559" s="5"/>
      <c r="AO559" s="5"/>
      <c r="AP559" s="5"/>
      <c r="AQ559" s="5"/>
      <c r="AR559" s="5"/>
      <c r="AT559" s="5"/>
      <c r="AU559" s="5"/>
    </row>
    <row r="560" spans="1:47">
      <c r="A560" s="42" t="s">
        <v>199</v>
      </c>
      <c r="B560" s="103"/>
      <c r="C560" s="295"/>
      <c r="D560" s="103"/>
      <c r="E560" s="29"/>
      <c r="F560" s="29"/>
      <c r="G560" s="29"/>
      <c r="H560" s="29"/>
      <c r="I560" s="29"/>
      <c r="J560" s="196"/>
      <c r="K560" s="196"/>
      <c r="L560" s="196"/>
      <c r="M560" s="29"/>
      <c r="N560" s="29"/>
      <c r="O560" s="29"/>
      <c r="P560" s="29"/>
      <c r="Q560" s="29"/>
      <c r="R560" s="196"/>
      <c r="S560" s="196"/>
      <c r="T560" s="29"/>
      <c r="U560" s="23"/>
      <c r="V560" s="29"/>
      <c r="W560" s="23"/>
      <c r="X560" s="30"/>
      <c r="Z560" s="5"/>
      <c r="AC560" s="5"/>
      <c r="AI560" s="5"/>
      <c r="AL560" s="5"/>
    </row>
    <row r="561" spans="1:55" s="196" customFormat="1">
      <c r="A561" s="5" t="s">
        <v>200</v>
      </c>
      <c r="C561" s="69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</row>
    <row r="562" spans="1:55">
      <c r="A562" s="5" t="s">
        <v>201</v>
      </c>
      <c r="B562" s="8"/>
      <c r="C562" s="110"/>
      <c r="D562" s="8"/>
      <c r="E562" s="29"/>
      <c r="F562" s="29"/>
      <c r="G562" s="29"/>
      <c r="H562" s="29"/>
      <c r="I562" s="29"/>
      <c r="J562" s="196"/>
      <c r="K562" s="196"/>
      <c r="L562" s="196"/>
      <c r="M562" s="29"/>
      <c r="N562" s="29"/>
      <c r="O562" s="29"/>
      <c r="P562" s="29"/>
      <c r="Q562" s="29"/>
      <c r="R562" s="196"/>
      <c r="S562" s="196"/>
      <c r="T562" s="29"/>
      <c r="U562" s="23"/>
      <c r="V562" s="29"/>
      <c r="W562" s="23"/>
      <c r="X562" s="99"/>
      <c r="Z562" s="5"/>
      <c r="AC562" s="5"/>
      <c r="AI562" s="5"/>
      <c r="AL562" s="5"/>
    </row>
    <row r="563" spans="1:55">
      <c r="A563" s="5" t="s">
        <v>3782</v>
      </c>
      <c r="B563" s="8"/>
      <c r="C563" s="110"/>
      <c r="D563" s="8"/>
      <c r="E563" s="29"/>
      <c r="F563" s="29"/>
      <c r="G563" s="29"/>
      <c r="H563" s="29"/>
      <c r="I563" s="29"/>
      <c r="J563" s="196"/>
      <c r="K563" s="196"/>
      <c r="L563" s="196"/>
      <c r="M563" s="29"/>
      <c r="N563" s="29"/>
      <c r="O563" s="29"/>
      <c r="P563" s="29"/>
      <c r="Q563" s="29"/>
      <c r="R563" s="196"/>
      <c r="S563" s="196"/>
      <c r="T563" s="29"/>
      <c r="U563" s="23"/>
      <c r="V563" s="29"/>
      <c r="W563" s="23"/>
      <c r="X563" s="99"/>
      <c r="Z563" s="5"/>
      <c r="AC563" s="5"/>
      <c r="AI563" s="5"/>
      <c r="AL563" s="5"/>
    </row>
    <row r="564" spans="1:55">
      <c r="A564" s="5" t="s">
        <v>3783</v>
      </c>
      <c r="B564" s="8"/>
      <c r="C564" s="110"/>
      <c r="D564" s="8"/>
      <c r="E564" s="29"/>
      <c r="F564" s="29"/>
      <c r="G564" s="29"/>
      <c r="H564" s="29"/>
      <c r="I564" s="29"/>
      <c r="J564" s="196"/>
      <c r="K564" s="196"/>
      <c r="L564" s="196"/>
      <c r="M564" s="29"/>
      <c r="N564" s="29"/>
      <c r="O564" s="29"/>
      <c r="P564" s="29"/>
      <c r="Q564" s="29"/>
      <c r="R564" s="196"/>
      <c r="S564" s="196"/>
      <c r="T564" s="29"/>
      <c r="U564" s="23"/>
      <c r="V564" s="29"/>
      <c r="W564" s="23"/>
      <c r="X564" s="99"/>
      <c r="Z564" s="5"/>
      <c r="AC564" s="5"/>
      <c r="AI564" s="5"/>
      <c r="AL564" s="5"/>
    </row>
    <row r="565" spans="1:55">
      <c r="A565" s="104" t="s">
        <v>3784</v>
      </c>
      <c r="D565" s="103"/>
      <c r="E565" s="103"/>
      <c r="F565" s="105"/>
      <c r="G565" s="5"/>
      <c r="H565" s="5"/>
      <c r="I565" s="5"/>
      <c r="J565" s="196"/>
      <c r="K565" s="196"/>
      <c r="L565" s="196"/>
      <c r="M565" s="106"/>
      <c r="N565" s="106"/>
      <c r="O565" s="106"/>
      <c r="P565" s="271"/>
      <c r="Q565" s="271"/>
      <c r="R565" s="271"/>
      <c r="S565" s="271"/>
      <c r="T565" s="107"/>
      <c r="U565" s="107"/>
      <c r="V565" s="107"/>
      <c r="W565" s="107"/>
      <c r="X565" s="105"/>
      <c r="Z565" s="5"/>
      <c r="AC565" s="5"/>
      <c r="AI565" s="5"/>
      <c r="AL565" s="5"/>
    </row>
    <row r="566" spans="1:55">
      <c r="A566" s="5" t="s">
        <v>3785</v>
      </c>
      <c r="B566" s="11"/>
      <c r="C566" s="70"/>
      <c r="D566" s="11"/>
      <c r="E566" s="11"/>
      <c r="F566" s="11"/>
      <c r="G566" s="67"/>
      <c r="H566" s="67"/>
      <c r="I566" s="67"/>
      <c r="J566" s="196"/>
      <c r="K566" s="196"/>
      <c r="L566" s="19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Z566" s="5"/>
      <c r="AC566" s="5"/>
      <c r="AI566" s="5"/>
      <c r="AL566" s="5"/>
    </row>
    <row r="567" spans="1:55">
      <c r="E567" s="5"/>
      <c r="O567" s="128"/>
    </row>
    <row r="568" spans="1:55">
      <c r="B568" s="25"/>
      <c r="C568" s="296"/>
      <c r="D568" s="25"/>
      <c r="J568" s="69"/>
      <c r="K568" s="69"/>
      <c r="L568" s="155"/>
      <c r="M568" s="29"/>
      <c r="N568" s="29"/>
      <c r="R568" s="23"/>
      <c r="S568" s="112"/>
      <c r="T568" s="112"/>
    </row>
    <row r="569" spans="1:55">
      <c r="B569" s="25"/>
      <c r="C569" s="296"/>
      <c r="D569" s="25"/>
      <c r="J569" s="69"/>
      <c r="K569" s="69"/>
      <c r="L569" s="155"/>
      <c r="R569" s="23"/>
      <c r="S569" s="112"/>
      <c r="T569" s="112"/>
    </row>
    <row r="570" spans="1:55">
      <c r="B570" s="25"/>
      <c r="C570" s="296"/>
      <c r="D570" s="25"/>
      <c r="E570" s="29"/>
      <c r="J570" s="69"/>
      <c r="K570" s="69"/>
      <c r="L570" s="155"/>
      <c r="P570" s="29"/>
      <c r="Q570" s="95"/>
      <c r="R570" s="23"/>
      <c r="S570" s="112"/>
      <c r="T570" s="112"/>
      <c r="U570" s="91"/>
      <c r="W570" s="91"/>
    </row>
    <row r="571" spans="1:55">
      <c r="B571" s="155"/>
      <c r="C571" s="69"/>
      <c r="J571" s="69"/>
      <c r="K571" s="69"/>
      <c r="L571" s="155"/>
      <c r="M571" s="29"/>
      <c r="N571" s="29"/>
      <c r="R571" s="23"/>
      <c r="S571" s="112"/>
      <c r="T571" s="112"/>
    </row>
    <row r="572" spans="1:55">
      <c r="B572" s="14"/>
      <c r="C572" s="82"/>
      <c r="E572" s="29"/>
      <c r="J572" s="69"/>
      <c r="K572" s="69"/>
      <c r="L572" s="155"/>
      <c r="P572" s="29"/>
      <c r="Q572" s="95"/>
      <c r="R572" s="23"/>
      <c r="S572" s="112"/>
      <c r="T572" s="112"/>
      <c r="U572" s="92"/>
      <c r="W572" s="92"/>
    </row>
    <row r="573" spans="1:55">
      <c r="B573" s="25"/>
      <c r="C573" s="296"/>
      <c r="D573" s="25"/>
      <c r="J573" s="69"/>
      <c r="K573" s="69"/>
      <c r="L573" s="155"/>
      <c r="M573" s="29"/>
      <c r="N573" s="29"/>
      <c r="R573" s="23"/>
      <c r="S573" s="112"/>
      <c r="T573" s="112"/>
    </row>
    <row r="574" spans="1:55">
      <c r="B574" s="25"/>
      <c r="C574" s="296"/>
      <c r="D574" s="25"/>
      <c r="E574" s="29"/>
      <c r="J574" s="69"/>
      <c r="K574" s="69"/>
      <c r="L574" s="155"/>
      <c r="P574" s="29"/>
      <c r="Q574" s="95"/>
      <c r="R574" s="23"/>
      <c r="S574" s="112"/>
      <c r="T574" s="112"/>
      <c r="U574" s="92"/>
      <c r="W574" s="92"/>
    </row>
    <row r="575" spans="1:55">
      <c r="B575" s="25"/>
      <c r="C575" s="296"/>
      <c r="D575" s="25"/>
      <c r="E575" s="29"/>
      <c r="M575" s="29"/>
      <c r="N575" s="29"/>
      <c r="P575" s="29"/>
      <c r="Q575" s="95"/>
      <c r="R575" s="30"/>
      <c r="S575" s="92"/>
      <c r="T575" s="92"/>
      <c r="U575" s="92"/>
      <c r="W575" s="92"/>
    </row>
    <row r="576" spans="1:55" s="155" customFormat="1">
      <c r="A576" s="5"/>
      <c r="B576" s="25"/>
      <c r="C576" s="296"/>
      <c r="D576" s="25"/>
      <c r="E576" s="65"/>
      <c r="F576" s="7"/>
      <c r="G576" s="7"/>
      <c r="H576" s="93"/>
      <c r="I576" s="93"/>
      <c r="J576" s="69"/>
      <c r="K576" s="69"/>
      <c r="M576" s="29"/>
      <c r="N576" s="29"/>
      <c r="O576" s="69"/>
      <c r="Q576" s="69"/>
      <c r="S576" s="69"/>
      <c r="T576" s="69"/>
      <c r="U576" s="69"/>
      <c r="V576" s="10"/>
      <c r="W576" s="69"/>
      <c r="Y576" s="5"/>
      <c r="Z576" s="7"/>
      <c r="AA576" s="5"/>
      <c r="AB576" s="5"/>
      <c r="AD576" s="5"/>
      <c r="AE576" s="5"/>
      <c r="AF576" s="5"/>
      <c r="AG576" s="5"/>
      <c r="AH576" s="5"/>
      <c r="AJ576" s="5"/>
      <c r="AK576" s="5"/>
      <c r="AM576" s="5"/>
      <c r="AN576" s="5"/>
      <c r="AO576" s="5"/>
      <c r="AP576" s="5"/>
      <c r="AQ576" s="5"/>
      <c r="AR576" s="5"/>
      <c r="AT576" s="5"/>
      <c r="AU576" s="5"/>
    </row>
    <row r="577" spans="1:47" s="155" customFormat="1">
      <c r="A577" s="5"/>
      <c r="B577" s="25"/>
      <c r="C577" s="296"/>
      <c r="D577" s="25"/>
      <c r="E577" s="65"/>
      <c r="F577" s="7"/>
      <c r="G577" s="7"/>
      <c r="H577" s="93"/>
      <c r="I577" s="93"/>
      <c r="J577" s="69"/>
      <c r="K577" s="69"/>
      <c r="O577" s="69"/>
      <c r="Q577" s="69"/>
      <c r="S577" s="69"/>
      <c r="T577" s="69"/>
      <c r="U577" s="69"/>
      <c r="V577" s="10"/>
      <c r="W577" s="69"/>
      <c r="Y577" s="5"/>
      <c r="Z577" s="7"/>
      <c r="AA577" s="5"/>
      <c r="AB577" s="5"/>
      <c r="AD577" s="5"/>
      <c r="AE577" s="5"/>
      <c r="AF577" s="5"/>
      <c r="AG577" s="5"/>
      <c r="AH577" s="5"/>
      <c r="AJ577" s="5"/>
      <c r="AK577" s="5"/>
      <c r="AM577" s="5"/>
      <c r="AN577" s="5"/>
      <c r="AO577" s="5"/>
      <c r="AP577" s="5"/>
      <c r="AQ577" s="5"/>
      <c r="AR577" s="5"/>
      <c r="AT577" s="5"/>
      <c r="AU577" s="5"/>
    </row>
    <row r="578" spans="1:47" s="155" customFormat="1">
      <c r="A578" s="5"/>
      <c r="B578" s="25"/>
      <c r="C578" s="296"/>
      <c r="D578" s="25"/>
      <c r="E578" s="65"/>
      <c r="F578" s="7"/>
      <c r="G578" s="7"/>
      <c r="H578" s="93"/>
      <c r="I578" s="93"/>
      <c r="J578" s="69"/>
      <c r="K578" s="69"/>
      <c r="O578" s="69"/>
      <c r="Q578" s="69"/>
      <c r="S578" s="69"/>
      <c r="T578" s="69"/>
      <c r="U578" s="69"/>
      <c r="V578" s="10"/>
      <c r="W578" s="69"/>
      <c r="Y578" s="5"/>
      <c r="Z578" s="7"/>
      <c r="AA578" s="5"/>
      <c r="AB578" s="5"/>
      <c r="AD578" s="5"/>
      <c r="AE578" s="5"/>
      <c r="AF578" s="5"/>
      <c r="AG578" s="5"/>
      <c r="AH578" s="5"/>
      <c r="AJ578" s="5"/>
      <c r="AK578" s="5"/>
      <c r="AM578" s="5"/>
      <c r="AN578" s="5"/>
      <c r="AO578" s="5"/>
      <c r="AP578" s="5"/>
      <c r="AQ578" s="5"/>
      <c r="AR578" s="5"/>
      <c r="AT578" s="5"/>
      <c r="AU578" s="5"/>
    </row>
    <row r="579" spans="1:47" s="155" customFormat="1">
      <c r="A579" s="5"/>
      <c r="B579" s="25"/>
      <c r="C579" s="296"/>
      <c r="D579" s="25"/>
      <c r="E579" s="65"/>
      <c r="F579" s="7"/>
      <c r="G579" s="7"/>
      <c r="H579" s="93"/>
      <c r="I579" s="93"/>
      <c r="J579" s="69"/>
      <c r="K579" s="69"/>
      <c r="O579" s="69"/>
      <c r="Q579" s="69"/>
      <c r="S579" s="69"/>
      <c r="T579" s="69"/>
      <c r="U579" s="69"/>
      <c r="V579" s="10"/>
      <c r="W579" s="69"/>
      <c r="Y579" s="5"/>
      <c r="Z579" s="7"/>
      <c r="AA579" s="5"/>
      <c r="AB579" s="5"/>
      <c r="AD579" s="5"/>
      <c r="AE579" s="5"/>
      <c r="AF579" s="5"/>
      <c r="AG579" s="5"/>
      <c r="AH579" s="5"/>
      <c r="AJ579" s="5"/>
      <c r="AK579" s="5"/>
      <c r="AM579" s="5"/>
      <c r="AN579" s="5"/>
      <c r="AO579" s="5"/>
      <c r="AP579" s="5"/>
      <c r="AQ579" s="5"/>
      <c r="AR579" s="5"/>
      <c r="AT579" s="5"/>
      <c r="AU579" s="5"/>
    </row>
    <row r="580" spans="1:47" s="155" customFormat="1">
      <c r="A580" s="5"/>
      <c r="B580" s="25"/>
      <c r="C580" s="296"/>
      <c r="D580" s="25"/>
      <c r="E580" s="65"/>
      <c r="F580" s="7"/>
      <c r="G580" s="7"/>
      <c r="H580" s="93"/>
      <c r="I580" s="93"/>
      <c r="J580" s="69"/>
      <c r="K580" s="69"/>
      <c r="O580" s="69"/>
      <c r="Q580" s="69"/>
      <c r="S580" s="69"/>
      <c r="T580" s="69"/>
      <c r="U580" s="69"/>
      <c r="V580" s="10"/>
      <c r="W580" s="69"/>
      <c r="Y580" s="5"/>
      <c r="Z580" s="7"/>
      <c r="AA580" s="5"/>
      <c r="AB580" s="5"/>
      <c r="AD580" s="5"/>
      <c r="AE580" s="5"/>
      <c r="AF580" s="5"/>
      <c r="AG580" s="5"/>
      <c r="AH580" s="5"/>
      <c r="AJ580" s="5"/>
      <c r="AK580" s="5"/>
      <c r="AM580" s="5"/>
      <c r="AN580" s="5"/>
      <c r="AO580" s="5"/>
      <c r="AP580" s="5"/>
      <c r="AQ580" s="5"/>
      <c r="AR580" s="5"/>
      <c r="AT580" s="5"/>
      <c r="AU580" s="5"/>
    </row>
    <row r="581" spans="1:47">
      <c r="B581" s="14"/>
      <c r="C581" s="82"/>
      <c r="M581" s="155"/>
      <c r="N581" s="155"/>
    </row>
    <row r="582" spans="1:47">
      <c r="B582" s="25"/>
      <c r="C582" s="296"/>
      <c r="D582" s="25"/>
      <c r="E582" s="5"/>
      <c r="F582" s="5"/>
      <c r="G582" s="5"/>
      <c r="H582" s="5"/>
      <c r="I582" s="5"/>
      <c r="J582" s="5"/>
      <c r="K582" s="5"/>
      <c r="M582" s="5"/>
      <c r="N582" s="5"/>
      <c r="O582" s="5"/>
      <c r="P582" s="5"/>
      <c r="Q582" s="5"/>
      <c r="T582" s="5"/>
      <c r="V582" s="5"/>
      <c r="W582" s="5"/>
      <c r="Z582" s="5"/>
      <c r="AC582" s="5"/>
      <c r="AI582" s="5"/>
      <c r="AL582" s="5"/>
    </row>
    <row r="583" spans="1:47">
      <c r="B583" s="25"/>
      <c r="C583" s="296"/>
      <c r="D583" s="25"/>
      <c r="E583" s="5"/>
      <c r="F583" s="5"/>
      <c r="G583" s="5"/>
      <c r="H583" s="5"/>
      <c r="I583" s="5"/>
      <c r="J583" s="5"/>
      <c r="K583" s="5"/>
      <c r="M583" s="5"/>
      <c r="N583" s="5"/>
      <c r="O583" s="5"/>
      <c r="P583" s="5"/>
      <c r="Q583" s="5"/>
      <c r="T583" s="5"/>
      <c r="V583" s="5"/>
      <c r="W583" s="5"/>
      <c r="Z583" s="5"/>
      <c r="AC583" s="5"/>
      <c r="AI583" s="5"/>
      <c r="AL583" s="5"/>
    </row>
    <row r="584" spans="1:47">
      <c r="B584" s="25"/>
      <c r="C584" s="296"/>
      <c r="D584" s="25"/>
      <c r="E584" s="5"/>
      <c r="F584" s="5"/>
      <c r="G584" s="5"/>
      <c r="H584" s="5"/>
      <c r="I584" s="5"/>
      <c r="J584" s="5"/>
      <c r="K584" s="5"/>
      <c r="M584" s="5"/>
      <c r="N584" s="5"/>
      <c r="O584" s="5"/>
      <c r="P584" s="5"/>
      <c r="Q584" s="5"/>
      <c r="T584" s="5"/>
      <c r="V584" s="5"/>
      <c r="W584" s="5"/>
      <c r="Z584" s="5"/>
      <c r="AC584" s="5"/>
      <c r="AI584" s="5"/>
      <c r="AL584" s="5"/>
    </row>
    <row r="585" spans="1:47">
      <c r="B585" s="25"/>
      <c r="C585" s="296"/>
      <c r="D585" s="25"/>
      <c r="E585" s="5"/>
      <c r="F585" s="5"/>
      <c r="G585" s="5"/>
      <c r="H585" s="5"/>
      <c r="I585" s="5"/>
      <c r="J585" s="5"/>
      <c r="K585" s="5"/>
      <c r="M585" s="5"/>
      <c r="N585" s="5"/>
      <c r="O585" s="5"/>
      <c r="P585" s="5"/>
      <c r="Q585" s="5"/>
      <c r="T585" s="5"/>
      <c r="V585" s="5"/>
      <c r="W585" s="5"/>
      <c r="Z585" s="5"/>
      <c r="AC585" s="5"/>
      <c r="AI585" s="5"/>
      <c r="AL585" s="5"/>
    </row>
    <row r="586" spans="1:47">
      <c r="B586" s="25"/>
      <c r="C586" s="296"/>
      <c r="D586" s="25"/>
      <c r="E586" s="5"/>
      <c r="F586" s="5"/>
      <c r="G586" s="5"/>
      <c r="H586" s="5"/>
      <c r="I586" s="5"/>
      <c r="J586" s="5"/>
      <c r="K586" s="5"/>
      <c r="M586" s="5"/>
      <c r="N586" s="5"/>
      <c r="O586" s="5"/>
      <c r="P586" s="5"/>
      <c r="Q586" s="5"/>
      <c r="T586" s="5"/>
      <c r="V586" s="5"/>
      <c r="W586" s="5"/>
      <c r="Z586" s="5"/>
      <c r="AC586" s="5"/>
      <c r="AI586" s="5"/>
      <c r="AL586" s="5"/>
    </row>
    <row r="587" spans="1:47">
      <c r="B587" s="25"/>
      <c r="C587" s="296"/>
      <c r="D587" s="25"/>
      <c r="E587" s="5"/>
      <c r="F587" s="5"/>
      <c r="G587" s="5"/>
      <c r="H587" s="5"/>
      <c r="I587" s="5"/>
      <c r="J587" s="5"/>
      <c r="K587" s="5"/>
      <c r="M587" s="5"/>
      <c r="N587" s="5"/>
      <c r="O587" s="5"/>
      <c r="P587" s="5"/>
      <c r="Q587" s="5"/>
      <c r="T587" s="5"/>
      <c r="V587" s="5"/>
      <c r="W587" s="5"/>
      <c r="Z587" s="5"/>
      <c r="AC587" s="5"/>
      <c r="AI587" s="5"/>
      <c r="AL587" s="5"/>
    </row>
    <row r="588" spans="1:47">
      <c r="B588" s="25"/>
      <c r="C588" s="296"/>
      <c r="D588" s="25"/>
      <c r="E588" s="5"/>
      <c r="F588" s="5"/>
      <c r="G588" s="5"/>
      <c r="H588" s="5"/>
      <c r="I588" s="5"/>
      <c r="J588" s="5"/>
      <c r="K588" s="5"/>
      <c r="M588" s="5"/>
      <c r="N588" s="5"/>
      <c r="O588" s="5"/>
      <c r="P588" s="5"/>
      <c r="Q588" s="5"/>
      <c r="T588" s="5"/>
      <c r="V588" s="5"/>
      <c r="W588" s="5"/>
      <c r="Z588" s="5"/>
      <c r="AC588" s="5"/>
      <c r="AI588" s="5"/>
      <c r="AL588" s="5"/>
    </row>
    <row r="589" spans="1:47">
      <c r="B589" s="25"/>
      <c r="C589" s="296"/>
      <c r="D589" s="25"/>
      <c r="E589" s="5"/>
      <c r="F589" s="5"/>
      <c r="G589" s="5"/>
      <c r="H589" s="5"/>
      <c r="I589" s="5"/>
      <c r="J589" s="5"/>
      <c r="K589" s="5"/>
      <c r="M589" s="5"/>
      <c r="N589" s="5"/>
      <c r="O589" s="5"/>
      <c r="P589" s="5"/>
      <c r="Q589" s="5"/>
      <c r="T589" s="5"/>
      <c r="V589" s="5"/>
      <c r="W589" s="5"/>
      <c r="Z589" s="5"/>
      <c r="AC589" s="5"/>
      <c r="AI589" s="5"/>
      <c r="AL589" s="5"/>
    </row>
    <row r="590" spans="1:47">
      <c r="B590" s="25"/>
      <c r="C590" s="296"/>
      <c r="D590" s="25"/>
      <c r="E590" s="5"/>
      <c r="F590" s="5"/>
      <c r="G590" s="5"/>
      <c r="H590" s="5"/>
      <c r="I590" s="5"/>
      <c r="J590" s="5"/>
      <c r="K590" s="5"/>
      <c r="M590" s="5"/>
      <c r="N590" s="5"/>
      <c r="O590" s="5"/>
      <c r="P590" s="5"/>
      <c r="Q590" s="5"/>
      <c r="T590" s="5"/>
      <c r="V590" s="5"/>
      <c r="W590" s="5"/>
      <c r="Z590" s="5"/>
      <c r="AC590" s="5"/>
      <c r="AI590" s="5"/>
      <c r="AL590" s="5"/>
    </row>
    <row r="591" spans="1:47">
      <c r="B591" s="25"/>
      <c r="C591" s="296"/>
      <c r="D591" s="25"/>
      <c r="E591" s="5"/>
      <c r="F591" s="5"/>
      <c r="G591" s="5"/>
      <c r="H591" s="5"/>
      <c r="I591" s="5"/>
      <c r="J591" s="5"/>
      <c r="K591" s="5"/>
      <c r="M591" s="5"/>
      <c r="N591" s="5"/>
      <c r="O591" s="5"/>
      <c r="P591" s="5"/>
      <c r="Q591" s="5"/>
      <c r="T591" s="5"/>
      <c r="V591" s="5"/>
      <c r="W591" s="5"/>
      <c r="Z591" s="5"/>
      <c r="AC591" s="5"/>
      <c r="AI591" s="5"/>
      <c r="AL591" s="5"/>
    </row>
    <row r="592" spans="1:47">
      <c r="B592" s="25"/>
      <c r="C592" s="296"/>
      <c r="D592" s="25"/>
      <c r="E592" s="5"/>
      <c r="F592" s="5"/>
      <c r="G592" s="5"/>
      <c r="H592" s="5"/>
      <c r="I592" s="5"/>
      <c r="J592" s="5"/>
      <c r="K592" s="5"/>
      <c r="M592" s="5"/>
      <c r="N592" s="5"/>
      <c r="O592" s="5"/>
      <c r="P592" s="5"/>
      <c r="Q592" s="5"/>
      <c r="T592" s="5"/>
      <c r="V592" s="5"/>
      <c r="W592" s="5"/>
      <c r="Z592" s="5"/>
      <c r="AC592" s="5"/>
      <c r="AI592" s="5"/>
      <c r="AL592" s="5"/>
    </row>
    <row r="593" spans="1:47">
      <c r="B593" s="25"/>
      <c r="C593" s="296"/>
      <c r="D593" s="25"/>
      <c r="E593" s="5"/>
      <c r="F593" s="5"/>
      <c r="G593" s="5"/>
      <c r="H593" s="5"/>
      <c r="I593" s="5"/>
      <c r="J593" s="5"/>
      <c r="K593" s="5"/>
      <c r="M593" s="5"/>
      <c r="N593" s="5"/>
      <c r="O593" s="5"/>
      <c r="P593" s="5"/>
      <c r="Q593" s="5"/>
      <c r="T593" s="5"/>
      <c r="V593" s="5"/>
      <c r="W593" s="5"/>
      <c r="Z593" s="5"/>
      <c r="AC593" s="5"/>
      <c r="AI593" s="5"/>
      <c r="AL593" s="5"/>
    </row>
    <row r="594" spans="1:47">
      <c r="B594" s="25"/>
      <c r="C594" s="296"/>
      <c r="D594" s="25"/>
      <c r="E594" s="5"/>
      <c r="F594" s="5"/>
      <c r="G594" s="5"/>
      <c r="H594" s="5"/>
      <c r="I594" s="5"/>
      <c r="J594" s="5"/>
      <c r="K594" s="5"/>
      <c r="M594" s="5"/>
      <c r="N594" s="5"/>
      <c r="O594" s="5"/>
      <c r="P594" s="5"/>
      <c r="Q594" s="5"/>
      <c r="T594" s="5"/>
      <c r="V594" s="5"/>
      <c r="W594" s="5"/>
      <c r="Z594" s="5"/>
      <c r="AC594" s="5"/>
      <c r="AI594" s="5"/>
      <c r="AL594" s="5"/>
    </row>
    <row r="595" spans="1:47">
      <c r="B595" s="155"/>
      <c r="C595" s="69"/>
      <c r="E595" s="5"/>
      <c r="F595" s="5"/>
      <c r="G595" s="5"/>
      <c r="H595" s="5"/>
      <c r="I595" s="5"/>
      <c r="J595" s="5"/>
      <c r="K595" s="5"/>
      <c r="M595" s="5"/>
      <c r="N595" s="5"/>
      <c r="O595" s="5"/>
      <c r="P595" s="5"/>
      <c r="Q595" s="5"/>
      <c r="T595" s="5"/>
      <c r="V595" s="5"/>
      <c r="W595" s="5"/>
      <c r="Z595" s="5"/>
      <c r="AC595" s="5"/>
      <c r="AI595" s="5"/>
      <c r="AL595" s="5"/>
    </row>
    <row r="596" spans="1:47">
      <c r="B596" s="155"/>
      <c r="C596" s="69"/>
      <c r="E596" s="5"/>
      <c r="F596" s="5"/>
      <c r="G596" s="5"/>
      <c r="H596" s="5"/>
      <c r="I596" s="5"/>
      <c r="J596" s="5"/>
      <c r="K596" s="5"/>
      <c r="M596" s="5"/>
      <c r="N596" s="5"/>
      <c r="O596" s="5"/>
      <c r="P596" s="5"/>
      <c r="Q596" s="5"/>
      <c r="T596" s="5"/>
      <c r="V596" s="5"/>
      <c r="W596" s="5"/>
      <c r="Z596" s="5"/>
      <c r="AC596" s="5"/>
      <c r="AI596" s="5"/>
      <c r="AL596" s="5"/>
    </row>
    <row r="597" spans="1:47">
      <c r="B597" s="25"/>
      <c r="C597" s="296"/>
      <c r="D597" s="25"/>
      <c r="E597" s="5"/>
      <c r="F597" s="5"/>
      <c r="G597" s="5"/>
      <c r="H597" s="5"/>
      <c r="I597" s="5"/>
      <c r="J597" s="5"/>
      <c r="K597" s="5"/>
      <c r="M597" s="5"/>
      <c r="N597" s="5"/>
      <c r="O597" s="5"/>
      <c r="P597" s="5"/>
      <c r="Q597" s="5"/>
      <c r="T597" s="5"/>
      <c r="V597" s="5"/>
      <c r="W597" s="5"/>
      <c r="Z597" s="5"/>
      <c r="AC597" s="5"/>
      <c r="AI597" s="5"/>
      <c r="AL597" s="5"/>
    </row>
    <row r="598" spans="1:47">
      <c r="B598" s="25"/>
      <c r="C598" s="296"/>
      <c r="D598" s="25"/>
    </row>
    <row r="599" spans="1:47" s="7" customFormat="1">
      <c r="A599" s="5"/>
      <c r="B599" s="25"/>
      <c r="C599" s="296"/>
      <c r="D599" s="25"/>
      <c r="H599" s="93"/>
      <c r="I599" s="93"/>
      <c r="J599" s="48"/>
      <c r="K599" s="48"/>
      <c r="L599" s="5"/>
      <c r="O599" s="69"/>
      <c r="Q599" s="93"/>
      <c r="R599" s="5"/>
      <c r="S599" s="48"/>
      <c r="T599" s="48"/>
      <c r="U599" s="48"/>
      <c r="V599" s="10"/>
      <c r="W599" s="48"/>
      <c r="Y599" s="5"/>
      <c r="AA599" s="5"/>
      <c r="AB599" s="5"/>
      <c r="AC599" s="155"/>
      <c r="AD599" s="5"/>
      <c r="AE599" s="5"/>
      <c r="AF599" s="5"/>
      <c r="AG599" s="5"/>
      <c r="AH599" s="5"/>
      <c r="AI599" s="155"/>
      <c r="AJ599" s="5"/>
      <c r="AK599" s="5"/>
      <c r="AL599" s="155"/>
      <c r="AM599" s="5"/>
      <c r="AN599" s="5"/>
      <c r="AO599" s="5"/>
      <c r="AP599" s="5"/>
      <c r="AQ599" s="5"/>
      <c r="AR599" s="5"/>
      <c r="AT599" s="5"/>
      <c r="AU599" s="5"/>
    </row>
    <row r="600" spans="1:47" s="7" customFormat="1">
      <c r="A600" s="5"/>
      <c r="B600" s="14"/>
      <c r="C600" s="82"/>
      <c r="D600" s="5"/>
      <c r="H600" s="93"/>
      <c r="I600" s="93"/>
      <c r="J600" s="48"/>
      <c r="K600" s="48"/>
      <c r="L600" s="5"/>
      <c r="O600" s="69"/>
      <c r="Q600" s="93"/>
      <c r="R600" s="5"/>
      <c r="S600" s="48"/>
      <c r="T600" s="48"/>
      <c r="U600" s="48"/>
      <c r="V600" s="10"/>
      <c r="W600" s="48"/>
      <c r="Y600" s="5"/>
      <c r="AA600" s="5"/>
      <c r="AB600" s="5"/>
      <c r="AC600" s="155"/>
      <c r="AD600" s="5"/>
      <c r="AE600" s="5"/>
      <c r="AF600" s="5"/>
      <c r="AG600" s="5"/>
      <c r="AH600" s="5"/>
      <c r="AI600" s="155"/>
      <c r="AJ600" s="5"/>
      <c r="AK600" s="5"/>
      <c r="AL600" s="155"/>
      <c r="AM600" s="5"/>
      <c r="AN600" s="5"/>
      <c r="AO600" s="5"/>
      <c r="AP600" s="5"/>
      <c r="AQ600" s="5"/>
      <c r="AR600" s="5"/>
      <c r="AT600" s="5"/>
      <c r="AU600" s="5"/>
    </row>
    <row r="601" spans="1:47" s="7" customFormat="1">
      <c r="A601" s="5"/>
      <c r="B601" s="25"/>
      <c r="C601" s="296"/>
      <c r="D601" s="25"/>
      <c r="H601" s="93"/>
      <c r="I601" s="93"/>
      <c r="J601" s="48"/>
      <c r="K601" s="48"/>
      <c r="L601" s="5"/>
      <c r="O601" s="69"/>
      <c r="Q601" s="93"/>
      <c r="R601" s="5"/>
      <c r="S601" s="48"/>
      <c r="T601" s="48"/>
      <c r="U601" s="48"/>
      <c r="V601" s="10"/>
      <c r="W601" s="48"/>
      <c r="Y601" s="5"/>
      <c r="AA601" s="5"/>
      <c r="AB601" s="5"/>
      <c r="AC601" s="155"/>
      <c r="AD601" s="5"/>
      <c r="AE601" s="5"/>
      <c r="AF601" s="5"/>
      <c r="AG601" s="5"/>
      <c r="AH601" s="5"/>
      <c r="AI601" s="155"/>
      <c r="AJ601" s="5"/>
      <c r="AK601" s="5"/>
      <c r="AL601" s="155"/>
      <c r="AM601" s="5"/>
      <c r="AN601" s="5"/>
      <c r="AO601" s="5"/>
      <c r="AP601" s="5"/>
      <c r="AQ601" s="5"/>
      <c r="AR601" s="5"/>
      <c r="AT601" s="5"/>
      <c r="AU601" s="5"/>
    </row>
    <row r="602" spans="1:47" s="7" customFormat="1">
      <c r="A602" s="5"/>
      <c r="B602" s="155"/>
      <c r="C602" s="69"/>
      <c r="D602" s="5"/>
      <c r="H602" s="93"/>
      <c r="I602" s="93"/>
      <c r="J602" s="48"/>
      <c r="K602" s="48"/>
      <c r="L602" s="5"/>
      <c r="O602" s="69"/>
      <c r="Q602" s="93"/>
      <c r="R602" s="5"/>
      <c r="S602" s="48"/>
      <c r="T602" s="48"/>
      <c r="U602" s="48"/>
      <c r="V602" s="10"/>
      <c r="W602" s="48"/>
      <c r="Y602" s="5"/>
      <c r="AA602" s="5"/>
      <c r="AB602" s="5"/>
      <c r="AC602" s="155"/>
      <c r="AD602" s="5"/>
      <c r="AE602" s="5"/>
      <c r="AF602" s="5"/>
      <c r="AG602" s="5"/>
      <c r="AH602" s="5"/>
      <c r="AI602" s="155"/>
      <c r="AJ602" s="5"/>
      <c r="AK602" s="5"/>
      <c r="AL602" s="155"/>
      <c r="AM602" s="5"/>
      <c r="AN602" s="5"/>
      <c r="AO602" s="5"/>
      <c r="AP602" s="5"/>
      <c r="AQ602" s="5"/>
      <c r="AR602" s="5"/>
      <c r="AT602" s="5"/>
      <c r="AU602" s="5"/>
    </row>
    <row r="603" spans="1:47" s="7" customFormat="1">
      <c r="A603" s="5"/>
      <c r="B603" s="155"/>
      <c r="C603" s="69"/>
      <c r="D603" s="5"/>
      <c r="H603" s="93"/>
      <c r="I603" s="93"/>
      <c r="J603" s="48"/>
      <c r="K603" s="48"/>
      <c r="L603" s="5"/>
      <c r="O603" s="69"/>
      <c r="Q603" s="93"/>
      <c r="R603" s="5"/>
      <c r="S603" s="48"/>
      <c r="T603" s="48"/>
      <c r="U603" s="48"/>
      <c r="V603" s="10"/>
      <c r="W603" s="48"/>
      <c r="Y603" s="5"/>
      <c r="AA603" s="5"/>
      <c r="AB603" s="5"/>
      <c r="AC603" s="155"/>
      <c r="AD603" s="5"/>
      <c r="AE603" s="5"/>
      <c r="AF603" s="5"/>
      <c r="AG603" s="5"/>
      <c r="AH603" s="5"/>
      <c r="AI603" s="155"/>
      <c r="AJ603" s="5"/>
      <c r="AK603" s="5"/>
      <c r="AL603" s="155"/>
      <c r="AM603" s="5"/>
      <c r="AN603" s="5"/>
      <c r="AO603" s="5"/>
      <c r="AP603" s="5"/>
      <c r="AQ603" s="5"/>
      <c r="AR603" s="5"/>
      <c r="AT603" s="5"/>
      <c r="AU603" s="5"/>
    </row>
    <row r="604" spans="1:47" s="7" customFormat="1">
      <c r="A604" s="5"/>
      <c r="B604" s="155"/>
      <c r="C604" s="69"/>
      <c r="D604" s="5"/>
      <c r="H604" s="93"/>
      <c r="I604" s="93"/>
      <c r="J604" s="48"/>
      <c r="K604" s="48"/>
      <c r="L604" s="5"/>
      <c r="O604" s="69"/>
      <c r="Q604" s="93"/>
      <c r="R604" s="5"/>
      <c r="S604" s="48"/>
      <c r="T604" s="48"/>
      <c r="U604" s="48"/>
      <c r="V604" s="10"/>
      <c r="W604" s="48"/>
      <c r="Y604" s="5"/>
      <c r="AA604" s="5"/>
      <c r="AB604" s="5"/>
      <c r="AC604" s="155"/>
      <c r="AD604" s="5"/>
      <c r="AE604" s="5"/>
      <c r="AF604" s="5"/>
      <c r="AG604" s="5"/>
      <c r="AH604" s="5"/>
      <c r="AI604" s="155"/>
      <c r="AJ604" s="5"/>
      <c r="AK604" s="5"/>
      <c r="AL604" s="155"/>
      <c r="AM604" s="5"/>
      <c r="AN604" s="5"/>
      <c r="AO604" s="5"/>
      <c r="AP604" s="5"/>
      <c r="AQ604" s="5"/>
      <c r="AR604" s="5"/>
      <c r="AT604" s="5"/>
      <c r="AU604" s="5"/>
    </row>
    <row r="605" spans="1:47" s="7" customFormat="1">
      <c r="A605" s="5"/>
      <c r="B605" s="25"/>
      <c r="C605" s="296"/>
      <c r="D605" s="25"/>
      <c r="H605" s="93"/>
      <c r="I605" s="93"/>
      <c r="J605" s="48"/>
      <c r="K605" s="48"/>
      <c r="L605" s="5"/>
      <c r="O605" s="69"/>
      <c r="Q605" s="93"/>
      <c r="R605" s="5"/>
      <c r="S605" s="48"/>
      <c r="T605" s="48"/>
      <c r="U605" s="48"/>
      <c r="V605" s="10"/>
      <c r="W605" s="48"/>
      <c r="Y605" s="5"/>
      <c r="AA605" s="5"/>
      <c r="AB605" s="5"/>
      <c r="AC605" s="155"/>
      <c r="AD605" s="5"/>
      <c r="AE605" s="5"/>
      <c r="AF605" s="5"/>
      <c r="AG605" s="5"/>
      <c r="AH605" s="5"/>
      <c r="AI605" s="155"/>
      <c r="AJ605" s="5"/>
      <c r="AK605" s="5"/>
      <c r="AL605" s="155"/>
      <c r="AM605" s="5"/>
      <c r="AN605" s="5"/>
      <c r="AO605" s="5"/>
      <c r="AP605" s="5"/>
      <c r="AQ605" s="5"/>
      <c r="AR605" s="5"/>
      <c r="AT605" s="5"/>
      <c r="AU605" s="5"/>
    </row>
    <row r="606" spans="1:47" s="7" customFormat="1">
      <c r="A606" s="5"/>
      <c r="B606" s="25"/>
      <c r="C606" s="296"/>
      <c r="D606" s="25"/>
      <c r="H606" s="93"/>
      <c r="I606" s="93"/>
      <c r="J606" s="48"/>
      <c r="K606" s="48"/>
      <c r="L606" s="5"/>
      <c r="O606" s="69"/>
      <c r="Q606" s="93"/>
      <c r="R606" s="5"/>
      <c r="S606" s="48"/>
      <c r="T606" s="48"/>
      <c r="U606" s="48"/>
      <c r="V606" s="10"/>
      <c r="W606" s="48"/>
      <c r="Y606" s="5"/>
      <c r="AA606" s="5"/>
      <c r="AB606" s="5"/>
      <c r="AC606" s="155"/>
      <c r="AD606" s="5"/>
      <c r="AE606" s="5"/>
      <c r="AF606" s="5"/>
      <c r="AG606" s="5"/>
      <c r="AH606" s="5"/>
      <c r="AI606" s="155"/>
      <c r="AJ606" s="5"/>
      <c r="AK606" s="5"/>
      <c r="AL606" s="155"/>
      <c r="AM606" s="5"/>
      <c r="AN606" s="5"/>
      <c r="AO606" s="5"/>
      <c r="AP606" s="5"/>
      <c r="AQ606" s="5"/>
      <c r="AR606" s="5"/>
      <c r="AT606" s="5"/>
      <c r="AU606" s="5"/>
    </row>
    <row r="607" spans="1:47" s="7" customFormat="1">
      <c r="A607" s="5"/>
      <c r="B607" s="25"/>
      <c r="C607" s="296"/>
      <c r="D607" s="25"/>
      <c r="H607" s="93"/>
      <c r="I607" s="93"/>
      <c r="J607" s="48"/>
      <c r="K607" s="48"/>
      <c r="L607" s="5"/>
      <c r="O607" s="69"/>
      <c r="Q607" s="93"/>
      <c r="R607" s="5"/>
      <c r="S607" s="48"/>
      <c r="T607" s="48"/>
      <c r="U607" s="48"/>
      <c r="V607" s="10"/>
      <c r="W607" s="48"/>
      <c r="Y607" s="5"/>
      <c r="AA607" s="5"/>
      <c r="AB607" s="5"/>
      <c r="AC607" s="155"/>
      <c r="AD607" s="5"/>
      <c r="AE607" s="5"/>
      <c r="AF607" s="5"/>
      <c r="AG607" s="5"/>
      <c r="AH607" s="5"/>
      <c r="AI607" s="155"/>
      <c r="AJ607" s="5"/>
      <c r="AK607" s="5"/>
      <c r="AL607" s="155"/>
      <c r="AM607" s="5"/>
      <c r="AN607" s="5"/>
      <c r="AO607" s="5"/>
      <c r="AP607" s="5"/>
      <c r="AQ607" s="5"/>
      <c r="AR607" s="5"/>
      <c r="AT607" s="5"/>
      <c r="AU607" s="5"/>
    </row>
    <row r="608" spans="1:47" s="7" customFormat="1">
      <c r="A608" s="5"/>
      <c r="B608" s="25"/>
      <c r="C608" s="296"/>
      <c r="D608" s="25"/>
      <c r="H608" s="93"/>
      <c r="I608" s="93"/>
      <c r="J608" s="48"/>
      <c r="K608" s="48"/>
      <c r="L608" s="5"/>
      <c r="O608" s="69"/>
      <c r="Q608" s="93"/>
      <c r="R608" s="5"/>
      <c r="S608" s="48"/>
      <c r="T608" s="48"/>
      <c r="U608" s="48"/>
      <c r="V608" s="10"/>
      <c r="W608" s="48"/>
      <c r="Y608" s="5"/>
      <c r="AA608" s="5"/>
      <c r="AB608" s="5"/>
      <c r="AC608" s="155"/>
      <c r="AD608" s="5"/>
      <c r="AE608" s="5"/>
      <c r="AF608" s="5"/>
      <c r="AG608" s="5"/>
      <c r="AH608" s="5"/>
      <c r="AI608" s="155"/>
      <c r="AJ608" s="5"/>
      <c r="AK608" s="5"/>
      <c r="AL608" s="155"/>
      <c r="AM608" s="5"/>
      <c r="AN608" s="5"/>
      <c r="AO608" s="5"/>
      <c r="AP608" s="5"/>
      <c r="AQ608" s="5"/>
      <c r="AR608" s="5"/>
      <c r="AT608" s="5"/>
      <c r="AU608" s="5"/>
    </row>
    <row r="609" spans="1:47" s="7" customFormat="1">
      <c r="A609" s="5"/>
      <c r="B609" s="25"/>
      <c r="C609" s="296"/>
      <c r="D609" s="25"/>
      <c r="H609" s="93"/>
      <c r="I609" s="93"/>
      <c r="J609" s="48"/>
      <c r="K609" s="48"/>
      <c r="L609" s="5"/>
      <c r="O609" s="69"/>
      <c r="Q609" s="93"/>
      <c r="R609" s="5"/>
      <c r="S609" s="48"/>
      <c r="T609" s="48"/>
      <c r="U609" s="48"/>
      <c r="V609" s="10"/>
      <c r="W609" s="48"/>
      <c r="Y609" s="5"/>
      <c r="AA609" s="5"/>
      <c r="AB609" s="5"/>
      <c r="AC609" s="155"/>
      <c r="AD609" s="5"/>
      <c r="AE609" s="5"/>
      <c r="AF609" s="5"/>
      <c r="AG609" s="5"/>
      <c r="AH609" s="5"/>
      <c r="AI609" s="155"/>
      <c r="AJ609" s="5"/>
      <c r="AK609" s="5"/>
      <c r="AL609" s="155"/>
      <c r="AM609" s="5"/>
      <c r="AN609" s="5"/>
      <c r="AO609" s="5"/>
      <c r="AP609" s="5"/>
      <c r="AQ609" s="5"/>
      <c r="AR609" s="5"/>
      <c r="AT609" s="5"/>
      <c r="AU609" s="5"/>
    </row>
    <row r="610" spans="1:47" s="7" customFormat="1">
      <c r="A610" s="5"/>
      <c r="B610" s="25"/>
      <c r="C610" s="296"/>
      <c r="D610" s="25"/>
      <c r="H610" s="93"/>
      <c r="I610" s="93"/>
      <c r="J610" s="48"/>
      <c r="K610" s="48"/>
      <c r="L610" s="5"/>
      <c r="O610" s="69"/>
      <c r="Q610" s="93"/>
      <c r="R610" s="5"/>
      <c r="S610" s="48"/>
      <c r="T610" s="48"/>
      <c r="U610" s="48"/>
      <c r="V610" s="10"/>
      <c r="W610" s="48"/>
      <c r="Y610" s="5"/>
      <c r="AA610" s="5"/>
      <c r="AB610" s="5"/>
      <c r="AC610" s="155"/>
      <c r="AD610" s="5"/>
      <c r="AE610" s="5"/>
      <c r="AF610" s="5"/>
      <c r="AG610" s="5"/>
      <c r="AH610" s="5"/>
      <c r="AI610" s="155"/>
      <c r="AJ610" s="5"/>
      <c r="AK610" s="5"/>
      <c r="AL610" s="155"/>
      <c r="AM610" s="5"/>
      <c r="AN610" s="5"/>
      <c r="AO610" s="5"/>
      <c r="AP610" s="5"/>
      <c r="AQ610" s="5"/>
      <c r="AR610" s="5"/>
      <c r="AT610" s="5"/>
      <c r="AU610" s="5"/>
    </row>
    <row r="611" spans="1:47" s="7" customFormat="1">
      <c r="A611" s="5"/>
      <c r="B611" s="25"/>
      <c r="C611" s="296"/>
      <c r="D611" s="25"/>
      <c r="H611" s="93"/>
      <c r="I611" s="93"/>
      <c r="J611" s="48"/>
      <c r="K611" s="48"/>
      <c r="L611" s="5"/>
      <c r="O611" s="69"/>
      <c r="Q611" s="93"/>
      <c r="R611" s="5"/>
      <c r="S611" s="48"/>
      <c r="T611" s="48"/>
      <c r="U611" s="48"/>
      <c r="V611" s="10"/>
      <c r="W611" s="48"/>
      <c r="Y611" s="5"/>
      <c r="AA611" s="5"/>
      <c r="AB611" s="5"/>
      <c r="AC611" s="155"/>
      <c r="AD611" s="5"/>
      <c r="AE611" s="5"/>
      <c r="AF611" s="5"/>
      <c r="AG611" s="5"/>
      <c r="AH611" s="5"/>
      <c r="AI611" s="155"/>
      <c r="AJ611" s="5"/>
      <c r="AK611" s="5"/>
      <c r="AL611" s="155"/>
      <c r="AM611" s="5"/>
      <c r="AN611" s="5"/>
      <c r="AO611" s="5"/>
      <c r="AP611" s="5"/>
      <c r="AQ611" s="5"/>
      <c r="AR611" s="5"/>
      <c r="AT611" s="5"/>
      <c r="AU611" s="5"/>
    </row>
    <row r="612" spans="1:47" s="7" customFormat="1">
      <c r="A612" s="5"/>
      <c r="B612" s="25"/>
      <c r="C612" s="296"/>
      <c r="D612" s="25"/>
      <c r="H612" s="93"/>
      <c r="I612" s="93"/>
      <c r="J612" s="48"/>
      <c r="K612" s="48"/>
      <c r="L612" s="5"/>
      <c r="O612" s="69"/>
      <c r="Q612" s="93"/>
      <c r="R612" s="5"/>
      <c r="S612" s="48"/>
      <c r="T612" s="48"/>
      <c r="U612" s="48"/>
      <c r="V612" s="10"/>
      <c r="W612" s="48"/>
      <c r="Y612" s="5"/>
      <c r="AA612" s="5"/>
      <c r="AB612" s="5"/>
      <c r="AC612" s="155"/>
      <c r="AD612" s="5"/>
      <c r="AE612" s="5"/>
      <c r="AF612" s="5"/>
      <c r="AG612" s="5"/>
      <c r="AH612" s="5"/>
      <c r="AI612" s="155"/>
      <c r="AJ612" s="5"/>
      <c r="AK612" s="5"/>
      <c r="AL612" s="155"/>
      <c r="AM612" s="5"/>
      <c r="AN612" s="5"/>
      <c r="AO612" s="5"/>
      <c r="AP612" s="5"/>
      <c r="AQ612" s="5"/>
      <c r="AR612" s="5"/>
      <c r="AT612" s="5"/>
      <c r="AU612" s="5"/>
    </row>
    <row r="613" spans="1:47" s="7" customFormat="1">
      <c r="A613" s="5"/>
      <c r="B613" s="25"/>
      <c r="C613" s="296"/>
      <c r="D613" s="25"/>
      <c r="H613" s="93"/>
      <c r="I613" s="93"/>
      <c r="J613" s="48"/>
      <c r="K613" s="48"/>
      <c r="L613" s="5"/>
      <c r="O613" s="69"/>
      <c r="Q613" s="93"/>
      <c r="R613" s="5"/>
      <c r="S613" s="48"/>
      <c r="T613" s="48"/>
      <c r="U613" s="48"/>
      <c r="V613" s="10"/>
      <c r="W613" s="48"/>
      <c r="Y613" s="5"/>
      <c r="AA613" s="5"/>
      <c r="AB613" s="5"/>
      <c r="AC613" s="155"/>
      <c r="AD613" s="5"/>
      <c r="AE613" s="5"/>
      <c r="AF613" s="5"/>
      <c r="AG613" s="5"/>
      <c r="AH613" s="5"/>
      <c r="AI613" s="155"/>
      <c r="AJ613" s="5"/>
      <c r="AK613" s="5"/>
      <c r="AL613" s="155"/>
      <c r="AM613" s="5"/>
      <c r="AN613" s="5"/>
      <c r="AO613" s="5"/>
      <c r="AP613" s="5"/>
      <c r="AQ613" s="5"/>
      <c r="AR613" s="5"/>
      <c r="AT613" s="5"/>
      <c r="AU613" s="5"/>
    </row>
    <row r="614" spans="1:47" s="7" customFormat="1">
      <c r="A614" s="5"/>
      <c r="B614" s="25"/>
      <c r="C614" s="296"/>
      <c r="D614" s="25"/>
      <c r="H614" s="93"/>
      <c r="I614" s="93"/>
      <c r="J614" s="48"/>
      <c r="K614" s="48"/>
      <c r="L614" s="5"/>
      <c r="O614" s="69"/>
      <c r="Q614" s="93"/>
      <c r="R614" s="5"/>
      <c r="S614" s="48"/>
      <c r="T614" s="48"/>
      <c r="U614" s="48"/>
      <c r="V614" s="10"/>
      <c r="W614" s="48"/>
      <c r="Y614" s="5"/>
      <c r="AA614" s="5"/>
      <c r="AB614" s="5"/>
      <c r="AC614" s="155"/>
      <c r="AD614" s="5"/>
      <c r="AE614" s="5"/>
      <c r="AF614" s="5"/>
      <c r="AG614" s="5"/>
      <c r="AH614" s="5"/>
      <c r="AI614" s="155"/>
      <c r="AJ614" s="5"/>
      <c r="AK614" s="5"/>
      <c r="AL614" s="155"/>
      <c r="AM614" s="5"/>
      <c r="AN614" s="5"/>
      <c r="AO614" s="5"/>
      <c r="AP614" s="5"/>
      <c r="AQ614" s="5"/>
      <c r="AR614" s="5"/>
      <c r="AT614" s="5"/>
      <c r="AU614" s="5"/>
    </row>
    <row r="615" spans="1:47" s="7" customFormat="1">
      <c r="A615" s="5"/>
      <c r="B615" s="25"/>
      <c r="C615" s="296"/>
      <c r="D615" s="25"/>
      <c r="H615" s="93"/>
      <c r="I615" s="93"/>
      <c r="J615" s="48"/>
      <c r="K615" s="48"/>
      <c r="L615" s="5"/>
      <c r="O615" s="69"/>
      <c r="Q615" s="93"/>
      <c r="R615" s="5"/>
      <c r="S615" s="48"/>
      <c r="T615" s="48"/>
      <c r="U615" s="48"/>
      <c r="V615" s="10"/>
      <c r="W615" s="48"/>
      <c r="Y615" s="5"/>
      <c r="AA615" s="5"/>
      <c r="AB615" s="5"/>
      <c r="AC615" s="155"/>
      <c r="AD615" s="5"/>
      <c r="AE615" s="5"/>
      <c r="AF615" s="5"/>
      <c r="AG615" s="5"/>
      <c r="AH615" s="5"/>
      <c r="AI615" s="155"/>
      <c r="AJ615" s="5"/>
      <c r="AK615" s="5"/>
      <c r="AL615" s="155"/>
      <c r="AM615" s="5"/>
      <c r="AN615" s="5"/>
      <c r="AO615" s="5"/>
      <c r="AP615" s="5"/>
      <c r="AQ615" s="5"/>
      <c r="AR615" s="5"/>
      <c r="AT615" s="5"/>
      <c r="AU615" s="5"/>
    </row>
    <row r="616" spans="1:47" s="7" customFormat="1">
      <c r="A616" s="5"/>
      <c r="B616" s="25"/>
      <c r="C616" s="296"/>
      <c r="D616" s="25"/>
      <c r="H616" s="93"/>
      <c r="I616" s="93"/>
      <c r="J616" s="48"/>
      <c r="K616" s="48"/>
      <c r="L616" s="5"/>
      <c r="O616" s="69"/>
      <c r="Q616" s="93"/>
      <c r="R616" s="5"/>
      <c r="S616" s="48"/>
      <c r="T616" s="48"/>
      <c r="U616" s="48"/>
      <c r="V616" s="10"/>
      <c r="W616" s="48"/>
      <c r="Y616" s="5"/>
      <c r="AA616" s="5"/>
      <c r="AB616" s="5"/>
      <c r="AC616" s="155"/>
      <c r="AD616" s="5"/>
      <c r="AE616" s="5"/>
      <c r="AF616" s="5"/>
      <c r="AG616" s="5"/>
      <c r="AH616" s="5"/>
      <c r="AI616" s="155"/>
      <c r="AJ616" s="5"/>
      <c r="AK616" s="5"/>
      <c r="AL616" s="155"/>
      <c r="AM616" s="5"/>
      <c r="AN616" s="5"/>
      <c r="AO616" s="5"/>
      <c r="AP616" s="5"/>
      <c r="AQ616" s="5"/>
      <c r="AR616" s="5"/>
      <c r="AT616" s="5"/>
      <c r="AU616" s="5"/>
    </row>
    <row r="617" spans="1:47" s="7" customFormat="1">
      <c r="A617" s="5"/>
      <c r="B617" s="25"/>
      <c r="C617" s="296"/>
      <c r="D617" s="25"/>
      <c r="H617" s="93"/>
      <c r="I617" s="93"/>
      <c r="J617" s="48"/>
      <c r="K617" s="48"/>
      <c r="L617" s="5"/>
      <c r="O617" s="69"/>
      <c r="Q617" s="93"/>
      <c r="R617" s="5"/>
      <c r="S617" s="48"/>
      <c r="T617" s="48"/>
      <c r="U617" s="48"/>
      <c r="V617" s="10"/>
      <c r="W617" s="48"/>
      <c r="Y617" s="5"/>
      <c r="AA617" s="5"/>
      <c r="AB617" s="5"/>
      <c r="AC617" s="155"/>
      <c r="AD617" s="5"/>
      <c r="AE617" s="5"/>
      <c r="AF617" s="5"/>
      <c r="AG617" s="5"/>
      <c r="AH617" s="5"/>
      <c r="AI617" s="155"/>
      <c r="AJ617" s="5"/>
      <c r="AK617" s="5"/>
      <c r="AL617" s="155"/>
      <c r="AM617" s="5"/>
      <c r="AN617" s="5"/>
      <c r="AO617" s="5"/>
      <c r="AP617" s="5"/>
      <c r="AQ617" s="5"/>
      <c r="AR617" s="5"/>
      <c r="AT617" s="5"/>
      <c r="AU617" s="5"/>
    </row>
    <row r="618" spans="1:47" s="7" customFormat="1">
      <c r="A618" s="5"/>
      <c r="B618" s="25"/>
      <c r="C618" s="296"/>
      <c r="D618" s="25"/>
      <c r="H618" s="93"/>
      <c r="I618" s="93"/>
      <c r="J618" s="48"/>
      <c r="K618" s="48"/>
      <c r="L618" s="5"/>
      <c r="O618" s="69"/>
      <c r="Q618" s="93"/>
      <c r="R618" s="5"/>
      <c r="S618" s="48"/>
      <c r="T618" s="48"/>
      <c r="U618" s="48"/>
      <c r="V618" s="10"/>
      <c r="W618" s="48"/>
      <c r="Y618" s="5"/>
      <c r="AA618" s="5"/>
      <c r="AB618" s="5"/>
      <c r="AC618" s="155"/>
      <c r="AD618" s="5"/>
      <c r="AE618" s="5"/>
      <c r="AF618" s="5"/>
      <c r="AG618" s="5"/>
      <c r="AH618" s="5"/>
      <c r="AI618" s="155"/>
      <c r="AJ618" s="5"/>
      <c r="AK618" s="5"/>
      <c r="AL618" s="155"/>
      <c r="AM618" s="5"/>
      <c r="AN618" s="5"/>
      <c r="AO618" s="5"/>
      <c r="AP618" s="5"/>
      <c r="AQ618" s="5"/>
      <c r="AR618" s="5"/>
      <c r="AT618" s="5"/>
      <c r="AU618" s="5"/>
    </row>
    <row r="619" spans="1:47" s="7" customFormat="1">
      <c r="A619" s="5"/>
      <c r="B619" s="25"/>
      <c r="C619" s="296"/>
      <c r="D619" s="25"/>
      <c r="H619" s="93"/>
      <c r="I619" s="93"/>
      <c r="J619" s="48"/>
      <c r="K619" s="48"/>
      <c r="L619" s="5"/>
      <c r="O619" s="69"/>
      <c r="Q619" s="93"/>
      <c r="R619" s="5"/>
      <c r="S619" s="48"/>
      <c r="T619" s="48"/>
      <c r="U619" s="48"/>
      <c r="V619" s="10"/>
      <c r="W619" s="48"/>
      <c r="Y619" s="5"/>
      <c r="AA619" s="5"/>
      <c r="AB619" s="5"/>
      <c r="AC619" s="155"/>
      <c r="AD619" s="5"/>
      <c r="AE619" s="5"/>
      <c r="AF619" s="5"/>
      <c r="AG619" s="5"/>
      <c r="AH619" s="5"/>
      <c r="AI619" s="155"/>
      <c r="AJ619" s="5"/>
      <c r="AK619" s="5"/>
      <c r="AL619" s="155"/>
      <c r="AM619" s="5"/>
      <c r="AN619" s="5"/>
      <c r="AO619" s="5"/>
      <c r="AP619" s="5"/>
      <c r="AQ619" s="5"/>
      <c r="AR619" s="5"/>
      <c r="AT619" s="5"/>
      <c r="AU619" s="5"/>
    </row>
    <row r="620" spans="1:47" s="7" customFormat="1">
      <c r="A620" s="5"/>
      <c r="B620" s="155"/>
      <c r="C620" s="69"/>
      <c r="D620" s="5"/>
      <c r="H620" s="93"/>
      <c r="I620" s="93"/>
      <c r="J620" s="48"/>
      <c r="K620" s="48"/>
      <c r="L620" s="5"/>
      <c r="O620" s="69"/>
      <c r="Q620" s="93"/>
      <c r="R620" s="5"/>
      <c r="S620" s="48"/>
      <c r="T620" s="48"/>
      <c r="U620" s="48"/>
      <c r="V620" s="10"/>
      <c r="W620" s="48"/>
      <c r="Y620" s="5"/>
      <c r="AA620" s="5"/>
      <c r="AB620" s="5"/>
      <c r="AC620" s="155"/>
      <c r="AD620" s="5"/>
      <c r="AE620" s="5"/>
      <c r="AF620" s="5"/>
      <c r="AG620" s="5"/>
      <c r="AH620" s="5"/>
      <c r="AI620" s="155"/>
      <c r="AJ620" s="5"/>
      <c r="AK620" s="5"/>
      <c r="AL620" s="155"/>
      <c r="AM620" s="5"/>
      <c r="AN620" s="5"/>
      <c r="AO620" s="5"/>
      <c r="AP620" s="5"/>
      <c r="AQ620" s="5"/>
      <c r="AR620" s="5"/>
      <c r="AT620" s="5"/>
      <c r="AU620" s="5"/>
    </row>
    <row r="621" spans="1:47" s="7" customFormat="1">
      <c r="A621" s="5"/>
      <c r="B621" s="25"/>
      <c r="C621" s="296"/>
      <c r="D621" s="25"/>
      <c r="H621" s="93"/>
      <c r="I621" s="93"/>
      <c r="J621" s="48"/>
      <c r="K621" s="48"/>
      <c r="L621" s="5"/>
      <c r="O621" s="69"/>
      <c r="Q621" s="93"/>
      <c r="R621" s="5"/>
      <c r="S621" s="48"/>
      <c r="T621" s="48"/>
      <c r="U621" s="48"/>
      <c r="V621" s="10"/>
      <c r="W621" s="48"/>
      <c r="Y621" s="5"/>
      <c r="AA621" s="5"/>
      <c r="AB621" s="5"/>
      <c r="AC621" s="155"/>
      <c r="AD621" s="5"/>
      <c r="AE621" s="5"/>
      <c r="AF621" s="5"/>
      <c r="AG621" s="5"/>
      <c r="AH621" s="5"/>
      <c r="AI621" s="155"/>
      <c r="AJ621" s="5"/>
      <c r="AK621" s="5"/>
      <c r="AL621" s="155"/>
      <c r="AM621" s="5"/>
      <c r="AN621" s="5"/>
      <c r="AO621" s="5"/>
      <c r="AP621" s="5"/>
      <c r="AQ621" s="5"/>
      <c r="AR621" s="5"/>
      <c r="AT621" s="5"/>
      <c r="AU621" s="5"/>
    </row>
    <row r="622" spans="1:47" s="7" customFormat="1">
      <c r="A622" s="5"/>
      <c r="B622" s="25"/>
      <c r="C622" s="296"/>
      <c r="D622" s="25"/>
      <c r="H622" s="93"/>
      <c r="I622" s="93"/>
      <c r="J622" s="48"/>
      <c r="K622" s="48"/>
      <c r="L622" s="5"/>
      <c r="O622" s="69"/>
      <c r="Q622" s="93"/>
      <c r="R622" s="5"/>
      <c r="S622" s="48"/>
      <c r="T622" s="48"/>
      <c r="U622" s="48"/>
      <c r="V622" s="10"/>
      <c r="W622" s="48"/>
      <c r="Y622" s="5"/>
      <c r="AA622" s="5"/>
      <c r="AB622" s="5"/>
      <c r="AC622" s="155"/>
      <c r="AD622" s="5"/>
      <c r="AE622" s="5"/>
      <c r="AF622" s="5"/>
      <c r="AG622" s="5"/>
      <c r="AH622" s="5"/>
      <c r="AI622" s="155"/>
      <c r="AJ622" s="5"/>
      <c r="AK622" s="5"/>
      <c r="AL622" s="155"/>
      <c r="AM622" s="5"/>
      <c r="AN622" s="5"/>
      <c r="AO622" s="5"/>
      <c r="AP622" s="5"/>
      <c r="AQ622" s="5"/>
      <c r="AR622" s="5"/>
      <c r="AT622" s="5"/>
      <c r="AU622" s="5"/>
    </row>
    <row r="623" spans="1:47" s="7" customFormat="1">
      <c r="A623" s="5"/>
      <c r="B623" s="25"/>
      <c r="C623" s="296"/>
      <c r="D623" s="25"/>
      <c r="H623" s="93"/>
      <c r="I623" s="93"/>
      <c r="J623" s="48"/>
      <c r="K623" s="48"/>
      <c r="L623" s="5"/>
      <c r="O623" s="69"/>
      <c r="Q623" s="93"/>
      <c r="R623" s="5"/>
      <c r="S623" s="48"/>
      <c r="T623" s="48"/>
      <c r="U623" s="48"/>
      <c r="V623" s="10"/>
      <c r="W623" s="48"/>
      <c r="Y623" s="5"/>
      <c r="AA623" s="5"/>
      <c r="AB623" s="5"/>
      <c r="AC623" s="155"/>
      <c r="AD623" s="5"/>
      <c r="AE623" s="5"/>
      <c r="AF623" s="5"/>
      <c r="AG623" s="5"/>
      <c r="AH623" s="5"/>
      <c r="AI623" s="155"/>
      <c r="AJ623" s="5"/>
      <c r="AK623" s="5"/>
      <c r="AL623" s="155"/>
      <c r="AM623" s="5"/>
      <c r="AN623" s="5"/>
      <c r="AO623" s="5"/>
      <c r="AP623" s="5"/>
      <c r="AQ623" s="5"/>
      <c r="AR623" s="5"/>
      <c r="AT623" s="5"/>
      <c r="AU623" s="5"/>
    </row>
    <row r="624" spans="1:47" s="7" customFormat="1">
      <c r="A624" s="5"/>
      <c r="B624" s="25"/>
      <c r="C624" s="296"/>
      <c r="D624" s="25"/>
      <c r="H624" s="93"/>
      <c r="I624" s="93"/>
      <c r="J624" s="48"/>
      <c r="K624" s="48"/>
      <c r="L624" s="5"/>
      <c r="O624" s="69"/>
      <c r="Q624" s="93"/>
      <c r="R624" s="5"/>
      <c r="S624" s="48"/>
      <c r="T624" s="48"/>
      <c r="U624" s="48"/>
      <c r="V624" s="10"/>
      <c r="W624" s="48"/>
      <c r="Y624" s="5"/>
      <c r="AA624" s="5"/>
      <c r="AB624" s="5"/>
      <c r="AC624" s="155"/>
      <c r="AD624" s="5"/>
      <c r="AE624" s="5"/>
      <c r="AF624" s="5"/>
      <c r="AG624" s="5"/>
      <c r="AH624" s="5"/>
      <c r="AI624" s="155"/>
      <c r="AJ624" s="5"/>
      <c r="AK624" s="5"/>
      <c r="AL624" s="155"/>
      <c r="AM624" s="5"/>
      <c r="AN624" s="5"/>
      <c r="AO624" s="5"/>
      <c r="AP624" s="5"/>
      <c r="AQ624" s="5"/>
      <c r="AR624" s="5"/>
      <c r="AT624" s="5"/>
      <c r="AU624" s="5"/>
    </row>
    <row r="625" spans="1:47" s="7" customFormat="1">
      <c r="A625" s="5"/>
      <c r="B625" s="25"/>
      <c r="C625" s="296"/>
      <c r="D625" s="25"/>
      <c r="H625" s="93"/>
      <c r="I625" s="93"/>
      <c r="J625" s="48"/>
      <c r="K625" s="48"/>
      <c r="L625" s="5"/>
      <c r="O625" s="69"/>
      <c r="Q625" s="93"/>
      <c r="R625" s="5"/>
      <c r="S625" s="48"/>
      <c r="T625" s="48"/>
      <c r="U625" s="48"/>
      <c r="V625" s="10"/>
      <c r="W625" s="48"/>
      <c r="Y625" s="5"/>
      <c r="AA625" s="5"/>
      <c r="AB625" s="5"/>
      <c r="AC625" s="155"/>
      <c r="AD625" s="5"/>
      <c r="AE625" s="5"/>
      <c r="AF625" s="5"/>
      <c r="AG625" s="5"/>
      <c r="AH625" s="5"/>
      <c r="AI625" s="155"/>
      <c r="AJ625" s="5"/>
      <c r="AK625" s="5"/>
      <c r="AL625" s="155"/>
      <c r="AM625" s="5"/>
      <c r="AN625" s="5"/>
      <c r="AO625" s="5"/>
      <c r="AP625" s="5"/>
      <c r="AQ625" s="5"/>
      <c r="AR625" s="5"/>
      <c r="AT625" s="5"/>
      <c r="AU625" s="5"/>
    </row>
    <row r="626" spans="1:47" s="7" customFormat="1">
      <c r="A626" s="5"/>
      <c r="B626" s="25"/>
      <c r="C626" s="296"/>
      <c r="D626" s="25"/>
      <c r="H626" s="93"/>
      <c r="I626" s="93"/>
      <c r="J626" s="48"/>
      <c r="K626" s="48"/>
      <c r="L626" s="5"/>
      <c r="O626" s="69"/>
      <c r="Q626" s="93"/>
      <c r="R626" s="5"/>
      <c r="S626" s="48"/>
      <c r="T626" s="48"/>
      <c r="U626" s="48"/>
      <c r="V626" s="10"/>
      <c r="W626" s="48"/>
      <c r="Y626" s="5"/>
      <c r="AA626" s="5"/>
      <c r="AB626" s="5"/>
      <c r="AC626" s="155"/>
      <c r="AD626" s="5"/>
      <c r="AE626" s="5"/>
      <c r="AF626" s="5"/>
      <c r="AG626" s="5"/>
      <c r="AH626" s="5"/>
      <c r="AI626" s="155"/>
      <c r="AJ626" s="5"/>
      <c r="AK626" s="5"/>
      <c r="AL626" s="155"/>
      <c r="AM626" s="5"/>
      <c r="AN626" s="5"/>
      <c r="AO626" s="5"/>
      <c r="AP626" s="5"/>
      <c r="AQ626" s="5"/>
      <c r="AR626" s="5"/>
      <c r="AT626" s="5"/>
      <c r="AU626" s="5"/>
    </row>
    <row r="627" spans="1:47" s="7" customFormat="1">
      <c r="A627" s="5"/>
      <c r="B627" s="25"/>
      <c r="C627" s="296"/>
      <c r="D627" s="25"/>
      <c r="H627" s="93"/>
      <c r="I627" s="93"/>
      <c r="J627" s="48"/>
      <c r="K627" s="48"/>
      <c r="L627" s="5"/>
      <c r="O627" s="69"/>
      <c r="Q627" s="93"/>
      <c r="R627" s="5"/>
      <c r="S627" s="48"/>
      <c r="T627" s="48"/>
      <c r="U627" s="48"/>
      <c r="V627" s="10"/>
      <c r="W627" s="48"/>
      <c r="Y627" s="5"/>
      <c r="AA627" s="5"/>
      <c r="AB627" s="5"/>
      <c r="AC627" s="155"/>
      <c r="AD627" s="5"/>
      <c r="AE627" s="5"/>
      <c r="AF627" s="5"/>
      <c r="AG627" s="5"/>
      <c r="AH627" s="5"/>
      <c r="AI627" s="155"/>
      <c r="AJ627" s="5"/>
      <c r="AK627" s="5"/>
      <c r="AL627" s="155"/>
      <c r="AM627" s="5"/>
      <c r="AN627" s="5"/>
      <c r="AO627" s="5"/>
      <c r="AP627" s="5"/>
      <c r="AQ627" s="5"/>
      <c r="AR627" s="5"/>
      <c r="AT627" s="5"/>
      <c r="AU627" s="5"/>
    </row>
    <row r="628" spans="1:47" s="7" customFormat="1">
      <c r="A628" s="5"/>
      <c r="B628" s="25"/>
      <c r="C628" s="296"/>
      <c r="D628" s="25"/>
      <c r="H628" s="93"/>
      <c r="I628" s="93"/>
      <c r="J628" s="48"/>
      <c r="K628" s="48"/>
      <c r="L628" s="5"/>
      <c r="O628" s="69"/>
      <c r="Q628" s="93"/>
      <c r="R628" s="5"/>
      <c r="S628" s="48"/>
      <c r="T628" s="48"/>
      <c r="U628" s="48"/>
      <c r="V628" s="10"/>
      <c r="W628" s="48"/>
      <c r="Y628" s="5"/>
      <c r="AA628" s="5"/>
      <c r="AB628" s="5"/>
      <c r="AC628" s="155"/>
      <c r="AD628" s="5"/>
      <c r="AE628" s="5"/>
      <c r="AF628" s="5"/>
      <c r="AG628" s="5"/>
      <c r="AH628" s="5"/>
      <c r="AI628" s="155"/>
      <c r="AJ628" s="5"/>
      <c r="AK628" s="5"/>
      <c r="AL628" s="155"/>
      <c r="AM628" s="5"/>
      <c r="AN628" s="5"/>
      <c r="AO628" s="5"/>
      <c r="AP628" s="5"/>
      <c r="AQ628" s="5"/>
      <c r="AR628" s="5"/>
      <c r="AT628" s="5"/>
      <c r="AU628" s="5"/>
    </row>
    <row r="629" spans="1:47" s="7" customFormat="1">
      <c r="A629" s="5"/>
      <c r="B629" s="25"/>
      <c r="C629" s="296"/>
      <c r="D629" s="25"/>
      <c r="H629" s="93"/>
      <c r="I629" s="93"/>
      <c r="J629" s="48"/>
      <c r="K629" s="48"/>
      <c r="L629" s="5"/>
      <c r="O629" s="69"/>
      <c r="Q629" s="93"/>
      <c r="R629" s="5"/>
      <c r="S629" s="48"/>
      <c r="T629" s="48"/>
      <c r="U629" s="48"/>
      <c r="V629" s="10"/>
      <c r="W629" s="48"/>
      <c r="Y629" s="5"/>
      <c r="AA629" s="5"/>
      <c r="AB629" s="5"/>
      <c r="AC629" s="155"/>
      <c r="AD629" s="5"/>
      <c r="AE629" s="5"/>
      <c r="AF629" s="5"/>
      <c r="AG629" s="5"/>
      <c r="AH629" s="5"/>
      <c r="AI629" s="155"/>
      <c r="AJ629" s="5"/>
      <c r="AK629" s="5"/>
      <c r="AL629" s="155"/>
      <c r="AM629" s="5"/>
      <c r="AN629" s="5"/>
      <c r="AO629" s="5"/>
      <c r="AP629" s="5"/>
      <c r="AQ629" s="5"/>
      <c r="AR629" s="5"/>
      <c r="AT629" s="5"/>
      <c r="AU629" s="5"/>
    </row>
    <row r="630" spans="1:47" s="7" customFormat="1">
      <c r="A630" s="5"/>
      <c r="B630" s="14"/>
      <c r="C630" s="82"/>
      <c r="D630" s="5"/>
      <c r="H630" s="93"/>
      <c r="I630" s="93"/>
      <c r="J630" s="48"/>
      <c r="K630" s="48"/>
      <c r="L630" s="5"/>
      <c r="O630" s="69"/>
      <c r="Q630" s="93"/>
      <c r="R630" s="5"/>
      <c r="S630" s="48"/>
      <c r="T630" s="48"/>
      <c r="U630" s="48"/>
      <c r="V630" s="10"/>
      <c r="W630" s="48"/>
      <c r="Y630" s="5"/>
      <c r="AA630" s="5"/>
      <c r="AB630" s="5"/>
      <c r="AC630" s="155"/>
      <c r="AD630" s="5"/>
      <c r="AE630" s="5"/>
      <c r="AF630" s="5"/>
      <c r="AG630" s="5"/>
      <c r="AH630" s="5"/>
      <c r="AI630" s="155"/>
      <c r="AJ630" s="5"/>
      <c r="AK630" s="5"/>
      <c r="AL630" s="155"/>
      <c r="AM630" s="5"/>
      <c r="AN630" s="5"/>
      <c r="AO630" s="5"/>
      <c r="AP630" s="5"/>
      <c r="AQ630" s="5"/>
      <c r="AR630" s="5"/>
      <c r="AT630" s="5"/>
      <c r="AU630" s="5"/>
    </row>
    <row r="631" spans="1:47" s="7" customFormat="1">
      <c r="A631" s="5"/>
      <c r="B631" s="25"/>
      <c r="C631" s="296"/>
      <c r="D631" s="25"/>
      <c r="H631" s="93"/>
      <c r="I631" s="93"/>
      <c r="J631" s="48"/>
      <c r="K631" s="48"/>
      <c r="L631" s="5"/>
      <c r="O631" s="69"/>
      <c r="Q631" s="93"/>
      <c r="R631" s="5"/>
      <c r="S631" s="48"/>
      <c r="T631" s="48"/>
      <c r="U631" s="48"/>
      <c r="V631" s="10"/>
      <c r="W631" s="48"/>
      <c r="Y631" s="5"/>
      <c r="AA631" s="5"/>
      <c r="AB631" s="5"/>
      <c r="AC631" s="155"/>
      <c r="AD631" s="5"/>
      <c r="AE631" s="5"/>
      <c r="AF631" s="5"/>
      <c r="AG631" s="5"/>
      <c r="AH631" s="5"/>
      <c r="AI631" s="155"/>
      <c r="AJ631" s="5"/>
      <c r="AK631" s="5"/>
      <c r="AL631" s="155"/>
      <c r="AM631" s="5"/>
      <c r="AN631" s="5"/>
      <c r="AO631" s="5"/>
      <c r="AP631" s="5"/>
      <c r="AQ631" s="5"/>
      <c r="AR631" s="5"/>
      <c r="AT631" s="5"/>
      <c r="AU631" s="5"/>
    </row>
    <row r="632" spans="1:47" s="7" customFormat="1">
      <c r="A632" s="5"/>
      <c r="B632" s="25"/>
      <c r="C632" s="296"/>
      <c r="D632" s="25"/>
      <c r="H632" s="93"/>
      <c r="I632" s="93"/>
      <c r="J632" s="48"/>
      <c r="K632" s="48"/>
      <c r="L632" s="5"/>
      <c r="O632" s="69"/>
      <c r="Q632" s="93"/>
      <c r="R632" s="5"/>
      <c r="S632" s="48"/>
      <c r="T632" s="48"/>
      <c r="U632" s="48"/>
      <c r="V632" s="10"/>
      <c r="W632" s="48"/>
      <c r="Y632" s="5"/>
      <c r="AA632" s="5"/>
      <c r="AB632" s="5"/>
      <c r="AC632" s="155"/>
      <c r="AD632" s="5"/>
      <c r="AE632" s="5"/>
      <c r="AF632" s="5"/>
      <c r="AG632" s="5"/>
      <c r="AH632" s="5"/>
      <c r="AI632" s="155"/>
      <c r="AJ632" s="5"/>
      <c r="AK632" s="5"/>
      <c r="AL632" s="155"/>
      <c r="AM632" s="5"/>
      <c r="AN632" s="5"/>
      <c r="AO632" s="5"/>
      <c r="AP632" s="5"/>
      <c r="AQ632" s="5"/>
      <c r="AR632" s="5"/>
      <c r="AT632" s="5"/>
      <c r="AU632" s="5"/>
    </row>
    <row r="633" spans="1:47" s="7" customFormat="1">
      <c r="A633" s="5"/>
      <c r="B633" s="25"/>
      <c r="C633" s="296"/>
      <c r="D633" s="25"/>
      <c r="H633" s="93"/>
      <c r="I633" s="93"/>
      <c r="J633" s="48"/>
      <c r="K633" s="48"/>
      <c r="L633" s="5"/>
      <c r="O633" s="69"/>
      <c r="Q633" s="93"/>
      <c r="R633" s="5"/>
      <c r="S633" s="48"/>
      <c r="T633" s="48"/>
      <c r="U633" s="48"/>
      <c r="V633" s="10"/>
      <c r="W633" s="48"/>
      <c r="Y633" s="5"/>
      <c r="AA633" s="5"/>
      <c r="AB633" s="5"/>
      <c r="AC633" s="155"/>
      <c r="AD633" s="5"/>
      <c r="AE633" s="5"/>
      <c r="AF633" s="5"/>
      <c r="AG633" s="5"/>
      <c r="AH633" s="5"/>
      <c r="AI633" s="155"/>
      <c r="AJ633" s="5"/>
      <c r="AK633" s="5"/>
      <c r="AL633" s="155"/>
      <c r="AM633" s="5"/>
      <c r="AN633" s="5"/>
      <c r="AO633" s="5"/>
      <c r="AP633" s="5"/>
      <c r="AQ633" s="5"/>
      <c r="AR633" s="5"/>
      <c r="AT633" s="5"/>
      <c r="AU633" s="5"/>
    </row>
    <row r="634" spans="1:47" s="7" customFormat="1">
      <c r="A634" s="5"/>
      <c r="B634" s="25"/>
      <c r="C634" s="296"/>
      <c r="D634" s="25"/>
      <c r="H634" s="93"/>
      <c r="I634" s="93"/>
      <c r="J634" s="48"/>
      <c r="K634" s="48"/>
      <c r="L634" s="5"/>
      <c r="O634" s="69"/>
      <c r="Q634" s="93"/>
      <c r="R634" s="5"/>
      <c r="S634" s="48"/>
      <c r="T634" s="48"/>
      <c r="U634" s="48"/>
      <c r="V634" s="10"/>
      <c r="W634" s="48"/>
      <c r="Y634" s="5"/>
      <c r="AA634" s="5"/>
      <c r="AB634" s="5"/>
      <c r="AC634" s="155"/>
      <c r="AD634" s="5"/>
      <c r="AE634" s="5"/>
      <c r="AF634" s="5"/>
      <c r="AG634" s="5"/>
      <c r="AH634" s="5"/>
      <c r="AI634" s="155"/>
      <c r="AJ634" s="5"/>
      <c r="AK634" s="5"/>
      <c r="AL634" s="155"/>
      <c r="AM634" s="5"/>
      <c r="AN634" s="5"/>
      <c r="AO634" s="5"/>
      <c r="AP634" s="5"/>
      <c r="AQ634" s="5"/>
      <c r="AR634" s="5"/>
      <c r="AT634" s="5"/>
      <c r="AU634" s="5"/>
    </row>
    <row r="635" spans="1:47" s="7" customFormat="1">
      <c r="A635" s="5"/>
      <c r="B635" s="25"/>
      <c r="C635" s="296"/>
      <c r="D635" s="25"/>
      <c r="H635" s="93"/>
      <c r="I635" s="93"/>
      <c r="J635" s="48"/>
      <c r="K635" s="48"/>
      <c r="L635" s="5"/>
      <c r="O635" s="69"/>
      <c r="Q635" s="93"/>
      <c r="R635" s="5"/>
      <c r="S635" s="48"/>
      <c r="T635" s="48"/>
      <c r="U635" s="48"/>
      <c r="V635" s="10"/>
      <c r="W635" s="48"/>
      <c r="Y635" s="5"/>
      <c r="AA635" s="5"/>
      <c r="AB635" s="5"/>
      <c r="AC635" s="155"/>
      <c r="AD635" s="5"/>
      <c r="AE635" s="5"/>
      <c r="AF635" s="5"/>
      <c r="AG635" s="5"/>
      <c r="AH635" s="5"/>
      <c r="AI635" s="155"/>
      <c r="AJ635" s="5"/>
      <c r="AK635" s="5"/>
      <c r="AL635" s="155"/>
      <c r="AM635" s="5"/>
      <c r="AN635" s="5"/>
      <c r="AO635" s="5"/>
      <c r="AP635" s="5"/>
      <c r="AQ635" s="5"/>
      <c r="AR635" s="5"/>
      <c r="AT635" s="5"/>
      <c r="AU635" s="5"/>
    </row>
    <row r="636" spans="1:47" s="7" customFormat="1">
      <c r="A636" s="5"/>
      <c r="B636" s="25"/>
      <c r="C636" s="296"/>
      <c r="D636" s="25"/>
      <c r="H636" s="93"/>
      <c r="I636" s="93"/>
      <c r="J636" s="48"/>
      <c r="K636" s="48"/>
      <c r="L636" s="5"/>
      <c r="O636" s="69"/>
      <c r="Q636" s="93"/>
      <c r="R636" s="5"/>
      <c r="S636" s="48"/>
      <c r="T636" s="48"/>
      <c r="U636" s="48"/>
      <c r="V636" s="10"/>
      <c r="W636" s="48"/>
      <c r="Y636" s="5"/>
      <c r="AA636" s="5"/>
      <c r="AB636" s="5"/>
      <c r="AC636" s="155"/>
      <c r="AD636" s="5"/>
      <c r="AE636" s="5"/>
      <c r="AF636" s="5"/>
      <c r="AG636" s="5"/>
      <c r="AH636" s="5"/>
      <c r="AI636" s="155"/>
      <c r="AJ636" s="5"/>
      <c r="AK636" s="5"/>
      <c r="AL636" s="155"/>
      <c r="AM636" s="5"/>
      <c r="AN636" s="5"/>
      <c r="AO636" s="5"/>
      <c r="AP636" s="5"/>
      <c r="AQ636" s="5"/>
      <c r="AR636" s="5"/>
      <c r="AT636" s="5"/>
      <c r="AU636" s="5"/>
    </row>
    <row r="637" spans="1:47" s="7" customFormat="1">
      <c r="A637" s="5"/>
      <c r="B637" s="155"/>
      <c r="C637" s="69"/>
      <c r="D637" s="5"/>
      <c r="H637" s="93"/>
      <c r="I637" s="93"/>
      <c r="J637" s="48"/>
      <c r="K637" s="48"/>
      <c r="L637" s="5"/>
      <c r="O637" s="69"/>
      <c r="Q637" s="93"/>
      <c r="R637" s="5"/>
      <c r="S637" s="48"/>
      <c r="T637" s="48"/>
      <c r="U637" s="48"/>
      <c r="V637" s="10"/>
      <c r="W637" s="48"/>
      <c r="Y637" s="5"/>
      <c r="AA637" s="5"/>
      <c r="AB637" s="5"/>
      <c r="AC637" s="155"/>
      <c r="AD637" s="5"/>
      <c r="AE637" s="5"/>
      <c r="AF637" s="5"/>
      <c r="AG637" s="5"/>
      <c r="AH637" s="5"/>
      <c r="AI637" s="155"/>
      <c r="AJ637" s="5"/>
      <c r="AK637" s="5"/>
      <c r="AL637" s="155"/>
      <c r="AM637" s="5"/>
      <c r="AN637" s="5"/>
      <c r="AO637" s="5"/>
      <c r="AP637" s="5"/>
      <c r="AQ637" s="5"/>
      <c r="AR637" s="5"/>
      <c r="AT637" s="5"/>
      <c r="AU637" s="5"/>
    </row>
    <row r="638" spans="1:47" s="7" customFormat="1">
      <c r="A638" s="5"/>
      <c r="B638" s="25"/>
      <c r="C638" s="296"/>
      <c r="D638" s="25"/>
      <c r="H638" s="93"/>
      <c r="I638" s="93"/>
      <c r="J638" s="48"/>
      <c r="K638" s="48"/>
      <c r="L638" s="5"/>
      <c r="O638" s="69"/>
      <c r="Q638" s="93"/>
      <c r="R638" s="5"/>
      <c r="S638" s="48"/>
      <c r="T638" s="48"/>
      <c r="U638" s="48"/>
      <c r="V638" s="10"/>
      <c r="W638" s="48"/>
      <c r="Y638" s="5"/>
      <c r="AA638" s="5"/>
      <c r="AB638" s="5"/>
      <c r="AC638" s="155"/>
      <c r="AD638" s="5"/>
      <c r="AE638" s="5"/>
      <c r="AF638" s="5"/>
      <c r="AG638" s="5"/>
      <c r="AH638" s="5"/>
      <c r="AI638" s="155"/>
      <c r="AJ638" s="5"/>
      <c r="AK638" s="5"/>
      <c r="AL638" s="155"/>
      <c r="AM638" s="5"/>
      <c r="AN638" s="5"/>
      <c r="AO638" s="5"/>
      <c r="AP638" s="5"/>
      <c r="AQ638" s="5"/>
      <c r="AR638" s="5"/>
      <c r="AT638" s="5"/>
      <c r="AU638" s="5"/>
    </row>
    <row r="639" spans="1:47" s="7" customFormat="1">
      <c r="A639" s="5"/>
      <c r="B639" s="25"/>
      <c r="C639" s="296"/>
      <c r="D639" s="25"/>
      <c r="H639" s="93"/>
      <c r="I639" s="93"/>
      <c r="J639" s="48"/>
      <c r="K639" s="48"/>
      <c r="L639" s="5"/>
      <c r="O639" s="69"/>
      <c r="Q639" s="93"/>
      <c r="R639" s="5"/>
      <c r="S639" s="48"/>
      <c r="T639" s="48"/>
      <c r="U639" s="48"/>
      <c r="V639" s="10"/>
      <c r="W639" s="48"/>
      <c r="Y639" s="5"/>
      <c r="AA639" s="5"/>
      <c r="AB639" s="5"/>
      <c r="AC639" s="155"/>
      <c r="AD639" s="5"/>
      <c r="AE639" s="5"/>
      <c r="AF639" s="5"/>
      <c r="AG639" s="5"/>
      <c r="AH639" s="5"/>
      <c r="AI639" s="155"/>
      <c r="AJ639" s="5"/>
      <c r="AK639" s="5"/>
      <c r="AL639" s="155"/>
      <c r="AM639" s="5"/>
      <c r="AN639" s="5"/>
      <c r="AO639" s="5"/>
      <c r="AP639" s="5"/>
      <c r="AQ639" s="5"/>
      <c r="AR639" s="5"/>
      <c r="AT639" s="5"/>
      <c r="AU639" s="5"/>
    </row>
    <row r="640" spans="1:47" s="7" customFormat="1">
      <c r="A640" s="5"/>
      <c r="B640" s="155"/>
      <c r="C640" s="69"/>
      <c r="D640" s="5"/>
      <c r="H640" s="93"/>
      <c r="I640" s="93"/>
      <c r="J640" s="48"/>
      <c r="K640" s="48"/>
      <c r="L640" s="5"/>
      <c r="O640" s="69"/>
      <c r="Q640" s="93"/>
      <c r="R640" s="5"/>
      <c r="S640" s="48"/>
      <c r="T640" s="48"/>
      <c r="U640" s="48"/>
      <c r="V640" s="10"/>
      <c r="W640" s="48"/>
      <c r="Y640" s="5"/>
      <c r="AA640" s="5"/>
      <c r="AB640" s="5"/>
      <c r="AC640" s="155"/>
      <c r="AD640" s="5"/>
      <c r="AE640" s="5"/>
      <c r="AF640" s="5"/>
      <c r="AG640" s="5"/>
      <c r="AH640" s="5"/>
      <c r="AI640" s="155"/>
      <c r="AJ640" s="5"/>
      <c r="AK640" s="5"/>
      <c r="AL640" s="155"/>
      <c r="AM640" s="5"/>
      <c r="AN640" s="5"/>
      <c r="AO640" s="5"/>
      <c r="AP640" s="5"/>
      <c r="AQ640" s="5"/>
      <c r="AR640" s="5"/>
      <c r="AT640" s="5"/>
      <c r="AU640" s="5"/>
    </row>
    <row r="641" spans="1:47" s="7" customFormat="1">
      <c r="A641" s="5"/>
      <c r="B641" s="155"/>
      <c r="C641" s="69"/>
      <c r="D641" s="5"/>
      <c r="H641" s="93"/>
      <c r="I641" s="93"/>
      <c r="J641" s="48"/>
      <c r="K641" s="48"/>
      <c r="L641" s="5"/>
      <c r="O641" s="69"/>
      <c r="Q641" s="93"/>
      <c r="R641" s="5"/>
      <c r="S641" s="48"/>
      <c r="T641" s="48"/>
      <c r="U641" s="48"/>
      <c r="V641" s="10"/>
      <c r="W641" s="48"/>
      <c r="Y641" s="5"/>
      <c r="AA641" s="5"/>
      <c r="AB641" s="5"/>
      <c r="AC641" s="155"/>
      <c r="AD641" s="5"/>
      <c r="AE641" s="5"/>
      <c r="AF641" s="5"/>
      <c r="AG641" s="5"/>
      <c r="AH641" s="5"/>
      <c r="AI641" s="155"/>
      <c r="AJ641" s="5"/>
      <c r="AK641" s="5"/>
      <c r="AL641" s="155"/>
      <c r="AM641" s="5"/>
      <c r="AN641" s="5"/>
      <c r="AO641" s="5"/>
      <c r="AP641" s="5"/>
      <c r="AQ641" s="5"/>
      <c r="AR641" s="5"/>
      <c r="AT641" s="5"/>
      <c r="AU641" s="5"/>
    </row>
    <row r="642" spans="1:47" s="7" customFormat="1">
      <c r="A642" s="5"/>
      <c r="B642" s="25"/>
      <c r="C642" s="296"/>
      <c r="D642" s="25"/>
      <c r="H642" s="93"/>
      <c r="I642" s="93"/>
      <c r="J642" s="48"/>
      <c r="K642" s="48"/>
      <c r="L642" s="5"/>
      <c r="O642" s="69"/>
      <c r="Q642" s="93"/>
      <c r="R642" s="5"/>
      <c r="S642" s="48"/>
      <c r="T642" s="48"/>
      <c r="U642" s="48"/>
      <c r="V642" s="10"/>
      <c r="W642" s="48"/>
      <c r="Y642" s="5"/>
      <c r="AA642" s="5"/>
      <c r="AB642" s="5"/>
      <c r="AC642" s="155"/>
      <c r="AD642" s="5"/>
      <c r="AE642" s="5"/>
      <c r="AF642" s="5"/>
      <c r="AG642" s="5"/>
      <c r="AH642" s="5"/>
      <c r="AI642" s="155"/>
      <c r="AJ642" s="5"/>
      <c r="AK642" s="5"/>
      <c r="AL642" s="155"/>
      <c r="AM642" s="5"/>
      <c r="AN642" s="5"/>
      <c r="AO642" s="5"/>
      <c r="AP642" s="5"/>
      <c r="AQ642" s="5"/>
      <c r="AR642" s="5"/>
      <c r="AT642" s="5"/>
      <c r="AU642" s="5"/>
    </row>
    <row r="643" spans="1:47" s="7" customFormat="1">
      <c r="A643" s="5"/>
      <c r="B643" s="25"/>
      <c r="C643" s="296"/>
      <c r="D643" s="25"/>
      <c r="H643" s="93"/>
      <c r="I643" s="93"/>
      <c r="J643" s="48"/>
      <c r="K643" s="48"/>
      <c r="L643" s="5"/>
      <c r="O643" s="69"/>
      <c r="Q643" s="93"/>
      <c r="R643" s="5"/>
      <c r="S643" s="48"/>
      <c r="T643" s="48"/>
      <c r="U643" s="48"/>
      <c r="V643" s="10"/>
      <c r="W643" s="48"/>
      <c r="Y643" s="5"/>
      <c r="AA643" s="5"/>
      <c r="AB643" s="5"/>
      <c r="AC643" s="155"/>
      <c r="AD643" s="5"/>
      <c r="AE643" s="5"/>
      <c r="AF643" s="5"/>
      <c r="AG643" s="5"/>
      <c r="AH643" s="5"/>
      <c r="AI643" s="155"/>
      <c r="AJ643" s="5"/>
      <c r="AK643" s="5"/>
      <c r="AL643" s="155"/>
      <c r="AM643" s="5"/>
      <c r="AN643" s="5"/>
      <c r="AO643" s="5"/>
      <c r="AP643" s="5"/>
      <c r="AQ643" s="5"/>
      <c r="AR643" s="5"/>
      <c r="AT643" s="5"/>
      <c r="AU643" s="5"/>
    </row>
    <row r="644" spans="1:47" s="7" customFormat="1">
      <c r="A644" s="5"/>
      <c r="B644" s="25"/>
      <c r="C644" s="296"/>
      <c r="D644" s="25"/>
      <c r="H644" s="93"/>
      <c r="I644" s="93"/>
      <c r="J644" s="48"/>
      <c r="K644" s="48"/>
      <c r="L644" s="5"/>
      <c r="O644" s="69"/>
      <c r="Q644" s="93"/>
      <c r="R644" s="5"/>
      <c r="S644" s="48"/>
      <c r="T644" s="48"/>
      <c r="U644" s="48"/>
      <c r="V644" s="10"/>
      <c r="W644" s="48"/>
      <c r="Y644" s="5"/>
      <c r="AA644" s="5"/>
      <c r="AB644" s="5"/>
      <c r="AC644" s="155"/>
      <c r="AD644" s="5"/>
      <c r="AE644" s="5"/>
      <c r="AF644" s="5"/>
      <c r="AG644" s="5"/>
      <c r="AH644" s="5"/>
      <c r="AI644" s="155"/>
      <c r="AJ644" s="5"/>
      <c r="AK644" s="5"/>
      <c r="AL644" s="155"/>
      <c r="AM644" s="5"/>
      <c r="AN644" s="5"/>
      <c r="AO644" s="5"/>
      <c r="AP644" s="5"/>
      <c r="AQ644" s="5"/>
      <c r="AR644" s="5"/>
      <c r="AT644" s="5"/>
      <c r="AU644" s="5"/>
    </row>
    <row r="645" spans="1:47" s="7" customFormat="1">
      <c r="A645" s="5"/>
      <c r="B645" s="25"/>
      <c r="C645" s="296"/>
      <c r="D645" s="25"/>
      <c r="H645" s="93"/>
      <c r="I645" s="93"/>
      <c r="J645" s="48"/>
      <c r="K645" s="48"/>
      <c r="L645" s="5"/>
      <c r="O645" s="69"/>
      <c r="Q645" s="93"/>
      <c r="R645" s="5"/>
      <c r="S645" s="48"/>
      <c r="T645" s="48"/>
      <c r="U645" s="48"/>
      <c r="V645" s="10"/>
      <c r="W645" s="48"/>
      <c r="Y645" s="5"/>
      <c r="AA645" s="5"/>
      <c r="AB645" s="5"/>
      <c r="AC645" s="155"/>
      <c r="AD645" s="5"/>
      <c r="AE645" s="5"/>
      <c r="AF645" s="5"/>
      <c r="AG645" s="5"/>
      <c r="AH645" s="5"/>
      <c r="AI645" s="155"/>
      <c r="AJ645" s="5"/>
      <c r="AK645" s="5"/>
      <c r="AL645" s="155"/>
      <c r="AM645" s="5"/>
      <c r="AN645" s="5"/>
      <c r="AO645" s="5"/>
      <c r="AP645" s="5"/>
      <c r="AQ645" s="5"/>
      <c r="AR645" s="5"/>
      <c r="AT645" s="5"/>
      <c r="AU645" s="5"/>
    </row>
    <row r="646" spans="1:47" s="7" customFormat="1">
      <c r="A646" s="5"/>
      <c r="B646" s="25"/>
      <c r="C646" s="296"/>
      <c r="D646" s="25"/>
      <c r="H646" s="93"/>
      <c r="I646" s="93"/>
      <c r="J646" s="48"/>
      <c r="K646" s="48"/>
      <c r="L646" s="5"/>
      <c r="O646" s="69"/>
      <c r="Q646" s="93"/>
      <c r="R646" s="5"/>
      <c r="S646" s="48"/>
      <c r="T646" s="48"/>
      <c r="U646" s="48"/>
      <c r="V646" s="10"/>
      <c r="W646" s="48"/>
      <c r="Y646" s="5"/>
      <c r="AA646" s="5"/>
      <c r="AB646" s="5"/>
      <c r="AC646" s="155"/>
      <c r="AD646" s="5"/>
      <c r="AE646" s="5"/>
      <c r="AF646" s="5"/>
      <c r="AG646" s="5"/>
      <c r="AH646" s="5"/>
      <c r="AI646" s="155"/>
      <c r="AJ646" s="5"/>
      <c r="AK646" s="5"/>
      <c r="AL646" s="155"/>
      <c r="AM646" s="5"/>
      <c r="AN646" s="5"/>
      <c r="AO646" s="5"/>
      <c r="AP646" s="5"/>
      <c r="AQ646" s="5"/>
      <c r="AR646" s="5"/>
      <c r="AT646" s="5"/>
      <c r="AU646" s="5"/>
    </row>
    <row r="647" spans="1:47" s="7" customFormat="1">
      <c r="A647" s="5"/>
      <c r="B647" s="25"/>
      <c r="C647" s="296"/>
      <c r="D647" s="25"/>
      <c r="H647" s="93"/>
      <c r="I647" s="93"/>
      <c r="J647" s="48"/>
      <c r="K647" s="48"/>
      <c r="L647" s="5"/>
      <c r="O647" s="69"/>
      <c r="Q647" s="93"/>
      <c r="R647" s="5"/>
      <c r="S647" s="48"/>
      <c r="T647" s="48"/>
      <c r="U647" s="48"/>
      <c r="V647" s="10"/>
      <c r="W647" s="48"/>
      <c r="Y647" s="5"/>
      <c r="AA647" s="5"/>
      <c r="AB647" s="5"/>
      <c r="AC647" s="155"/>
      <c r="AD647" s="5"/>
      <c r="AE647" s="5"/>
      <c r="AF647" s="5"/>
      <c r="AG647" s="5"/>
      <c r="AH647" s="5"/>
      <c r="AI647" s="155"/>
      <c r="AJ647" s="5"/>
      <c r="AK647" s="5"/>
      <c r="AL647" s="155"/>
      <c r="AM647" s="5"/>
      <c r="AN647" s="5"/>
      <c r="AO647" s="5"/>
      <c r="AP647" s="5"/>
      <c r="AQ647" s="5"/>
      <c r="AR647" s="5"/>
      <c r="AT647" s="5"/>
      <c r="AU647" s="5"/>
    </row>
    <row r="648" spans="1:47" s="7" customFormat="1">
      <c r="A648" s="5"/>
      <c r="B648" s="155"/>
      <c r="C648" s="69"/>
      <c r="D648" s="5"/>
      <c r="H648" s="93"/>
      <c r="I648" s="93"/>
      <c r="J648" s="48"/>
      <c r="K648" s="48"/>
      <c r="L648" s="5"/>
      <c r="O648" s="69"/>
      <c r="Q648" s="93"/>
      <c r="R648" s="5"/>
      <c r="S648" s="48"/>
      <c r="T648" s="48"/>
      <c r="U648" s="48"/>
      <c r="V648" s="10"/>
      <c r="W648" s="48"/>
      <c r="Y648" s="5"/>
      <c r="AA648" s="5"/>
      <c r="AB648" s="5"/>
      <c r="AC648" s="155"/>
      <c r="AD648" s="5"/>
      <c r="AE648" s="5"/>
      <c r="AF648" s="5"/>
      <c r="AG648" s="5"/>
      <c r="AH648" s="5"/>
      <c r="AI648" s="155"/>
      <c r="AJ648" s="5"/>
      <c r="AK648" s="5"/>
      <c r="AL648" s="155"/>
      <c r="AM648" s="5"/>
      <c r="AN648" s="5"/>
      <c r="AO648" s="5"/>
      <c r="AP648" s="5"/>
      <c r="AQ648" s="5"/>
      <c r="AR648" s="5"/>
      <c r="AT648" s="5"/>
      <c r="AU648" s="5"/>
    </row>
    <row r="649" spans="1:47" s="7" customFormat="1">
      <c r="A649" s="5"/>
      <c r="B649" s="155"/>
      <c r="C649" s="69"/>
      <c r="D649" s="5"/>
      <c r="H649" s="93"/>
      <c r="I649" s="93"/>
      <c r="J649" s="48"/>
      <c r="K649" s="48"/>
      <c r="L649" s="5"/>
      <c r="O649" s="69"/>
      <c r="Q649" s="93"/>
      <c r="R649" s="5"/>
      <c r="S649" s="48"/>
      <c r="T649" s="48"/>
      <c r="U649" s="48"/>
      <c r="V649" s="10"/>
      <c r="W649" s="48"/>
      <c r="Y649" s="5"/>
      <c r="AA649" s="5"/>
      <c r="AB649" s="5"/>
      <c r="AC649" s="155"/>
      <c r="AD649" s="5"/>
      <c r="AE649" s="5"/>
      <c r="AF649" s="5"/>
      <c r="AG649" s="5"/>
      <c r="AH649" s="5"/>
      <c r="AI649" s="155"/>
      <c r="AJ649" s="5"/>
      <c r="AK649" s="5"/>
      <c r="AL649" s="155"/>
      <c r="AM649" s="5"/>
      <c r="AN649" s="5"/>
      <c r="AO649" s="5"/>
      <c r="AP649" s="5"/>
      <c r="AQ649" s="5"/>
      <c r="AR649" s="5"/>
      <c r="AT649" s="5"/>
      <c r="AU649" s="5"/>
    </row>
    <row r="650" spans="1:47" s="7" customFormat="1">
      <c r="A650" s="5"/>
      <c r="B650" s="25"/>
      <c r="C650" s="296"/>
      <c r="D650" s="25"/>
      <c r="H650" s="93"/>
      <c r="I650" s="93"/>
      <c r="J650" s="48"/>
      <c r="K650" s="48"/>
      <c r="L650" s="5"/>
      <c r="O650" s="69"/>
      <c r="Q650" s="93"/>
      <c r="R650" s="5"/>
      <c r="S650" s="48"/>
      <c r="T650" s="48"/>
      <c r="U650" s="48"/>
      <c r="V650" s="10"/>
      <c r="W650" s="48"/>
      <c r="Y650" s="5"/>
      <c r="AA650" s="5"/>
      <c r="AB650" s="5"/>
      <c r="AC650" s="155"/>
      <c r="AD650" s="5"/>
      <c r="AE650" s="5"/>
      <c r="AF650" s="5"/>
      <c r="AG650" s="5"/>
      <c r="AH650" s="5"/>
      <c r="AI650" s="155"/>
      <c r="AJ650" s="5"/>
      <c r="AK650" s="5"/>
      <c r="AL650" s="155"/>
      <c r="AM650" s="5"/>
      <c r="AN650" s="5"/>
      <c r="AO650" s="5"/>
      <c r="AP650" s="5"/>
      <c r="AQ650" s="5"/>
      <c r="AR650" s="5"/>
      <c r="AT650" s="5"/>
      <c r="AU650" s="5"/>
    </row>
    <row r="651" spans="1:47" s="7" customFormat="1">
      <c r="A651" s="5"/>
      <c r="B651" s="25"/>
      <c r="C651" s="296"/>
      <c r="D651" s="25"/>
      <c r="H651" s="93"/>
      <c r="I651" s="93"/>
      <c r="J651" s="48"/>
      <c r="K651" s="48"/>
      <c r="L651" s="5"/>
      <c r="O651" s="69"/>
      <c r="Q651" s="93"/>
      <c r="R651" s="5"/>
      <c r="S651" s="48"/>
      <c r="T651" s="48"/>
      <c r="U651" s="48"/>
      <c r="V651" s="10"/>
      <c r="W651" s="48"/>
      <c r="Y651" s="5"/>
      <c r="AA651" s="5"/>
      <c r="AB651" s="5"/>
      <c r="AC651" s="155"/>
      <c r="AD651" s="5"/>
      <c r="AE651" s="5"/>
      <c r="AF651" s="5"/>
      <c r="AG651" s="5"/>
      <c r="AH651" s="5"/>
      <c r="AI651" s="155"/>
      <c r="AJ651" s="5"/>
      <c r="AK651" s="5"/>
      <c r="AL651" s="155"/>
      <c r="AM651" s="5"/>
      <c r="AN651" s="5"/>
      <c r="AO651" s="5"/>
      <c r="AP651" s="5"/>
      <c r="AQ651" s="5"/>
      <c r="AR651" s="5"/>
      <c r="AT651" s="5"/>
      <c r="AU651" s="5"/>
    </row>
    <row r="652" spans="1:47" s="7" customFormat="1">
      <c r="A652" s="5"/>
      <c r="B652" s="14"/>
      <c r="C652" s="82"/>
      <c r="D652" s="5"/>
      <c r="H652" s="93"/>
      <c r="I652" s="93"/>
      <c r="J652" s="48"/>
      <c r="K652" s="48"/>
      <c r="L652" s="5"/>
      <c r="O652" s="69"/>
      <c r="Q652" s="93"/>
      <c r="R652" s="5"/>
      <c r="S652" s="48"/>
      <c r="T652" s="48"/>
      <c r="U652" s="48"/>
      <c r="V652" s="10"/>
      <c r="W652" s="48"/>
      <c r="Y652" s="5"/>
      <c r="AA652" s="5"/>
      <c r="AB652" s="5"/>
      <c r="AC652" s="155"/>
      <c r="AD652" s="5"/>
      <c r="AE652" s="5"/>
      <c r="AF652" s="5"/>
      <c r="AG652" s="5"/>
      <c r="AH652" s="5"/>
      <c r="AI652" s="155"/>
      <c r="AJ652" s="5"/>
      <c r="AK652" s="5"/>
      <c r="AL652" s="155"/>
      <c r="AM652" s="5"/>
      <c r="AN652" s="5"/>
      <c r="AO652" s="5"/>
      <c r="AP652" s="5"/>
      <c r="AQ652" s="5"/>
      <c r="AR652" s="5"/>
      <c r="AT652" s="5"/>
      <c r="AU652" s="5"/>
    </row>
    <row r="653" spans="1:47" s="7" customFormat="1">
      <c r="A653" s="5"/>
      <c r="B653" s="25"/>
      <c r="C653" s="296"/>
      <c r="D653" s="25"/>
      <c r="H653" s="93"/>
      <c r="I653" s="93"/>
      <c r="J653" s="48"/>
      <c r="K653" s="48"/>
      <c r="L653" s="5"/>
      <c r="O653" s="69"/>
      <c r="Q653" s="93"/>
      <c r="R653" s="5"/>
      <c r="S653" s="48"/>
      <c r="T653" s="48"/>
      <c r="U653" s="48"/>
      <c r="V653" s="10"/>
      <c r="W653" s="48"/>
      <c r="Y653" s="5"/>
      <c r="AA653" s="5"/>
      <c r="AB653" s="5"/>
      <c r="AC653" s="155"/>
      <c r="AD653" s="5"/>
      <c r="AE653" s="5"/>
      <c r="AF653" s="5"/>
      <c r="AG653" s="5"/>
      <c r="AH653" s="5"/>
      <c r="AI653" s="155"/>
      <c r="AJ653" s="5"/>
      <c r="AK653" s="5"/>
      <c r="AL653" s="155"/>
      <c r="AM653" s="5"/>
      <c r="AN653" s="5"/>
      <c r="AO653" s="5"/>
      <c r="AP653" s="5"/>
      <c r="AQ653" s="5"/>
      <c r="AR653" s="5"/>
      <c r="AT653" s="5"/>
      <c r="AU653" s="5"/>
    </row>
    <row r="654" spans="1:47" s="7" customFormat="1">
      <c r="A654" s="5"/>
      <c r="B654" s="25"/>
      <c r="C654" s="296"/>
      <c r="D654" s="25"/>
      <c r="H654" s="93"/>
      <c r="I654" s="93"/>
      <c r="J654" s="48"/>
      <c r="K654" s="48"/>
      <c r="L654" s="5"/>
      <c r="O654" s="69"/>
      <c r="Q654" s="93"/>
      <c r="R654" s="5"/>
      <c r="S654" s="48"/>
      <c r="T654" s="48"/>
      <c r="U654" s="48"/>
      <c r="V654" s="10"/>
      <c r="W654" s="48"/>
      <c r="Y654" s="5"/>
      <c r="AA654" s="5"/>
      <c r="AB654" s="5"/>
      <c r="AC654" s="155"/>
      <c r="AD654" s="5"/>
      <c r="AE654" s="5"/>
      <c r="AF654" s="5"/>
      <c r="AG654" s="5"/>
      <c r="AH654" s="5"/>
      <c r="AI654" s="155"/>
      <c r="AJ654" s="5"/>
      <c r="AK654" s="5"/>
      <c r="AL654" s="155"/>
      <c r="AM654" s="5"/>
      <c r="AN654" s="5"/>
      <c r="AO654" s="5"/>
      <c r="AP654" s="5"/>
      <c r="AQ654" s="5"/>
      <c r="AR654" s="5"/>
      <c r="AT654" s="5"/>
      <c r="AU654" s="5"/>
    </row>
    <row r="655" spans="1:47" s="7" customFormat="1">
      <c r="A655" s="5"/>
      <c r="B655" s="25"/>
      <c r="C655" s="296"/>
      <c r="D655" s="25"/>
      <c r="H655" s="93"/>
      <c r="I655" s="93"/>
      <c r="J655" s="48"/>
      <c r="K655" s="48"/>
      <c r="L655" s="5"/>
      <c r="O655" s="69"/>
      <c r="Q655" s="93"/>
      <c r="R655" s="5"/>
      <c r="S655" s="48"/>
      <c r="T655" s="48"/>
      <c r="U655" s="48"/>
      <c r="V655" s="10"/>
      <c r="W655" s="48"/>
      <c r="Y655" s="5"/>
      <c r="AA655" s="5"/>
      <c r="AB655" s="5"/>
      <c r="AC655" s="155"/>
      <c r="AD655" s="5"/>
      <c r="AE655" s="5"/>
      <c r="AF655" s="5"/>
      <c r="AG655" s="5"/>
      <c r="AH655" s="5"/>
      <c r="AI655" s="155"/>
      <c r="AJ655" s="5"/>
      <c r="AK655" s="5"/>
      <c r="AL655" s="155"/>
      <c r="AM655" s="5"/>
      <c r="AN655" s="5"/>
      <c r="AO655" s="5"/>
      <c r="AP655" s="5"/>
      <c r="AQ655" s="5"/>
      <c r="AR655" s="5"/>
      <c r="AT655" s="5"/>
      <c r="AU655" s="5"/>
    </row>
    <row r="656" spans="1:47" s="7" customFormat="1">
      <c r="A656" s="5"/>
      <c r="B656" s="25"/>
      <c r="C656" s="296"/>
      <c r="D656" s="25"/>
      <c r="H656" s="93"/>
      <c r="I656" s="93"/>
      <c r="J656" s="48"/>
      <c r="K656" s="48"/>
      <c r="L656" s="5"/>
      <c r="O656" s="69"/>
      <c r="Q656" s="93"/>
      <c r="R656" s="5"/>
      <c r="S656" s="48"/>
      <c r="T656" s="48"/>
      <c r="U656" s="48"/>
      <c r="V656" s="10"/>
      <c r="W656" s="48"/>
      <c r="Y656" s="5"/>
      <c r="AA656" s="5"/>
      <c r="AB656" s="5"/>
      <c r="AC656" s="155"/>
      <c r="AD656" s="5"/>
      <c r="AE656" s="5"/>
      <c r="AF656" s="5"/>
      <c r="AG656" s="5"/>
      <c r="AH656" s="5"/>
      <c r="AI656" s="155"/>
      <c r="AJ656" s="5"/>
      <c r="AK656" s="5"/>
      <c r="AL656" s="155"/>
      <c r="AM656" s="5"/>
      <c r="AN656" s="5"/>
      <c r="AO656" s="5"/>
      <c r="AP656" s="5"/>
      <c r="AQ656" s="5"/>
      <c r="AR656" s="5"/>
      <c r="AT656" s="5"/>
      <c r="AU656" s="5"/>
    </row>
    <row r="657" spans="1:47" s="7" customFormat="1">
      <c r="A657" s="5"/>
      <c r="B657" s="25"/>
      <c r="C657" s="296"/>
      <c r="D657" s="25"/>
      <c r="H657" s="93"/>
      <c r="I657" s="93"/>
      <c r="J657" s="48"/>
      <c r="K657" s="48"/>
      <c r="L657" s="5"/>
      <c r="O657" s="69"/>
      <c r="Q657" s="93"/>
      <c r="R657" s="5"/>
      <c r="S657" s="48"/>
      <c r="T657" s="48"/>
      <c r="U657" s="48"/>
      <c r="V657" s="10"/>
      <c r="W657" s="48"/>
      <c r="Y657" s="5"/>
      <c r="AA657" s="5"/>
      <c r="AB657" s="5"/>
      <c r="AC657" s="155"/>
      <c r="AD657" s="5"/>
      <c r="AE657" s="5"/>
      <c r="AF657" s="5"/>
      <c r="AG657" s="5"/>
      <c r="AH657" s="5"/>
      <c r="AI657" s="155"/>
      <c r="AJ657" s="5"/>
      <c r="AK657" s="5"/>
      <c r="AL657" s="155"/>
      <c r="AM657" s="5"/>
      <c r="AN657" s="5"/>
      <c r="AO657" s="5"/>
      <c r="AP657" s="5"/>
      <c r="AQ657" s="5"/>
      <c r="AR657" s="5"/>
      <c r="AT657" s="5"/>
      <c r="AU657" s="5"/>
    </row>
    <row r="658" spans="1:47" s="7" customFormat="1">
      <c r="A658" s="5"/>
      <c r="B658" s="25"/>
      <c r="C658" s="296"/>
      <c r="D658" s="25"/>
      <c r="H658" s="93"/>
      <c r="I658" s="93"/>
      <c r="J658" s="48"/>
      <c r="K658" s="48"/>
      <c r="L658" s="5"/>
      <c r="O658" s="69"/>
      <c r="Q658" s="93"/>
      <c r="R658" s="5"/>
      <c r="S658" s="48"/>
      <c r="T658" s="48"/>
      <c r="U658" s="48"/>
      <c r="V658" s="10"/>
      <c r="W658" s="48"/>
      <c r="Y658" s="5"/>
      <c r="AA658" s="5"/>
      <c r="AB658" s="5"/>
      <c r="AC658" s="155"/>
      <c r="AD658" s="5"/>
      <c r="AE658" s="5"/>
      <c r="AF658" s="5"/>
      <c r="AG658" s="5"/>
      <c r="AH658" s="5"/>
      <c r="AI658" s="155"/>
      <c r="AJ658" s="5"/>
      <c r="AK658" s="5"/>
      <c r="AL658" s="155"/>
      <c r="AM658" s="5"/>
      <c r="AN658" s="5"/>
      <c r="AO658" s="5"/>
      <c r="AP658" s="5"/>
      <c r="AQ658" s="5"/>
      <c r="AR658" s="5"/>
      <c r="AT658" s="5"/>
      <c r="AU658" s="5"/>
    </row>
    <row r="659" spans="1:47" s="7" customFormat="1">
      <c r="A659" s="5"/>
      <c r="B659" s="25"/>
      <c r="C659" s="296"/>
      <c r="D659" s="25"/>
      <c r="H659" s="93"/>
      <c r="I659" s="93"/>
      <c r="J659" s="48"/>
      <c r="K659" s="48"/>
      <c r="L659" s="5"/>
      <c r="O659" s="69"/>
      <c r="Q659" s="93"/>
      <c r="R659" s="5"/>
      <c r="S659" s="48"/>
      <c r="T659" s="48"/>
      <c r="U659" s="48"/>
      <c r="V659" s="10"/>
      <c r="W659" s="48"/>
      <c r="Y659" s="5"/>
      <c r="AA659" s="5"/>
      <c r="AB659" s="5"/>
      <c r="AC659" s="155"/>
      <c r="AD659" s="5"/>
      <c r="AE659" s="5"/>
      <c r="AF659" s="5"/>
      <c r="AG659" s="5"/>
      <c r="AH659" s="5"/>
      <c r="AI659" s="155"/>
      <c r="AJ659" s="5"/>
      <c r="AK659" s="5"/>
      <c r="AL659" s="155"/>
      <c r="AM659" s="5"/>
      <c r="AN659" s="5"/>
      <c r="AO659" s="5"/>
      <c r="AP659" s="5"/>
      <c r="AQ659" s="5"/>
      <c r="AR659" s="5"/>
      <c r="AT659" s="5"/>
      <c r="AU659" s="5"/>
    </row>
    <row r="660" spans="1:47" s="7" customFormat="1">
      <c r="A660" s="5"/>
      <c r="B660" s="155"/>
      <c r="C660" s="69"/>
      <c r="D660" s="5"/>
      <c r="H660" s="93"/>
      <c r="I660" s="93"/>
      <c r="J660" s="48"/>
      <c r="K660" s="48"/>
      <c r="L660" s="5"/>
      <c r="O660" s="69"/>
      <c r="Q660" s="93"/>
      <c r="R660" s="5"/>
      <c r="S660" s="48"/>
      <c r="T660" s="48"/>
      <c r="U660" s="48"/>
      <c r="V660" s="10"/>
      <c r="W660" s="48"/>
      <c r="Y660" s="5"/>
      <c r="AA660" s="5"/>
      <c r="AB660" s="5"/>
      <c r="AC660" s="155"/>
      <c r="AD660" s="5"/>
      <c r="AE660" s="5"/>
      <c r="AF660" s="5"/>
      <c r="AG660" s="5"/>
      <c r="AH660" s="5"/>
      <c r="AI660" s="155"/>
      <c r="AJ660" s="5"/>
      <c r="AK660" s="5"/>
      <c r="AL660" s="155"/>
      <c r="AM660" s="5"/>
      <c r="AN660" s="5"/>
      <c r="AO660" s="5"/>
      <c r="AP660" s="5"/>
      <c r="AQ660" s="5"/>
      <c r="AR660" s="5"/>
      <c r="AT660" s="5"/>
      <c r="AU660" s="5"/>
    </row>
    <row r="661" spans="1:47" s="7" customFormat="1">
      <c r="A661" s="5"/>
      <c r="B661" s="25"/>
      <c r="C661" s="296"/>
      <c r="D661" s="25"/>
      <c r="H661" s="93"/>
      <c r="I661" s="93"/>
      <c r="J661" s="48"/>
      <c r="K661" s="48"/>
      <c r="L661" s="5"/>
      <c r="O661" s="69"/>
      <c r="Q661" s="93"/>
      <c r="R661" s="5"/>
      <c r="S661" s="48"/>
      <c r="T661" s="48"/>
      <c r="U661" s="48"/>
      <c r="V661" s="10"/>
      <c r="W661" s="48"/>
      <c r="Y661" s="5"/>
      <c r="AA661" s="5"/>
      <c r="AB661" s="5"/>
      <c r="AC661" s="155"/>
      <c r="AD661" s="5"/>
      <c r="AE661" s="5"/>
      <c r="AF661" s="5"/>
      <c r="AG661" s="5"/>
      <c r="AH661" s="5"/>
      <c r="AI661" s="155"/>
      <c r="AJ661" s="5"/>
      <c r="AK661" s="5"/>
      <c r="AL661" s="155"/>
      <c r="AM661" s="5"/>
      <c r="AN661" s="5"/>
      <c r="AO661" s="5"/>
      <c r="AP661" s="5"/>
      <c r="AQ661" s="5"/>
      <c r="AR661" s="5"/>
      <c r="AT661" s="5"/>
      <c r="AU661" s="5"/>
    </row>
    <row r="662" spans="1:47" s="7" customFormat="1">
      <c r="A662" s="5"/>
      <c r="B662" s="155"/>
      <c r="C662" s="69"/>
      <c r="D662" s="5"/>
      <c r="H662" s="93"/>
      <c r="I662" s="93"/>
      <c r="J662" s="48"/>
      <c r="K662" s="48"/>
      <c r="L662" s="5"/>
      <c r="O662" s="69"/>
      <c r="Q662" s="93"/>
      <c r="R662" s="5"/>
      <c r="S662" s="48"/>
      <c r="T662" s="48"/>
      <c r="U662" s="48"/>
      <c r="V662" s="10"/>
      <c r="W662" s="48"/>
      <c r="Y662" s="5"/>
      <c r="AA662" s="5"/>
      <c r="AB662" s="5"/>
      <c r="AC662" s="155"/>
      <c r="AD662" s="5"/>
      <c r="AE662" s="5"/>
      <c r="AF662" s="5"/>
      <c r="AG662" s="5"/>
      <c r="AH662" s="5"/>
      <c r="AI662" s="155"/>
      <c r="AJ662" s="5"/>
      <c r="AK662" s="5"/>
      <c r="AL662" s="155"/>
      <c r="AM662" s="5"/>
      <c r="AN662" s="5"/>
      <c r="AO662" s="5"/>
      <c r="AP662" s="5"/>
      <c r="AQ662" s="5"/>
      <c r="AR662" s="5"/>
      <c r="AT662" s="5"/>
      <c r="AU662" s="5"/>
    </row>
    <row r="663" spans="1:47" s="7" customFormat="1">
      <c r="A663" s="5"/>
      <c r="B663" s="25"/>
      <c r="C663" s="296"/>
      <c r="D663" s="25"/>
      <c r="H663" s="93"/>
      <c r="I663" s="93"/>
      <c r="J663" s="48"/>
      <c r="K663" s="48"/>
      <c r="L663" s="5"/>
      <c r="O663" s="69"/>
      <c r="Q663" s="93"/>
      <c r="R663" s="5"/>
      <c r="S663" s="48"/>
      <c r="T663" s="48"/>
      <c r="U663" s="48"/>
      <c r="V663" s="10"/>
      <c r="W663" s="48"/>
      <c r="Y663" s="5"/>
      <c r="AA663" s="5"/>
      <c r="AB663" s="5"/>
      <c r="AC663" s="155"/>
      <c r="AD663" s="5"/>
      <c r="AE663" s="5"/>
      <c r="AF663" s="5"/>
      <c r="AG663" s="5"/>
      <c r="AH663" s="5"/>
      <c r="AI663" s="155"/>
      <c r="AJ663" s="5"/>
      <c r="AK663" s="5"/>
      <c r="AL663" s="155"/>
      <c r="AM663" s="5"/>
      <c r="AN663" s="5"/>
      <c r="AO663" s="5"/>
      <c r="AP663" s="5"/>
      <c r="AQ663" s="5"/>
      <c r="AR663" s="5"/>
      <c r="AT663" s="5"/>
      <c r="AU663" s="5"/>
    </row>
    <row r="664" spans="1:47" s="7" customFormat="1">
      <c r="A664" s="5"/>
      <c r="B664" s="155"/>
      <c r="C664" s="69"/>
      <c r="D664" s="5"/>
      <c r="H664" s="93"/>
      <c r="I664" s="93"/>
      <c r="J664" s="48"/>
      <c r="K664" s="48"/>
      <c r="L664" s="5"/>
      <c r="O664" s="69"/>
      <c r="Q664" s="93"/>
      <c r="R664" s="5"/>
      <c r="S664" s="48"/>
      <c r="T664" s="48"/>
      <c r="U664" s="48"/>
      <c r="V664" s="10"/>
      <c r="W664" s="48"/>
      <c r="Y664" s="5"/>
      <c r="AA664" s="5"/>
      <c r="AB664" s="5"/>
      <c r="AC664" s="155"/>
      <c r="AD664" s="5"/>
      <c r="AE664" s="5"/>
      <c r="AF664" s="5"/>
      <c r="AG664" s="5"/>
      <c r="AH664" s="5"/>
      <c r="AI664" s="155"/>
      <c r="AJ664" s="5"/>
      <c r="AK664" s="5"/>
      <c r="AL664" s="155"/>
      <c r="AM664" s="5"/>
      <c r="AN664" s="5"/>
      <c r="AO664" s="5"/>
      <c r="AP664" s="5"/>
      <c r="AQ664" s="5"/>
      <c r="AR664" s="5"/>
      <c r="AT664" s="5"/>
      <c r="AU664" s="5"/>
    </row>
    <row r="665" spans="1:47" s="7" customFormat="1">
      <c r="A665" s="5"/>
      <c r="B665" s="25"/>
      <c r="C665" s="296"/>
      <c r="D665" s="25"/>
      <c r="H665" s="93"/>
      <c r="I665" s="93"/>
      <c r="J665" s="48"/>
      <c r="K665" s="48"/>
      <c r="L665" s="5"/>
      <c r="O665" s="69"/>
      <c r="Q665" s="93"/>
      <c r="R665" s="5"/>
      <c r="S665" s="48"/>
      <c r="T665" s="48"/>
      <c r="U665" s="48"/>
      <c r="V665" s="10"/>
      <c r="W665" s="48"/>
      <c r="Y665" s="5"/>
      <c r="AA665" s="5"/>
      <c r="AB665" s="5"/>
      <c r="AC665" s="155"/>
      <c r="AD665" s="5"/>
      <c r="AE665" s="5"/>
      <c r="AF665" s="5"/>
      <c r="AG665" s="5"/>
      <c r="AH665" s="5"/>
      <c r="AI665" s="155"/>
      <c r="AJ665" s="5"/>
      <c r="AK665" s="5"/>
      <c r="AL665" s="155"/>
      <c r="AM665" s="5"/>
      <c r="AN665" s="5"/>
      <c r="AO665" s="5"/>
      <c r="AP665" s="5"/>
      <c r="AQ665" s="5"/>
      <c r="AR665" s="5"/>
      <c r="AT665" s="5"/>
      <c r="AU665" s="5"/>
    </row>
    <row r="666" spans="1:47" s="7" customFormat="1">
      <c r="A666" s="5"/>
      <c r="B666" s="25"/>
      <c r="C666" s="296"/>
      <c r="D666" s="25"/>
      <c r="H666" s="93"/>
      <c r="I666" s="93"/>
      <c r="J666" s="48"/>
      <c r="K666" s="48"/>
      <c r="L666" s="5"/>
      <c r="O666" s="69"/>
      <c r="Q666" s="93"/>
      <c r="R666" s="5"/>
      <c r="S666" s="48"/>
      <c r="T666" s="48"/>
      <c r="U666" s="48"/>
      <c r="V666" s="10"/>
      <c r="W666" s="48"/>
      <c r="Y666" s="5"/>
      <c r="AA666" s="5"/>
      <c r="AB666" s="5"/>
      <c r="AC666" s="155"/>
      <c r="AD666" s="5"/>
      <c r="AE666" s="5"/>
      <c r="AF666" s="5"/>
      <c r="AG666" s="5"/>
      <c r="AH666" s="5"/>
      <c r="AI666" s="155"/>
      <c r="AJ666" s="5"/>
      <c r="AK666" s="5"/>
      <c r="AL666" s="155"/>
      <c r="AM666" s="5"/>
      <c r="AN666" s="5"/>
      <c r="AO666" s="5"/>
      <c r="AP666" s="5"/>
      <c r="AQ666" s="5"/>
      <c r="AR666" s="5"/>
      <c r="AT666" s="5"/>
      <c r="AU666" s="5"/>
    </row>
    <row r="667" spans="1:47" s="7" customFormat="1">
      <c r="A667" s="5"/>
      <c r="B667" s="25"/>
      <c r="C667" s="296"/>
      <c r="D667" s="25"/>
      <c r="H667" s="93"/>
      <c r="I667" s="93"/>
      <c r="J667" s="48"/>
      <c r="K667" s="48"/>
      <c r="L667" s="5"/>
      <c r="O667" s="69"/>
      <c r="Q667" s="93"/>
      <c r="R667" s="5"/>
      <c r="S667" s="48"/>
      <c r="T667" s="48"/>
      <c r="U667" s="48"/>
      <c r="V667" s="10"/>
      <c r="W667" s="48"/>
      <c r="Y667" s="5"/>
      <c r="AA667" s="5"/>
      <c r="AB667" s="5"/>
      <c r="AC667" s="155"/>
      <c r="AD667" s="5"/>
      <c r="AE667" s="5"/>
      <c r="AF667" s="5"/>
      <c r="AG667" s="5"/>
      <c r="AH667" s="5"/>
      <c r="AI667" s="155"/>
      <c r="AJ667" s="5"/>
      <c r="AK667" s="5"/>
      <c r="AL667" s="155"/>
      <c r="AM667" s="5"/>
      <c r="AN667" s="5"/>
      <c r="AO667" s="5"/>
      <c r="AP667" s="5"/>
      <c r="AQ667" s="5"/>
      <c r="AR667" s="5"/>
      <c r="AT667" s="5"/>
      <c r="AU667" s="5"/>
    </row>
    <row r="668" spans="1:47" s="7" customFormat="1">
      <c r="A668" s="5"/>
      <c r="B668" s="25"/>
      <c r="C668" s="296"/>
      <c r="D668" s="25"/>
      <c r="H668" s="93"/>
      <c r="I668" s="93"/>
      <c r="J668" s="48"/>
      <c r="K668" s="48"/>
      <c r="L668" s="5"/>
      <c r="O668" s="69"/>
      <c r="Q668" s="93"/>
      <c r="R668" s="5"/>
      <c r="S668" s="48"/>
      <c r="T668" s="48"/>
      <c r="U668" s="48"/>
      <c r="V668" s="10"/>
      <c r="W668" s="48"/>
      <c r="Y668" s="5"/>
      <c r="AA668" s="5"/>
      <c r="AB668" s="5"/>
      <c r="AC668" s="155"/>
      <c r="AD668" s="5"/>
      <c r="AE668" s="5"/>
      <c r="AF668" s="5"/>
      <c r="AG668" s="5"/>
      <c r="AH668" s="5"/>
      <c r="AI668" s="155"/>
      <c r="AJ668" s="5"/>
      <c r="AK668" s="5"/>
      <c r="AL668" s="155"/>
      <c r="AM668" s="5"/>
      <c r="AN668" s="5"/>
      <c r="AO668" s="5"/>
      <c r="AP668" s="5"/>
      <c r="AQ668" s="5"/>
      <c r="AR668" s="5"/>
      <c r="AT668" s="5"/>
      <c r="AU668" s="5"/>
    </row>
    <row r="669" spans="1:47" s="7" customFormat="1">
      <c r="A669" s="5"/>
      <c r="B669" s="25"/>
      <c r="C669" s="296"/>
      <c r="D669" s="25"/>
      <c r="H669" s="93"/>
      <c r="I669" s="93"/>
      <c r="J669" s="48"/>
      <c r="K669" s="48"/>
      <c r="L669" s="5"/>
      <c r="O669" s="69"/>
      <c r="Q669" s="93"/>
      <c r="R669" s="5"/>
      <c r="S669" s="48"/>
      <c r="T669" s="48"/>
      <c r="U669" s="48"/>
      <c r="V669" s="10"/>
      <c r="W669" s="48"/>
      <c r="Y669" s="5"/>
      <c r="AA669" s="5"/>
      <c r="AB669" s="5"/>
      <c r="AC669" s="155"/>
      <c r="AD669" s="5"/>
      <c r="AE669" s="5"/>
      <c r="AF669" s="5"/>
      <c r="AG669" s="5"/>
      <c r="AH669" s="5"/>
      <c r="AI669" s="155"/>
      <c r="AJ669" s="5"/>
      <c r="AK669" s="5"/>
      <c r="AL669" s="155"/>
      <c r="AM669" s="5"/>
      <c r="AN669" s="5"/>
      <c r="AO669" s="5"/>
      <c r="AP669" s="5"/>
      <c r="AQ669" s="5"/>
      <c r="AR669" s="5"/>
      <c r="AT669" s="5"/>
      <c r="AU669" s="5"/>
    </row>
    <row r="670" spans="1:47" s="7" customFormat="1">
      <c r="A670" s="5"/>
      <c r="B670" s="25"/>
      <c r="C670" s="296"/>
      <c r="D670" s="25"/>
      <c r="H670" s="93"/>
      <c r="I670" s="93"/>
      <c r="J670" s="48"/>
      <c r="K670" s="48"/>
      <c r="L670" s="5"/>
      <c r="O670" s="69"/>
      <c r="Q670" s="93"/>
      <c r="R670" s="5"/>
      <c r="S670" s="48"/>
      <c r="T670" s="48"/>
      <c r="U670" s="48"/>
      <c r="V670" s="10"/>
      <c r="W670" s="48"/>
      <c r="Y670" s="5"/>
      <c r="AA670" s="5"/>
      <c r="AB670" s="5"/>
      <c r="AC670" s="155"/>
      <c r="AD670" s="5"/>
      <c r="AE670" s="5"/>
      <c r="AF670" s="5"/>
      <c r="AG670" s="5"/>
      <c r="AH670" s="5"/>
      <c r="AI670" s="155"/>
      <c r="AJ670" s="5"/>
      <c r="AK670" s="5"/>
      <c r="AL670" s="155"/>
      <c r="AM670" s="5"/>
      <c r="AN670" s="5"/>
      <c r="AO670" s="5"/>
      <c r="AP670" s="5"/>
      <c r="AQ670" s="5"/>
      <c r="AR670" s="5"/>
      <c r="AT670" s="5"/>
      <c r="AU670" s="5"/>
    </row>
    <row r="671" spans="1:47" s="7" customFormat="1">
      <c r="A671" s="5"/>
      <c r="B671" s="25"/>
      <c r="C671" s="296"/>
      <c r="D671" s="25"/>
      <c r="H671" s="93"/>
      <c r="I671" s="93"/>
      <c r="J671" s="48"/>
      <c r="K671" s="48"/>
      <c r="L671" s="5"/>
      <c r="O671" s="69"/>
      <c r="Q671" s="93"/>
      <c r="R671" s="5"/>
      <c r="S671" s="48"/>
      <c r="T671" s="48"/>
      <c r="U671" s="48"/>
      <c r="V671" s="10"/>
      <c r="W671" s="48"/>
      <c r="Y671" s="5"/>
      <c r="AA671" s="5"/>
      <c r="AB671" s="5"/>
      <c r="AC671" s="155"/>
      <c r="AD671" s="5"/>
      <c r="AE671" s="5"/>
      <c r="AF671" s="5"/>
      <c r="AG671" s="5"/>
      <c r="AH671" s="5"/>
      <c r="AI671" s="155"/>
      <c r="AJ671" s="5"/>
      <c r="AK671" s="5"/>
      <c r="AL671" s="155"/>
      <c r="AM671" s="5"/>
      <c r="AN671" s="5"/>
      <c r="AO671" s="5"/>
      <c r="AP671" s="5"/>
      <c r="AQ671" s="5"/>
      <c r="AR671" s="5"/>
      <c r="AT671" s="5"/>
      <c r="AU671" s="5"/>
    </row>
    <row r="672" spans="1:47" s="7" customFormat="1">
      <c r="A672" s="5"/>
      <c r="B672" s="25"/>
      <c r="C672" s="296"/>
      <c r="D672" s="25"/>
      <c r="H672" s="93"/>
      <c r="I672" s="93"/>
      <c r="J672" s="48"/>
      <c r="K672" s="48"/>
      <c r="L672" s="5"/>
      <c r="O672" s="69"/>
      <c r="Q672" s="93"/>
      <c r="R672" s="5"/>
      <c r="S672" s="48"/>
      <c r="T672" s="48"/>
      <c r="U672" s="48"/>
      <c r="V672" s="10"/>
      <c r="W672" s="48"/>
      <c r="Y672" s="5"/>
      <c r="AA672" s="5"/>
      <c r="AB672" s="5"/>
      <c r="AC672" s="155"/>
      <c r="AD672" s="5"/>
      <c r="AE672" s="5"/>
      <c r="AF672" s="5"/>
      <c r="AG672" s="5"/>
      <c r="AH672" s="5"/>
      <c r="AI672" s="155"/>
      <c r="AJ672" s="5"/>
      <c r="AK672" s="5"/>
      <c r="AL672" s="155"/>
      <c r="AM672" s="5"/>
      <c r="AN672" s="5"/>
      <c r="AO672" s="5"/>
      <c r="AP672" s="5"/>
      <c r="AQ672" s="5"/>
      <c r="AR672" s="5"/>
      <c r="AT672" s="5"/>
      <c r="AU672" s="5"/>
    </row>
    <row r="673" spans="1:47" s="7" customFormat="1">
      <c r="A673" s="5"/>
      <c r="B673" s="25"/>
      <c r="C673" s="296"/>
      <c r="D673" s="25"/>
      <c r="H673" s="93"/>
      <c r="I673" s="93"/>
      <c r="J673" s="48"/>
      <c r="K673" s="48"/>
      <c r="L673" s="5"/>
      <c r="O673" s="69"/>
      <c r="Q673" s="93"/>
      <c r="R673" s="5"/>
      <c r="S673" s="48"/>
      <c r="T673" s="48"/>
      <c r="U673" s="48"/>
      <c r="V673" s="10"/>
      <c r="W673" s="48"/>
      <c r="Y673" s="5"/>
      <c r="AA673" s="5"/>
      <c r="AB673" s="5"/>
      <c r="AC673" s="155"/>
      <c r="AD673" s="5"/>
      <c r="AE673" s="5"/>
      <c r="AF673" s="5"/>
      <c r="AG673" s="5"/>
      <c r="AH673" s="5"/>
      <c r="AI673" s="155"/>
      <c r="AJ673" s="5"/>
      <c r="AK673" s="5"/>
      <c r="AL673" s="155"/>
      <c r="AM673" s="5"/>
      <c r="AN673" s="5"/>
      <c r="AO673" s="5"/>
      <c r="AP673" s="5"/>
      <c r="AQ673" s="5"/>
      <c r="AR673" s="5"/>
      <c r="AT673" s="5"/>
      <c r="AU673" s="5"/>
    </row>
    <row r="674" spans="1:47" s="7" customFormat="1">
      <c r="A674" s="5"/>
      <c r="B674" s="25"/>
      <c r="C674" s="296"/>
      <c r="D674" s="25"/>
      <c r="H674" s="93"/>
      <c r="I674" s="93"/>
      <c r="J674" s="48"/>
      <c r="K674" s="48"/>
      <c r="L674" s="5"/>
      <c r="O674" s="69"/>
      <c r="Q674" s="93"/>
      <c r="R674" s="5"/>
      <c r="S674" s="48"/>
      <c r="T674" s="48"/>
      <c r="U674" s="48"/>
      <c r="V674" s="10"/>
      <c r="W674" s="48"/>
      <c r="Y674" s="5"/>
      <c r="AA674" s="5"/>
      <c r="AB674" s="5"/>
      <c r="AC674" s="155"/>
      <c r="AD674" s="5"/>
      <c r="AE674" s="5"/>
      <c r="AF674" s="5"/>
      <c r="AG674" s="5"/>
      <c r="AH674" s="5"/>
      <c r="AI674" s="155"/>
      <c r="AJ674" s="5"/>
      <c r="AK674" s="5"/>
      <c r="AL674" s="155"/>
      <c r="AM674" s="5"/>
      <c r="AN674" s="5"/>
      <c r="AO674" s="5"/>
      <c r="AP674" s="5"/>
      <c r="AQ674" s="5"/>
      <c r="AR674" s="5"/>
      <c r="AT674" s="5"/>
      <c r="AU674" s="5"/>
    </row>
    <row r="675" spans="1:47" s="7" customFormat="1">
      <c r="A675" s="5"/>
      <c r="B675" s="25"/>
      <c r="C675" s="296"/>
      <c r="D675" s="25"/>
      <c r="H675" s="93"/>
      <c r="I675" s="93"/>
      <c r="J675" s="48"/>
      <c r="K675" s="48"/>
      <c r="L675" s="5"/>
      <c r="O675" s="69"/>
      <c r="Q675" s="93"/>
      <c r="R675" s="5"/>
      <c r="S675" s="48"/>
      <c r="T675" s="48"/>
      <c r="U675" s="48"/>
      <c r="V675" s="10"/>
      <c r="W675" s="48"/>
      <c r="Y675" s="5"/>
      <c r="AA675" s="5"/>
      <c r="AB675" s="5"/>
      <c r="AC675" s="155"/>
      <c r="AD675" s="5"/>
      <c r="AE675" s="5"/>
      <c r="AF675" s="5"/>
      <c r="AG675" s="5"/>
      <c r="AH675" s="5"/>
      <c r="AI675" s="155"/>
      <c r="AJ675" s="5"/>
      <c r="AK675" s="5"/>
      <c r="AL675" s="155"/>
      <c r="AM675" s="5"/>
      <c r="AN675" s="5"/>
      <c r="AO675" s="5"/>
      <c r="AP675" s="5"/>
      <c r="AQ675" s="5"/>
      <c r="AR675" s="5"/>
      <c r="AT675" s="5"/>
      <c r="AU675" s="5"/>
    </row>
    <row r="676" spans="1:47" s="7" customFormat="1">
      <c r="A676" s="5"/>
      <c r="B676" s="25"/>
      <c r="C676" s="296"/>
      <c r="D676" s="25"/>
      <c r="H676" s="93"/>
      <c r="I676" s="93"/>
      <c r="J676" s="48"/>
      <c r="K676" s="48"/>
      <c r="L676" s="5"/>
      <c r="O676" s="69"/>
      <c r="Q676" s="93"/>
      <c r="R676" s="5"/>
      <c r="S676" s="48"/>
      <c r="T676" s="48"/>
      <c r="U676" s="48"/>
      <c r="V676" s="10"/>
      <c r="W676" s="48"/>
      <c r="Y676" s="5"/>
      <c r="AA676" s="5"/>
      <c r="AB676" s="5"/>
      <c r="AC676" s="155"/>
      <c r="AD676" s="5"/>
      <c r="AE676" s="5"/>
      <c r="AF676" s="5"/>
      <c r="AG676" s="5"/>
      <c r="AH676" s="5"/>
      <c r="AI676" s="155"/>
      <c r="AJ676" s="5"/>
      <c r="AK676" s="5"/>
      <c r="AL676" s="155"/>
      <c r="AM676" s="5"/>
      <c r="AN676" s="5"/>
      <c r="AO676" s="5"/>
      <c r="AP676" s="5"/>
      <c r="AQ676" s="5"/>
      <c r="AR676" s="5"/>
      <c r="AT676" s="5"/>
      <c r="AU676" s="5"/>
    </row>
    <row r="677" spans="1:47" s="7" customFormat="1">
      <c r="A677" s="5"/>
      <c r="B677" s="25"/>
      <c r="C677" s="296"/>
      <c r="D677" s="25"/>
      <c r="H677" s="93"/>
      <c r="I677" s="93"/>
      <c r="J677" s="48"/>
      <c r="K677" s="48"/>
      <c r="L677" s="5"/>
      <c r="O677" s="69"/>
      <c r="Q677" s="93"/>
      <c r="R677" s="5"/>
      <c r="S677" s="48"/>
      <c r="T677" s="48"/>
      <c r="U677" s="48"/>
      <c r="V677" s="10"/>
      <c r="W677" s="48"/>
      <c r="Y677" s="5"/>
      <c r="AA677" s="5"/>
      <c r="AB677" s="5"/>
      <c r="AC677" s="155"/>
      <c r="AD677" s="5"/>
      <c r="AE677" s="5"/>
      <c r="AF677" s="5"/>
      <c r="AG677" s="5"/>
      <c r="AH677" s="5"/>
      <c r="AI677" s="155"/>
      <c r="AJ677" s="5"/>
      <c r="AK677" s="5"/>
      <c r="AL677" s="155"/>
      <c r="AM677" s="5"/>
      <c r="AN677" s="5"/>
      <c r="AO677" s="5"/>
      <c r="AP677" s="5"/>
      <c r="AQ677" s="5"/>
      <c r="AR677" s="5"/>
      <c r="AT677" s="5"/>
      <c r="AU677" s="5"/>
    </row>
    <row r="678" spans="1:47" s="7" customFormat="1">
      <c r="A678" s="5"/>
      <c r="B678" s="25"/>
      <c r="C678" s="296"/>
      <c r="D678" s="25"/>
      <c r="H678" s="93"/>
      <c r="I678" s="93"/>
      <c r="J678" s="48"/>
      <c r="K678" s="48"/>
      <c r="L678" s="5"/>
      <c r="O678" s="69"/>
      <c r="Q678" s="93"/>
      <c r="R678" s="5"/>
      <c r="S678" s="48"/>
      <c r="T678" s="48"/>
      <c r="U678" s="48"/>
      <c r="V678" s="10"/>
      <c r="W678" s="48"/>
      <c r="Y678" s="5"/>
      <c r="AA678" s="5"/>
      <c r="AB678" s="5"/>
      <c r="AC678" s="155"/>
      <c r="AD678" s="5"/>
      <c r="AE678" s="5"/>
      <c r="AF678" s="5"/>
      <c r="AG678" s="5"/>
      <c r="AH678" s="5"/>
      <c r="AI678" s="155"/>
      <c r="AJ678" s="5"/>
      <c r="AK678" s="5"/>
      <c r="AL678" s="155"/>
      <c r="AM678" s="5"/>
      <c r="AN678" s="5"/>
      <c r="AO678" s="5"/>
      <c r="AP678" s="5"/>
      <c r="AQ678" s="5"/>
      <c r="AR678" s="5"/>
      <c r="AT678" s="5"/>
      <c r="AU678" s="5"/>
    </row>
    <row r="679" spans="1:47" s="7" customFormat="1">
      <c r="A679" s="5"/>
      <c r="B679" s="25"/>
      <c r="C679" s="296"/>
      <c r="D679" s="25"/>
      <c r="H679" s="93"/>
      <c r="I679" s="93"/>
      <c r="J679" s="48"/>
      <c r="K679" s="48"/>
      <c r="L679" s="5"/>
      <c r="O679" s="69"/>
      <c r="Q679" s="93"/>
      <c r="R679" s="5"/>
      <c r="S679" s="48"/>
      <c r="T679" s="48"/>
      <c r="U679" s="48"/>
      <c r="V679" s="10"/>
      <c r="W679" s="48"/>
      <c r="Y679" s="5"/>
      <c r="AA679" s="5"/>
      <c r="AB679" s="5"/>
      <c r="AC679" s="155"/>
      <c r="AD679" s="5"/>
      <c r="AE679" s="5"/>
      <c r="AF679" s="5"/>
      <c r="AG679" s="5"/>
      <c r="AH679" s="5"/>
      <c r="AI679" s="155"/>
      <c r="AJ679" s="5"/>
      <c r="AK679" s="5"/>
      <c r="AL679" s="155"/>
      <c r="AM679" s="5"/>
      <c r="AN679" s="5"/>
      <c r="AO679" s="5"/>
      <c r="AP679" s="5"/>
      <c r="AQ679" s="5"/>
      <c r="AR679" s="5"/>
      <c r="AT679" s="5"/>
      <c r="AU679" s="5"/>
    </row>
    <row r="680" spans="1:47" s="7" customFormat="1">
      <c r="A680" s="5"/>
      <c r="B680" s="25"/>
      <c r="C680" s="296"/>
      <c r="D680" s="25"/>
      <c r="H680" s="93"/>
      <c r="I680" s="93"/>
      <c r="J680" s="48"/>
      <c r="K680" s="48"/>
      <c r="L680" s="5"/>
      <c r="O680" s="69"/>
      <c r="Q680" s="93"/>
      <c r="R680" s="5"/>
      <c r="S680" s="48"/>
      <c r="T680" s="48"/>
      <c r="U680" s="48"/>
      <c r="V680" s="10"/>
      <c r="W680" s="48"/>
      <c r="Y680" s="5"/>
      <c r="AA680" s="5"/>
      <c r="AB680" s="5"/>
      <c r="AC680" s="155"/>
      <c r="AD680" s="5"/>
      <c r="AE680" s="5"/>
      <c r="AF680" s="5"/>
      <c r="AG680" s="5"/>
      <c r="AH680" s="5"/>
      <c r="AI680" s="155"/>
      <c r="AJ680" s="5"/>
      <c r="AK680" s="5"/>
      <c r="AL680" s="155"/>
      <c r="AM680" s="5"/>
      <c r="AN680" s="5"/>
      <c r="AO680" s="5"/>
      <c r="AP680" s="5"/>
      <c r="AQ680" s="5"/>
      <c r="AR680" s="5"/>
      <c r="AT680" s="5"/>
      <c r="AU680" s="5"/>
    </row>
    <row r="681" spans="1:47" s="7" customFormat="1">
      <c r="A681" s="5"/>
      <c r="B681" s="155"/>
      <c r="C681" s="69"/>
      <c r="D681" s="5"/>
      <c r="H681" s="93"/>
      <c r="I681" s="93"/>
      <c r="J681" s="48"/>
      <c r="K681" s="48"/>
      <c r="L681" s="5"/>
      <c r="O681" s="69"/>
      <c r="Q681" s="93"/>
      <c r="R681" s="5"/>
      <c r="S681" s="48"/>
      <c r="T681" s="48"/>
      <c r="U681" s="48"/>
      <c r="V681" s="10"/>
      <c r="W681" s="48"/>
      <c r="Y681" s="5"/>
      <c r="AA681" s="5"/>
      <c r="AB681" s="5"/>
      <c r="AC681" s="155"/>
      <c r="AD681" s="5"/>
      <c r="AE681" s="5"/>
      <c r="AF681" s="5"/>
      <c r="AG681" s="5"/>
      <c r="AH681" s="5"/>
      <c r="AI681" s="155"/>
      <c r="AJ681" s="5"/>
      <c r="AK681" s="5"/>
      <c r="AL681" s="155"/>
      <c r="AM681" s="5"/>
      <c r="AN681" s="5"/>
      <c r="AO681" s="5"/>
      <c r="AP681" s="5"/>
      <c r="AQ681" s="5"/>
      <c r="AR681" s="5"/>
      <c r="AT681" s="5"/>
      <c r="AU681" s="5"/>
    </row>
    <row r="682" spans="1:47" s="7" customFormat="1">
      <c r="A682" s="5"/>
      <c r="B682" s="155"/>
      <c r="C682" s="69"/>
      <c r="D682" s="5"/>
      <c r="H682" s="93"/>
      <c r="I682" s="93"/>
      <c r="J682" s="48"/>
      <c r="K682" s="48"/>
      <c r="L682" s="5"/>
      <c r="O682" s="69"/>
      <c r="Q682" s="93"/>
      <c r="R682" s="5"/>
      <c r="S682" s="48"/>
      <c r="T682" s="48"/>
      <c r="U682" s="48"/>
      <c r="V682" s="10"/>
      <c r="W682" s="48"/>
      <c r="Y682" s="5"/>
      <c r="AA682" s="5"/>
      <c r="AB682" s="5"/>
      <c r="AC682" s="155"/>
      <c r="AD682" s="5"/>
      <c r="AE682" s="5"/>
      <c r="AF682" s="5"/>
      <c r="AG682" s="5"/>
      <c r="AH682" s="5"/>
      <c r="AI682" s="155"/>
      <c r="AJ682" s="5"/>
      <c r="AK682" s="5"/>
      <c r="AL682" s="155"/>
      <c r="AM682" s="5"/>
      <c r="AN682" s="5"/>
      <c r="AO682" s="5"/>
      <c r="AP682" s="5"/>
      <c r="AQ682" s="5"/>
      <c r="AR682" s="5"/>
      <c r="AT682" s="5"/>
      <c r="AU682" s="5"/>
    </row>
    <row r="683" spans="1:47" s="7" customFormat="1">
      <c r="A683" s="5"/>
      <c r="B683" s="25"/>
      <c r="C683" s="296"/>
      <c r="D683" s="25"/>
      <c r="H683" s="93"/>
      <c r="I683" s="93"/>
      <c r="J683" s="48"/>
      <c r="K683" s="48"/>
      <c r="L683" s="5"/>
      <c r="O683" s="69"/>
      <c r="Q683" s="93"/>
      <c r="R683" s="5"/>
      <c r="S683" s="48"/>
      <c r="T683" s="48"/>
      <c r="U683" s="48"/>
      <c r="V683" s="10"/>
      <c r="W683" s="48"/>
      <c r="Y683" s="5"/>
      <c r="AA683" s="5"/>
      <c r="AB683" s="5"/>
      <c r="AC683" s="155"/>
      <c r="AD683" s="5"/>
      <c r="AE683" s="5"/>
      <c r="AF683" s="5"/>
      <c r="AG683" s="5"/>
      <c r="AH683" s="5"/>
      <c r="AI683" s="155"/>
      <c r="AJ683" s="5"/>
      <c r="AK683" s="5"/>
      <c r="AL683" s="155"/>
      <c r="AM683" s="5"/>
      <c r="AN683" s="5"/>
      <c r="AO683" s="5"/>
      <c r="AP683" s="5"/>
      <c r="AQ683" s="5"/>
      <c r="AR683" s="5"/>
      <c r="AT683" s="5"/>
      <c r="AU683" s="5"/>
    </row>
    <row r="684" spans="1:47" s="7" customFormat="1">
      <c r="A684" s="5"/>
      <c r="B684" s="155"/>
      <c r="C684" s="69"/>
      <c r="D684" s="5"/>
      <c r="H684" s="93"/>
      <c r="I684" s="93"/>
      <c r="J684" s="48"/>
      <c r="K684" s="48"/>
      <c r="L684" s="5"/>
      <c r="O684" s="69"/>
      <c r="Q684" s="93"/>
      <c r="R684" s="5"/>
      <c r="S684" s="48"/>
      <c r="T684" s="48"/>
      <c r="U684" s="48"/>
      <c r="V684" s="10"/>
      <c r="W684" s="48"/>
      <c r="Y684" s="5"/>
      <c r="AA684" s="5"/>
      <c r="AB684" s="5"/>
      <c r="AC684" s="155"/>
      <c r="AD684" s="5"/>
      <c r="AE684" s="5"/>
      <c r="AF684" s="5"/>
      <c r="AG684" s="5"/>
      <c r="AH684" s="5"/>
      <c r="AI684" s="155"/>
      <c r="AJ684" s="5"/>
      <c r="AK684" s="5"/>
      <c r="AL684" s="155"/>
      <c r="AM684" s="5"/>
      <c r="AN684" s="5"/>
      <c r="AO684" s="5"/>
      <c r="AP684" s="5"/>
      <c r="AQ684" s="5"/>
      <c r="AR684" s="5"/>
      <c r="AT684" s="5"/>
      <c r="AU684" s="5"/>
    </row>
    <row r="685" spans="1:47" s="7" customFormat="1">
      <c r="A685" s="5"/>
      <c r="B685" s="25"/>
      <c r="C685" s="296"/>
      <c r="D685" s="25"/>
      <c r="H685" s="93"/>
      <c r="I685" s="93"/>
      <c r="J685" s="48"/>
      <c r="K685" s="48"/>
      <c r="L685" s="5"/>
      <c r="O685" s="69"/>
      <c r="Q685" s="93"/>
      <c r="R685" s="5"/>
      <c r="S685" s="48"/>
      <c r="T685" s="48"/>
      <c r="U685" s="48"/>
      <c r="V685" s="10"/>
      <c r="W685" s="48"/>
      <c r="Y685" s="5"/>
      <c r="AA685" s="5"/>
      <c r="AB685" s="5"/>
      <c r="AC685" s="155"/>
      <c r="AD685" s="5"/>
      <c r="AE685" s="5"/>
      <c r="AF685" s="5"/>
      <c r="AG685" s="5"/>
      <c r="AH685" s="5"/>
      <c r="AI685" s="155"/>
      <c r="AJ685" s="5"/>
      <c r="AK685" s="5"/>
      <c r="AL685" s="155"/>
      <c r="AM685" s="5"/>
      <c r="AN685" s="5"/>
      <c r="AO685" s="5"/>
      <c r="AP685" s="5"/>
      <c r="AQ685" s="5"/>
      <c r="AR685" s="5"/>
      <c r="AT685" s="5"/>
      <c r="AU685" s="5"/>
    </row>
    <row r="686" spans="1:47" s="7" customFormat="1">
      <c r="A686" s="5"/>
      <c r="B686" s="155"/>
      <c r="C686" s="69"/>
      <c r="D686" s="5"/>
      <c r="H686" s="93"/>
      <c r="I686" s="93"/>
      <c r="J686" s="48"/>
      <c r="K686" s="48"/>
      <c r="L686" s="5"/>
      <c r="O686" s="69"/>
      <c r="Q686" s="93"/>
      <c r="R686" s="5"/>
      <c r="S686" s="48"/>
      <c r="T686" s="48"/>
      <c r="U686" s="48"/>
      <c r="V686" s="10"/>
      <c r="W686" s="48"/>
      <c r="Y686" s="5"/>
      <c r="AA686" s="5"/>
      <c r="AB686" s="5"/>
      <c r="AC686" s="155"/>
      <c r="AD686" s="5"/>
      <c r="AE686" s="5"/>
      <c r="AF686" s="5"/>
      <c r="AG686" s="5"/>
      <c r="AH686" s="5"/>
      <c r="AI686" s="155"/>
      <c r="AJ686" s="5"/>
      <c r="AK686" s="5"/>
      <c r="AL686" s="155"/>
      <c r="AM686" s="5"/>
      <c r="AN686" s="5"/>
      <c r="AO686" s="5"/>
      <c r="AP686" s="5"/>
      <c r="AQ686" s="5"/>
      <c r="AR686" s="5"/>
      <c r="AT686" s="5"/>
      <c r="AU686" s="5"/>
    </row>
    <row r="687" spans="1:47" s="7" customFormat="1">
      <c r="A687" s="5"/>
      <c r="B687" s="25"/>
      <c r="C687" s="296"/>
      <c r="D687" s="25"/>
      <c r="H687" s="93"/>
      <c r="I687" s="93"/>
      <c r="J687" s="48"/>
      <c r="K687" s="48"/>
      <c r="L687" s="5"/>
      <c r="O687" s="69"/>
      <c r="Q687" s="93"/>
      <c r="R687" s="5"/>
      <c r="S687" s="48"/>
      <c r="T687" s="48"/>
      <c r="U687" s="48"/>
      <c r="V687" s="10"/>
      <c r="W687" s="48"/>
      <c r="Y687" s="5"/>
      <c r="AA687" s="5"/>
      <c r="AB687" s="5"/>
      <c r="AC687" s="155"/>
      <c r="AD687" s="5"/>
      <c r="AE687" s="5"/>
      <c r="AF687" s="5"/>
      <c r="AG687" s="5"/>
      <c r="AH687" s="5"/>
      <c r="AI687" s="155"/>
      <c r="AJ687" s="5"/>
      <c r="AK687" s="5"/>
      <c r="AL687" s="155"/>
      <c r="AM687" s="5"/>
      <c r="AN687" s="5"/>
      <c r="AO687" s="5"/>
      <c r="AP687" s="5"/>
      <c r="AQ687" s="5"/>
      <c r="AR687" s="5"/>
      <c r="AT687" s="5"/>
      <c r="AU687" s="5"/>
    </row>
    <row r="688" spans="1:47" s="7" customFormat="1">
      <c r="A688" s="5"/>
      <c r="B688" s="25"/>
      <c r="C688" s="296"/>
      <c r="D688" s="25"/>
      <c r="H688" s="93"/>
      <c r="I688" s="93"/>
      <c r="J688" s="48"/>
      <c r="K688" s="48"/>
      <c r="L688" s="5"/>
      <c r="O688" s="69"/>
      <c r="Q688" s="93"/>
      <c r="R688" s="5"/>
      <c r="S688" s="48"/>
      <c r="T688" s="48"/>
      <c r="U688" s="48"/>
      <c r="V688" s="10"/>
      <c r="W688" s="48"/>
      <c r="Y688" s="5"/>
      <c r="AA688" s="5"/>
      <c r="AB688" s="5"/>
      <c r="AC688" s="155"/>
      <c r="AD688" s="5"/>
      <c r="AE688" s="5"/>
      <c r="AF688" s="5"/>
      <c r="AG688" s="5"/>
      <c r="AH688" s="5"/>
      <c r="AI688" s="155"/>
      <c r="AJ688" s="5"/>
      <c r="AK688" s="5"/>
      <c r="AL688" s="155"/>
      <c r="AM688" s="5"/>
      <c r="AN688" s="5"/>
      <c r="AO688" s="5"/>
      <c r="AP688" s="5"/>
      <c r="AQ688" s="5"/>
      <c r="AR688" s="5"/>
      <c r="AT688" s="5"/>
      <c r="AU688" s="5"/>
    </row>
    <row r="689" spans="1:47" s="7" customFormat="1">
      <c r="A689" s="155"/>
      <c r="B689" s="155"/>
      <c r="C689" s="69"/>
      <c r="G689" s="93"/>
      <c r="H689" s="93"/>
      <c r="I689" s="5"/>
      <c r="J689" s="48"/>
      <c r="K689" s="48"/>
      <c r="N689" s="21"/>
      <c r="O689" s="93"/>
      <c r="P689" s="5"/>
      <c r="Q689" s="48"/>
      <c r="R689" s="5"/>
      <c r="S689" s="48"/>
      <c r="T689" s="69"/>
      <c r="U689" s="48"/>
      <c r="V689" s="10"/>
      <c r="W689" s="48"/>
      <c r="Y689" s="5"/>
      <c r="AA689" s="5"/>
      <c r="AB689" s="5"/>
      <c r="AC689" s="155"/>
      <c r="AD689" s="5"/>
      <c r="AE689" s="5"/>
      <c r="AF689" s="5"/>
      <c r="AG689" s="5"/>
      <c r="AH689" s="5"/>
      <c r="AI689" s="155"/>
      <c r="AJ689" s="5"/>
      <c r="AK689" s="5"/>
      <c r="AL689" s="155"/>
      <c r="AM689" s="5"/>
      <c r="AN689" s="5"/>
      <c r="AO689" s="5"/>
      <c r="AP689" s="5"/>
      <c r="AQ689" s="5"/>
      <c r="AR689" s="5"/>
      <c r="AT689" s="5"/>
      <c r="AU689" s="5"/>
    </row>
    <row r="690" spans="1:47" s="7" customFormat="1">
      <c r="A690" s="155"/>
      <c r="B690" s="155"/>
      <c r="C690" s="69"/>
      <c r="G690" s="93"/>
      <c r="H690" s="93"/>
      <c r="I690" s="5"/>
      <c r="J690" s="48"/>
      <c r="K690" s="48"/>
      <c r="N690" s="21"/>
      <c r="O690" s="93"/>
      <c r="P690" s="5"/>
      <c r="Q690" s="48"/>
      <c r="R690" s="5"/>
      <c r="S690" s="48"/>
      <c r="T690" s="69"/>
      <c r="U690" s="48"/>
      <c r="V690" s="10"/>
      <c r="W690" s="48"/>
      <c r="Y690" s="5"/>
      <c r="AA690" s="5"/>
      <c r="AB690" s="5"/>
      <c r="AC690" s="155"/>
      <c r="AD690" s="5"/>
      <c r="AE690" s="5"/>
      <c r="AF690" s="5"/>
      <c r="AG690" s="5"/>
      <c r="AH690" s="5"/>
      <c r="AI690" s="155"/>
      <c r="AJ690" s="5"/>
      <c r="AK690" s="5"/>
      <c r="AL690" s="155"/>
      <c r="AM690" s="5"/>
      <c r="AN690" s="5"/>
      <c r="AO690" s="5"/>
      <c r="AP690" s="5"/>
      <c r="AQ690" s="5"/>
      <c r="AR690" s="5"/>
      <c r="AT690" s="5"/>
      <c r="AU690" s="5"/>
    </row>
    <row r="691" spans="1:47" s="7" customFormat="1">
      <c r="A691" s="155"/>
      <c r="B691" s="155"/>
      <c r="C691" s="69"/>
      <c r="G691" s="93"/>
      <c r="H691" s="93"/>
      <c r="I691" s="5"/>
      <c r="J691" s="48"/>
      <c r="K691" s="48"/>
      <c r="N691" s="21"/>
      <c r="O691" s="93"/>
      <c r="P691" s="5"/>
      <c r="Q691" s="48"/>
      <c r="R691" s="5"/>
      <c r="S691" s="48"/>
      <c r="T691" s="69"/>
      <c r="U691" s="48"/>
      <c r="V691" s="10"/>
      <c r="W691" s="48"/>
      <c r="Y691" s="5"/>
      <c r="AA691" s="5"/>
      <c r="AB691" s="5"/>
      <c r="AC691" s="155"/>
      <c r="AD691" s="5"/>
      <c r="AE691" s="5"/>
      <c r="AF691" s="5"/>
      <c r="AG691" s="5"/>
      <c r="AH691" s="5"/>
      <c r="AI691" s="155"/>
      <c r="AJ691" s="5"/>
      <c r="AK691" s="5"/>
      <c r="AL691" s="155"/>
      <c r="AM691" s="5"/>
      <c r="AN691" s="5"/>
      <c r="AO691" s="5"/>
      <c r="AP691" s="5"/>
      <c r="AQ691" s="5"/>
      <c r="AR691" s="5"/>
      <c r="AT691" s="5"/>
      <c r="AU691" s="5"/>
    </row>
    <row r="692" spans="1:47" s="7" customFormat="1">
      <c r="A692" s="155"/>
      <c r="B692" s="155"/>
      <c r="C692" s="69"/>
      <c r="G692" s="93"/>
      <c r="H692" s="93"/>
      <c r="I692" s="5"/>
      <c r="J692" s="48"/>
      <c r="K692" s="48"/>
      <c r="N692" s="21"/>
      <c r="O692" s="93"/>
      <c r="P692" s="5"/>
      <c r="Q692" s="48"/>
      <c r="R692" s="5"/>
      <c r="S692" s="48"/>
      <c r="T692" s="69"/>
      <c r="U692" s="48"/>
      <c r="V692" s="10"/>
      <c r="W692" s="48"/>
      <c r="Y692" s="5"/>
      <c r="AA692" s="5"/>
      <c r="AB692" s="5"/>
      <c r="AC692" s="155"/>
      <c r="AD692" s="5"/>
      <c r="AE692" s="5"/>
      <c r="AF692" s="5"/>
      <c r="AG692" s="5"/>
      <c r="AH692" s="5"/>
      <c r="AI692" s="155"/>
      <c r="AJ692" s="5"/>
      <c r="AK692" s="5"/>
      <c r="AL692" s="155"/>
      <c r="AM692" s="5"/>
      <c r="AN692" s="5"/>
      <c r="AO692" s="5"/>
      <c r="AP692" s="5"/>
      <c r="AQ692" s="5"/>
      <c r="AR692" s="5"/>
      <c r="AT692" s="5"/>
      <c r="AU692" s="5"/>
    </row>
    <row r="693" spans="1:47" s="7" customFormat="1">
      <c r="A693" s="155"/>
      <c r="B693" s="155"/>
      <c r="C693" s="69"/>
      <c r="G693" s="93"/>
      <c r="H693" s="93"/>
      <c r="I693" s="5"/>
      <c r="J693" s="48"/>
      <c r="K693" s="48"/>
      <c r="N693" s="21"/>
      <c r="O693" s="93"/>
      <c r="P693" s="5"/>
      <c r="Q693" s="48"/>
      <c r="R693" s="5"/>
      <c r="S693" s="48"/>
      <c r="T693" s="69"/>
      <c r="U693" s="48"/>
      <c r="V693" s="10"/>
      <c r="W693" s="48"/>
      <c r="Y693" s="5"/>
      <c r="AA693" s="5"/>
      <c r="AB693" s="5"/>
      <c r="AC693" s="155"/>
      <c r="AD693" s="5"/>
      <c r="AE693" s="5"/>
      <c r="AF693" s="5"/>
      <c r="AG693" s="5"/>
      <c r="AH693" s="5"/>
      <c r="AI693" s="155"/>
      <c r="AJ693" s="5"/>
      <c r="AK693" s="5"/>
      <c r="AL693" s="155"/>
      <c r="AM693" s="5"/>
      <c r="AN693" s="5"/>
      <c r="AO693" s="5"/>
      <c r="AP693" s="5"/>
      <c r="AQ693" s="5"/>
      <c r="AR693" s="5"/>
      <c r="AT693" s="5"/>
      <c r="AU693" s="5"/>
    </row>
    <row r="694" spans="1:47">
      <c r="D694" s="7"/>
      <c r="G694" s="93"/>
      <c r="I694" s="5"/>
      <c r="L694" s="7"/>
      <c r="N694" s="21"/>
      <c r="O694" s="93"/>
      <c r="P694" s="5"/>
      <c r="Q694" s="48"/>
      <c r="T694" s="69"/>
      <c r="V694" s="5"/>
      <c r="W694" s="5"/>
      <c r="Z694" s="5"/>
      <c r="AC694" s="5"/>
      <c r="AI694" s="5"/>
      <c r="AL694" s="5"/>
    </row>
    <row r="695" spans="1:47">
      <c r="D695" s="7"/>
      <c r="G695" s="93"/>
      <c r="I695" s="5"/>
      <c r="L695" s="7"/>
      <c r="N695" s="21"/>
      <c r="O695" s="93"/>
      <c r="P695" s="5"/>
      <c r="Q695" s="48"/>
      <c r="T695" s="69"/>
      <c r="V695" s="5"/>
      <c r="W695" s="5"/>
      <c r="Z695" s="5"/>
      <c r="AC695" s="5"/>
      <c r="AI695" s="5"/>
      <c r="AL695" s="5"/>
    </row>
    <row r="696" spans="1:47">
      <c r="A696" s="155"/>
      <c r="V696" s="5"/>
      <c r="W696" s="5"/>
      <c r="Z696" s="5"/>
      <c r="AC696" s="5"/>
      <c r="AI696" s="5"/>
      <c r="AL696" s="5"/>
    </row>
    <row r="697" spans="1:47">
      <c r="A697" s="155"/>
      <c r="V697" s="5"/>
      <c r="W697" s="5"/>
      <c r="Z697" s="5"/>
      <c r="AC697" s="5"/>
      <c r="AI697" s="5"/>
      <c r="AL697" s="5"/>
    </row>
    <row r="698" spans="1:47">
      <c r="A698" s="155"/>
      <c r="V698" s="5"/>
      <c r="W698" s="5"/>
      <c r="Z698" s="5"/>
      <c r="AC698" s="5"/>
      <c r="AI698" s="5"/>
      <c r="AL698" s="5"/>
    </row>
    <row r="699" spans="1:47">
      <c r="A699" s="155"/>
      <c r="V699" s="5"/>
      <c r="W699" s="5"/>
      <c r="Z699" s="5"/>
      <c r="AC699" s="5"/>
      <c r="AI699" s="5"/>
      <c r="AL699" s="5"/>
    </row>
    <row r="700" spans="1:47">
      <c r="A700" s="155"/>
      <c r="V700" s="5"/>
      <c r="W700" s="5"/>
      <c r="Z700" s="5"/>
      <c r="AC700" s="5"/>
      <c r="AI700" s="5"/>
      <c r="AL700" s="5"/>
    </row>
    <row r="701" spans="1:47">
      <c r="A701" s="14"/>
      <c r="V701" s="5"/>
      <c r="W701" s="5"/>
      <c r="Z701" s="5"/>
      <c r="AC701" s="5"/>
      <c r="AI701" s="5"/>
      <c r="AL701" s="5"/>
    </row>
    <row r="702" spans="1:47">
      <c r="A702" s="14"/>
      <c r="V702" s="5"/>
      <c r="W702" s="5"/>
      <c r="Z702" s="5"/>
      <c r="AC702" s="5"/>
      <c r="AI702" s="5"/>
      <c r="AL702" s="5"/>
    </row>
    <row r="703" spans="1:47">
      <c r="A703" s="14"/>
      <c r="V703" s="5"/>
      <c r="W703" s="5"/>
      <c r="Z703" s="5"/>
      <c r="AC703" s="5"/>
      <c r="AI703" s="5"/>
      <c r="AL703" s="5"/>
    </row>
  </sheetData>
  <autoFilter ref="B3:AU4">
    <sortState ref="B4:AU552">
      <sortCondition ref="B3:B552"/>
    </sortState>
  </autoFilter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defaultColWidth="10.875" defaultRowHeight="18.75"/>
  <cols>
    <col min="1" max="1" width="4.875" style="5" customWidth="1"/>
    <col min="2" max="3" width="43.875" style="5" customWidth="1"/>
    <col min="4" max="4" width="44.625" style="5" customWidth="1"/>
    <col min="5" max="5" width="24.875" style="7" customWidth="1"/>
    <col min="6" max="7" width="15.875" style="196" customWidth="1"/>
    <col min="8" max="9" width="15.875" style="7" customWidth="1"/>
    <col min="10" max="11" width="37.875" style="270" customWidth="1"/>
    <col min="12" max="12" width="12.875" style="5" customWidth="1"/>
    <col min="13" max="17" width="12.875" style="7" customWidth="1"/>
    <col min="18" max="18" width="5" style="196" customWidth="1"/>
    <col min="19" max="20" width="24.875" style="7" customWidth="1"/>
    <col min="21" max="23" width="12.875" style="5" customWidth="1"/>
    <col min="24" max="24" width="20.875" style="196" customWidth="1"/>
    <col min="25" max="25" width="16.875" style="5" customWidth="1"/>
    <col min="26" max="26" width="4.875" style="5" customWidth="1"/>
    <col min="27" max="28" width="15.875" style="196" customWidth="1"/>
    <col min="29" max="29" width="17.5" style="5" customWidth="1"/>
    <col min="30" max="30" width="17.375" style="196" customWidth="1"/>
    <col min="31" max="31" width="13.5" style="5" customWidth="1"/>
    <col min="32" max="32" width="10.875" style="5" customWidth="1"/>
    <col min="33" max="33" width="100.875" style="5" customWidth="1"/>
    <col min="34" max="34" width="43.375" style="5" customWidth="1"/>
    <col min="35" max="16384" width="10.875" style="5"/>
  </cols>
  <sheetData>
    <row r="1" spans="1:34" ht="21">
      <c r="A1" s="68" t="s">
        <v>215</v>
      </c>
      <c r="B1" s="17" t="s">
        <v>3756</v>
      </c>
      <c r="C1" s="17"/>
      <c r="D1" s="20"/>
      <c r="J1" s="17"/>
      <c r="K1" s="17"/>
      <c r="S1" s="42" t="s">
        <v>38</v>
      </c>
      <c r="T1" s="42"/>
      <c r="U1" s="22"/>
      <c r="V1" s="22"/>
      <c r="W1" s="22"/>
      <c r="AA1" s="42" t="s">
        <v>39</v>
      </c>
      <c r="AB1" s="218"/>
      <c r="AC1" s="42"/>
      <c r="AF1" s="21"/>
      <c r="AG1" s="21"/>
    </row>
    <row r="2" spans="1:34" s="9" customFormat="1" ht="56.25">
      <c r="A2" s="6"/>
      <c r="B2" s="18" t="s">
        <v>16</v>
      </c>
      <c r="C2" s="18" t="s">
        <v>4877</v>
      </c>
      <c r="D2" s="18" t="s">
        <v>13</v>
      </c>
      <c r="E2" s="18" t="s">
        <v>19</v>
      </c>
      <c r="F2" s="18" t="s">
        <v>151</v>
      </c>
      <c r="G2" s="18" t="s">
        <v>150</v>
      </c>
      <c r="H2" s="18" t="s">
        <v>3575</v>
      </c>
      <c r="I2" s="18" t="s">
        <v>3844</v>
      </c>
      <c r="J2" s="18" t="s">
        <v>3530</v>
      </c>
      <c r="K2" s="18" t="s">
        <v>3462</v>
      </c>
      <c r="L2" s="18" t="s">
        <v>3576</v>
      </c>
      <c r="M2" s="18" t="s">
        <v>15</v>
      </c>
      <c r="N2" s="18" t="s">
        <v>70</v>
      </c>
      <c r="O2" s="18">
        <v>2018</v>
      </c>
      <c r="P2" s="18">
        <v>2030</v>
      </c>
      <c r="Q2" s="18">
        <v>2050</v>
      </c>
      <c r="R2" s="196"/>
      <c r="S2" s="18" t="s">
        <v>176</v>
      </c>
      <c r="T2" s="18" t="s">
        <v>3549</v>
      </c>
      <c r="U2" s="18" t="s">
        <v>3755</v>
      </c>
      <c r="V2" s="18" t="s">
        <v>3754</v>
      </c>
      <c r="W2" s="18" t="s">
        <v>3753</v>
      </c>
      <c r="X2" s="18" t="s">
        <v>3752</v>
      </c>
      <c r="Y2" s="18" t="s">
        <v>3751</v>
      </c>
      <c r="Z2" s="196"/>
      <c r="AA2" s="18" t="s">
        <v>24</v>
      </c>
      <c r="AB2" s="18" t="s">
        <v>25</v>
      </c>
      <c r="AC2" s="19" t="s">
        <v>52</v>
      </c>
      <c r="AD2" s="19" t="s">
        <v>77</v>
      </c>
      <c r="AE2" s="19" t="s">
        <v>22</v>
      </c>
      <c r="AF2" s="19" t="s">
        <v>23</v>
      </c>
      <c r="AG2" s="18" t="s">
        <v>1081</v>
      </c>
      <c r="AH2" s="18" t="s">
        <v>45</v>
      </c>
    </row>
    <row r="3" spans="1:34" s="6" customFormat="1">
      <c r="B3" s="15"/>
      <c r="C3" s="15"/>
      <c r="D3" s="15"/>
      <c r="E3" s="15"/>
      <c r="F3" s="196"/>
      <c r="G3" s="196"/>
      <c r="H3" s="15"/>
      <c r="I3" s="15"/>
      <c r="J3" s="196"/>
      <c r="K3" s="196"/>
      <c r="L3" s="15" t="s">
        <v>3750</v>
      </c>
      <c r="M3" s="15"/>
      <c r="N3" s="15"/>
      <c r="O3" s="15"/>
      <c r="P3" s="15"/>
      <c r="Q3" s="15"/>
      <c r="R3" s="196"/>
      <c r="S3" s="15"/>
      <c r="T3" s="15"/>
      <c r="U3" s="15" t="s">
        <v>17</v>
      </c>
      <c r="V3" s="15" t="s">
        <v>83</v>
      </c>
      <c r="W3" s="15" t="s">
        <v>3749</v>
      </c>
      <c r="X3" s="15"/>
      <c r="Y3" s="15" t="s">
        <v>110</v>
      </c>
      <c r="Z3" s="196"/>
      <c r="AA3" s="15" t="s">
        <v>29</v>
      </c>
      <c r="AB3" s="15" t="s">
        <v>29</v>
      </c>
      <c r="AC3" s="15" t="s">
        <v>30</v>
      </c>
      <c r="AD3" s="15" t="s">
        <v>97</v>
      </c>
      <c r="AE3" s="76" t="s">
        <v>137</v>
      </c>
      <c r="AF3" s="15" t="s">
        <v>21</v>
      </c>
      <c r="AG3" s="15"/>
      <c r="AH3" s="15"/>
    </row>
    <row r="4" spans="1:34" ht="37.5">
      <c r="B4" s="259" t="s">
        <v>3759</v>
      </c>
      <c r="C4" s="31" t="s">
        <v>5516</v>
      </c>
      <c r="D4" s="259" t="s">
        <v>3760</v>
      </c>
      <c r="E4" s="154" t="s">
        <v>263</v>
      </c>
      <c r="F4" s="145">
        <v>45.371474127357999</v>
      </c>
      <c r="G4" s="145">
        <v>-75.647189273288902</v>
      </c>
      <c r="H4" s="31" t="s">
        <v>1152</v>
      </c>
      <c r="I4" s="31" t="s">
        <v>2783</v>
      </c>
      <c r="J4" s="211" t="s">
        <v>2243</v>
      </c>
      <c r="K4" s="31" t="s">
        <v>4029</v>
      </c>
      <c r="L4" s="31">
        <v>230</v>
      </c>
      <c r="M4" s="280">
        <v>2016</v>
      </c>
      <c r="N4" s="280">
        <v>2036</v>
      </c>
      <c r="O4" s="31"/>
      <c r="P4" s="31"/>
      <c r="Q4" s="31"/>
      <c r="R4" s="277"/>
      <c r="S4" s="46" t="s">
        <v>3766</v>
      </c>
      <c r="T4" s="31" t="s">
        <v>3747</v>
      </c>
      <c r="U4" s="281">
        <v>4</v>
      </c>
      <c r="V4" s="191">
        <v>2.76</v>
      </c>
      <c r="W4" s="191">
        <v>0.75</v>
      </c>
      <c r="X4" s="279" t="s">
        <v>3746</v>
      </c>
      <c r="Y4" s="55"/>
      <c r="Z4" s="275"/>
      <c r="AA4" s="191">
        <v>0.75</v>
      </c>
      <c r="AB4" s="191">
        <v>0.75</v>
      </c>
      <c r="AC4" s="55"/>
      <c r="AD4" s="165"/>
      <c r="AE4" s="55"/>
      <c r="AF4" s="55"/>
      <c r="AG4" s="16" t="s">
        <v>3758</v>
      </c>
      <c r="AH4" s="16"/>
    </row>
    <row r="5" spans="1:34">
      <c r="B5" s="259" t="s">
        <v>264</v>
      </c>
      <c r="C5" s="31" t="s">
        <v>5517</v>
      </c>
      <c r="D5" s="259" t="s">
        <v>3770</v>
      </c>
      <c r="E5" s="154" t="s">
        <v>264</v>
      </c>
      <c r="F5" s="145">
        <v>46.520549902418999</v>
      </c>
      <c r="G5" s="145">
        <v>-84.279553362616895</v>
      </c>
      <c r="H5" s="31" t="s">
        <v>1152</v>
      </c>
      <c r="I5" s="31" t="s">
        <v>2783</v>
      </c>
      <c r="J5" s="211" t="s">
        <v>4649</v>
      </c>
      <c r="K5" s="31" t="s">
        <v>4660</v>
      </c>
      <c r="L5" s="31">
        <v>115</v>
      </c>
      <c r="M5" s="280">
        <v>2016</v>
      </c>
      <c r="N5" s="280">
        <v>2036</v>
      </c>
      <c r="O5" s="31"/>
      <c r="P5" s="31"/>
      <c r="Q5" s="31"/>
      <c r="R5" s="277"/>
      <c r="S5" s="46" t="s">
        <v>3766</v>
      </c>
      <c r="T5" s="31" t="s">
        <v>3747</v>
      </c>
      <c r="U5" s="281">
        <v>7</v>
      </c>
      <c r="V5" s="191">
        <v>7</v>
      </c>
      <c r="W5" s="191">
        <v>1</v>
      </c>
      <c r="X5" s="279" t="s">
        <v>3746</v>
      </c>
      <c r="Y5" s="55"/>
      <c r="Z5" s="275"/>
      <c r="AA5" s="191">
        <v>1</v>
      </c>
      <c r="AB5" s="191">
        <v>1</v>
      </c>
      <c r="AC5" s="55"/>
      <c r="AD5" s="165"/>
      <c r="AE5" s="55"/>
      <c r="AF5" s="55"/>
      <c r="AG5" s="16" t="s">
        <v>3769</v>
      </c>
      <c r="AH5" s="16"/>
    </row>
    <row r="6" spans="1:34">
      <c r="B6" s="259" t="s">
        <v>3772</v>
      </c>
      <c r="C6" s="31" t="s">
        <v>5518</v>
      </c>
      <c r="D6" s="259" t="s">
        <v>3774</v>
      </c>
      <c r="E6" s="154" t="s">
        <v>3772</v>
      </c>
      <c r="F6" s="145">
        <v>43.349687195010297</v>
      </c>
      <c r="G6" s="145">
        <v>-81.014656104045102</v>
      </c>
      <c r="H6" s="31" t="s">
        <v>1153</v>
      </c>
      <c r="I6" s="31" t="s">
        <v>2783</v>
      </c>
      <c r="J6" s="211" t="s">
        <v>1513</v>
      </c>
      <c r="K6" s="31" t="s">
        <v>4258</v>
      </c>
      <c r="L6" s="31">
        <v>230</v>
      </c>
      <c r="M6" s="280">
        <v>2016</v>
      </c>
      <c r="N6" s="280">
        <v>2036</v>
      </c>
      <c r="O6" s="31"/>
      <c r="P6" s="31"/>
      <c r="Q6" s="31"/>
      <c r="R6" s="277"/>
      <c r="S6" s="46" t="s">
        <v>3766</v>
      </c>
      <c r="T6" s="31" t="s">
        <v>3747</v>
      </c>
      <c r="U6" s="281">
        <v>8.8000000000000007</v>
      </c>
      <c r="V6" s="191">
        <v>40.4</v>
      </c>
      <c r="W6" s="191">
        <v>4.5909090909090899</v>
      </c>
      <c r="X6" s="279" t="s">
        <v>3746</v>
      </c>
      <c r="Y6" s="55"/>
      <c r="Z6" s="275"/>
      <c r="AA6" s="191">
        <v>4.5909090909090899</v>
      </c>
      <c r="AB6" s="191">
        <v>4.5909090909090899</v>
      </c>
      <c r="AC6" s="55"/>
      <c r="AD6" s="165"/>
      <c r="AE6" s="55"/>
      <c r="AF6" s="55"/>
      <c r="AG6" s="16" t="s">
        <v>3771</v>
      </c>
      <c r="AH6" s="16"/>
    </row>
    <row r="7" spans="1:34" ht="37.5">
      <c r="B7" s="259" t="s">
        <v>3773</v>
      </c>
      <c r="C7" s="31" t="s">
        <v>5519</v>
      </c>
      <c r="D7" s="259" t="s">
        <v>3774</v>
      </c>
      <c r="E7" s="154" t="s">
        <v>3773</v>
      </c>
      <c r="F7" s="145">
        <v>43.445544726233798</v>
      </c>
      <c r="G7" s="145">
        <v>-80.455804373351796</v>
      </c>
      <c r="H7" s="31" t="s">
        <v>1153</v>
      </c>
      <c r="I7" s="31" t="s">
        <v>2783</v>
      </c>
      <c r="J7" s="211" t="s">
        <v>1890</v>
      </c>
      <c r="K7" s="31" t="s">
        <v>4103</v>
      </c>
      <c r="L7" s="31">
        <v>115</v>
      </c>
      <c r="M7" s="280">
        <v>2016</v>
      </c>
      <c r="N7" s="280">
        <v>2036</v>
      </c>
      <c r="O7" s="31"/>
      <c r="P7" s="31"/>
      <c r="Q7" s="31"/>
      <c r="R7" s="277"/>
      <c r="S7" s="46" t="s">
        <v>3766</v>
      </c>
      <c r="T7" s="31" t="s">
        <v>3747</v>
      </c>
      <c r="U7" s="281">
        <v>4</v>
      </c>
      <c r="V7" s="191">
        <v>12</v>
      </c>
      <c r="W7" s="191">
        <v>3</v>
      </c>
      <c r="X7" s="279" t="s">
        <v>3746</v>
      </c>
      <c r="Y7" s="55"/>
      <c r="Z7" s="275"/>
      <c r="AA7" s="191">
        <v>3</v>
      </c>
      <c r="AB7" s="191">
        <v>3</v>
      </c>
      <c r="AC7" s="55"/>
      <c r="AD7" s="165"/>
      <c r="AE7" s="55"/>
      <c r="AF7" s="55"/>
      <c r="AG7" s="16" t="s">
        <v>3775</v>
      </c>
      <c r="AH7" s="16"/>
    </row>
    <row r="8" spans="1:34">
      <c r="B8" s="259" t="s">
        <v>334</v>
      </c>
      <c r="C8" s="31" t="s">
        <v>5520</v>
      </c>
      <c r="D8" s="259" t="s">
        <v>3765</v>
      </c>
      <c r="E8" s="154" t="s">
        <v>334</v>
      </c>
      <c r="F8" s="145">
        <v>44.063967997718699</v>
      </c>
      <c r="G8" s="145">
        <v>-79.426378073332003</v>
      </c>
      <c r="H8" s="31" t="s">
        <v>1153</v>
      </c>
      <c r="I8" s="31" t="s">
        <v>2783</v>
      </c>
      <c r="J8" s="211" t="s">
        <v>1607</v>
      </c>
      <c r="K8" s="31" t="s">
        <v>3935</v>
      </c>
      <c r="L8" s="31">
        <v>230</v>
      </c>
      <c r="M8" s="280">
        <v>2016</v>
      </c>
      <c r="N8" s="280">
        <v>2036</v>
      </c>
      <c r="O8" s="31"/>
      <c r="P8" s="31"/>
      <c r="Q8" s="31"/>
      <c r="R8" s="277"/>
      <c r="S8" s="46" t="s">
        <v>3767</v>
      </c>
      <c r="T8" s="31" t="s">
        <v>3747</v>
      </c>
      <c r="U8" s="281">
        <v>4</v>
      </c>
      <c r="V8" s="191">
        <v>16</v>
      </c>
      <c r="W8" s="191">
        <v>4</v>
      </c>
      <c r="X8" s="279" t="s">
        <v>3746</v>
      </c>
      <c r="Y8" s="55"/>
      <c r="Z8" s="275"/>
      <c r="AA8" s="191">
        <v>4</v>
      </c>
      <c r="AB8" s="191">
        <v>4</v>
      </c>
      <c r="AC8" s="55"/>
      <c r="AD8" s="165"/>
      <c r="AE8" s="55"/>
      <c r="AF8" s="55"/>
      <c r="AG8" s="16" t="s">
        <v>3776</v>
      </c>
      <c r="AH8" s="16"/>
    </row>
    <row r="9" spans="1:34">
      <c r="B9" s="259" t="s">
        <v>487</v>
      </c>
      <c r="C9" s="31" t="s">
        <v>5521</v>
      </c>
      <c r="D9" s="259" t="s">
        <v>3777</v>
      </c>
      <c r="E9" s="154" t="s">
        <v>487</v>
      </c>
      <c r="F9" s="145">
        <v>43.603247186334002</v>
      </c>
      <c r="G9" s="145">
        <v>-80.552755873346698</v>
      </c>
      <c r="H9" s="31" t="s">
        <v>1153</v>
      </c>
      <c r="I9" s="31" t="s">
        <v>2783</v>
      </c>
      <c r="J9" s="211" t="s">
        <v>1728</v>
      </c>
      <c r="K9" s="31" t="s">
        <v>4030</v>
      </c>
      <c r="L9" s="31">
        <v>115</v>
      </c>
      <c r="M9" s="280">
        <v>2016</v>
      </c>
      <c r="N9" s="280">
        <v>2036</v>
      </c>
      <c r="O9" s="31"/>
      <c r="P9" s="31"/>
      <c r="Q9" s="31"/>
      <c r="R9" s="277"/>
      <c r="S9" s="46" t="s">
        <v>3766</v>
      </c>
      <c r="T9" s="31" t="s">
        <v>3747</v>
      </c>
      <c r="U9" s="281">
        <v>2</v>
      </c>
      <c r="V9" s="191">
        <v>8</v>
      </c>
      <c r="W9" s="191">
        <v>4</v>
      </c>
      <c r="X9" s="279" t="s">
        <v>3746</v>
      </c>
      <c r="Y9" s="55"/>
      <c r="Z9" s="275"/>
      <c r="AA9" s="191">
        <v>4</v>
      </c>
      <c r="AB9" s="191">
        <v>4</v>
      </c>
      <c r="AC9" s="55"/>
      <c r="AD9" s="165"/>
      <c r="AE9" s="55"/>
      <c r="AF9" s="55"/>
      <c r="AG9" s="16" t="s">
        <v>3778</v>
      </c>
      <c r="AH9" s="16"/>
    </row>
    <row r="10" spans="1:34">
      <c r="B10" s="259" t="s">
        <v>3761</v>
      </c>
      <c r="C10" s="31" t="s">
        <v>5522</v>
      </c>
      <c r="D10" s="259" t="s">
        <v>3777</v>
      </c>
      <c r="E10" s="154" t="s">
        <v>3779</v>
      </c>
      <c r="F10" s="145">
        <v>45.302485002953802</v>
      </c>
      <c r="G10" s="145">
        <v>-79.945379530963805</v>
      </c>
      <c r="H10" s="31" t="s">
        <v>1152</v>
      </c>
      <c r="I10" s="31" t="s">
        <v>2783</v>
      </c>
      <c r="J10" s="211" t="s">
        <v>1853</v>
      </c>
      <c r="K10" s="31" t="s">
        <v>4196</v>
      </c>
      <c r="L10" s="31">
        <v>230</v>
      </c>
      <c r="M10" s="280">
        <v>2016</v>
      </c>
      <c r="N10" s="280">
        <v>2036</v>
      </c>
      <c r="O10" s="31"/>
      <c r="P10" s="31"/>
      <c r="Q10" s="31"/>
      <c r="R10" s="277"/>
      <c r="S10" s="46" t="s">
        <v>3766</v>
      </c>
      <c r="T10" s="31" t="s">
        <v>3747</v>
      </c>
      <c r="U10" s="281">
        <v>2</v>
      </c>
      <c r="V10" s="191">
        <v>8</v>
      </c>
      <c r="W10" s="191">
        <v>4</v>
      </c>
      <c r="X10" s="279" t="s">
        <v>3746</v>
      </c>
      <c r="Y10" s="55"/>
      <c r="Z10" s="275"/>
      <c r="AA10" s="191">
        <v>4</v>
      </c>
      <c r="AB10" s="191">
        <v>4</v>
      </c>
      <c r="AC10" s="55"/>
      <c r="AD10" s="165"/>
      <c r="AE10" s="55"/>
      <c r="AF10" s="55"/>
      <c r="AG10" s="16" t="s">
        <v>3778</v>
      </c>
      <c r="AH10" s="16"/>
    </row>
    <row r="11" spans="1:34">
      <c r="B11" s="259" t="s">
        <v>3762</v>
      </c>
      <c r="C11" s="31" t="s">
        <v>5523</v>
      </c>
      <c r="D11" s="259" t="s">
        <v>3764</v>
      </c>
      <c r="E11" s="154" t="s">
        <v>476</v>
      </c>
      <c r="F11" s="145">
        <v>43.524364522629497</v>
      </c>
      <c r="G11" s="145">
        <v>-79.911469644512906</v>
      </c>
      <c r="H11" s="31" t="s">
        <v>1153</v>
      </c>
      <c r="I11" s="31" t="s">
        <v>2783</v>
      </c>
      <c r="J11" s="211" t="s">
        <v>2597</v>
      </c>
      <c r="K11" s="31" t="s">
        <v>4065</v>
      </c>
      <c r="L11" s="31">
        <v>230</v>
      </c>
      <c r="M11" s="280">
        <v>2016</v>
      </c>
      <c r="N11" s="280">
        <v>2036</v>
      </c>
      <c r="O11" s="31"/>
      <c r="P11" s="31"/>
      <c r="Q11" s="31"/>
      <c r="R11" s="277"/>
      <c r="S11" s="46" t="s">
        <v>3767</v>
      </c>
      <c r="T11" s="31" t="s">
        <v>3747</v>
      </c>
      <c r="U11" s="281">
        <v>2</v>
      </c>
      <c r="V11" s="191">
        <v>8</v>
      </c>
      <c r="W11" s="191">
        <v>4</v>
      </c>
      <c r="X11" s="279" t="s">
        <v>3746</v>
      </c>
      <c r="Y11" s="55"/>
      <c r="Z11" s="275"/>
      <c r="AA11" s="191">
        <v>4</v>
      </c>
      <c r="AB11" s="191">
        <v>4</v>
      </c>
      <c r="AC11" s="55"/>
      <c r="AD11" s="165"/>
      <c r="AE11" s="55"/>
      <c r="AF11" s="55"/>
      <c r="AG11" s="16" t="s">
        <v>3780</v>
      </c>
      <c r="AH11" s="16"/>
    </row>
    <row r="12" spans="1:34">
      <c r="B12" s="259" t="s">
        <v>537</v>
      </c>
      <c r="C12" s="31" t="s">
        <v>5524</v>
      </c>
      <c r="D12" s="259" t="s">
        <v>3763</v>
      </c>
      <c r="E12" s="154" t="s">
        <v>537</v>
      </c>
      <c r="F12" s="145">
        <v>43.753946322591403</v>
      </c>
      <c r="G12" s="145">
        <v>-81.715181549884306</v>
      </c>
      <c r="H12" s="31" t="s">
        <v>1153</v>
      </c>
      <c r="I12" s="31" t="s">
        <v>2783</v>
      </c>
      <c r="J12" s="211" t="s">
        <v>1372</v>
      </c>
      <c r="K12" s="31" t="s">
        <v>4059</v>
      </c>
      <c r="L12" s="31">
        <v>115</v>
      </c>
      <c r="M12" s="280">
        <v>2016</v>
      </c>
      <c r="N12" s="280">
        <v>2036</v>
      </c>
      <c r="O12" s="31"/>
      <c r="P12" s="31"/>
      <c r="Q12" s="31"/>
      <c r="R12" s="277"/>
      <c r="S12" s="46" t="s">
        <v>3768</v>
      </c>
      <c r="T12" s="31" t="s">
        <v>3747</v>
      </c>
      <c r="U12" s="281">
        <v>1.75</v>
      </c>
      <c r="V12" s="191">
        <v>7</v>
      </c>
      <c r="W12" s="191">
        <v>4</v>
      </c>
      <c r="X12" s="279" t="s">
        <v>3746</v>
      </c>
      <c r="Y12" s="55"/>
      <c r="Z12" s="275"/>
      <c r="AA12" s="191">
        <v>4</v>
      </c>
      <c r="AB12" s="191">
        <v>4</v>
      </c>
      <c r="AC12" s="55"/>
      <c r="AD12" s="165"/>
      <c r="AE12" s="55"/>
      <c r="AF12" s="55"/>
      <c r="AG12" s="16" t="s">
        <v>3781</v>
      </c>
      <c r="AH12" s="16"/>
    </row>
    <row r="13" spans="1:34">
      <c r="B13" s="16"/>
      <c r="C13" s="16"/>
      <c r="D13" s="16"/>
      <c r="E13" s="31"/>
      <c r="F13" s="195"/>
      <c r="G13" s="195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277"/>
      <c r="S13" s="31"/>
      <c r="T13" s="31"/>
      <c r="U13" s="165"/>
      <c r="V13" s="165"/>
      <c r="W13" s="276"/>
      <c r="X13" s="79"/>
      <c r="Y13" s="165"/>
      <c r="Z13" s="275"/>
      <c r="AA13" s="51"/>
      <c r="AB13" s="51"/>
      <c r="AC13" s="55"/>
      <c r="AD13" s="165"/>
      <c r="AE13" s="55"/>
      <c r="AF13" s="55"/>
      <c r="AG13" s="16"/>
      <c r="AH13" s="16"/>
    </row>
    <row r="14" spans="1:34">
      <c r="E14" s="5"/>
      <c r="H14" s="5"/>
      <c r="I14" s="5"/>
      <c r="M14" s="5"/>
      <c r="N14" s="5"/>
      <c r="O14" s="5"/>
      <c r="P14" s="5"/>
      <c r="Q14" s="5"/>
      <c r="R14" s="5"/>
      <c r="S14" s="5"/>
      <c r="T14" s="5"/>
      <c r="U14" s="274"/>
      <c r="V14" s="274"/>
      <c r="X14" s="5"/>
      <c r="AD14" s="5"/>
    </row>
    <row r="15" spans="1:34">
      <c r="D15" s="25"/>
      <c r="E15" s="29"/>
      <c r="F15" s="7"/>
      <c r="G15" s="7"/>
      <c r="L15" s="196"/>
      <c r="M15" s="29"/>
      <c r="N15" s="29"/>
      <c r="O15" s="29"/>
      <c r="P15" s="29"/>
      <c r="Q15" s="29"/>
      <c r="U15" s="23"/>
      <c r="V15" s="23"/>
      <c r="W15" s="23"/>
      <c r="Y15" s="27"/>
      <c r="Z15" s="27"/>
      <c r="AA15" s="5"/>
      <c r="AB15" s="5"/>
      <c r="AC15" s="196"/>
      <c r="AD15" s="5"/>
    </row>
    <row r="16" spans="1:34">
      <c r="A16" s="273" t="s">
        <v>202</v>
      </c>
      <c r="B16" s="11"/>
      <c r="C16" s="11"/>
      <c r="R16" s="7"/>
      <c r="S16" s="29"/>
      <c r="T16" s="29"/>
      <c r="U16" s="7"/>
      <c r="V16" s="7"/>
      <c r="W16" s="196"/>
      <c r="X16" s="7"/>
      <c r="AA16" s="5"/>
      <c r="AB16" s="5"/>
      <c r="AD16" s="5"/>
    </row>
    <row r="17" spans="1:30">
      <c r="A17" s="5" t="s">
        <v>3757</v>
      </c>
      <c r="B17" s="8"/>
      <c r="C17" s="8"/>
      <c r="D17" s="29"/>
      <c r="E17" s="196"/>
      <c r="H17" s="196"/>
      <c r="I17" s="196"/>
      <c r="L17" s="29"/>
      <c r="M17" s="24"/>
      <c r="N17" s="29"/>
      <c r="O17" s="29"/>
      <c r="P17" s="29"/>
      <c r="Q17" s="29"/>
      <c r="R17" s="29"/>
      <c r="S17" s="196"/>
      <c r="T17" s="196"/>
      <c r="U17" s="24"/>
      <c r="V17" s="24"/>
      <c r="W17" s="29"/>
      <c r="X17" s="23"/>
      <c r="Y17" s="23"/>
      <c r="Z17" s="272"/>
      <c r="AA17" s="5"/>
      <c r="AB17" s="5"/>
      <c r="AD17" s="5"/>
    </row>
    <row r="18" spans="1:30">
      <c r="A18" s="10"/>
      <c r="B18" s="10"/>
      <c r="C18" s="10"/>
      <c r="S18" s="29"/>
      <c r="T18" s="29"/>
      <c r="AA18" s="5"/>
      <c r="AB18" s="5"/>
    </row>
    <row r="19" spans="1:30">
      <c r="AA19" s="5"/>
      <c r="AB19" s="5"/>
    </row>
  </sheetData>
  <autoFilter ref="B3:AH3">
    <sortState ref="B4:AH228">
      <sortCondition ref="T3:T2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3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10.875" defaultRowHeight="15.75"/>
  <cols>
    <col min="1" max="1" width="4.875" style="32" customWidth="1"/>
    <col min="2" max="2" width="36.5" style="196" customWidth="1"/>
    <col min="3" max="3" width="16.875" style="32" customWidth="1"/>
    <col min="4" max="4" width="16.875" style="64" customWidth="1"/>
    <col min="5" max="5" width="16.875" style="196" customWidth="1"/>
    <col min="6" max="6" width="16.875" style="64" customWidth="1"/>
    <col min="7" max="7" width="16.875" style="196" customWidth="1"/>
    <col min="8" max="8" width="16.875" style="64" customWidth="1"/>
    <col min="9" max="9" width="16.875" style="196" customWidth="1"/>
    <col min="10" max="10" width="16.875" style="69" customWidth="1"/>
    <col min="11" max="11" width="22.375" style="32" bestFit="1" customWidth="1"/>
    <col min="12" max="12" width="13.625" style="32" customWidth="1"/>
    <col min="13" max="13" width="12.625" style="32" bestFit="1" customWidth="1"/>
    <col min="14" max="14" width="13.5" style="32" customWidth="1"/>
    <col min="15" max="15" width="12.875" style="32" customWidth="1"/>
    <col min="16" max="18" width="12.5" style="32" bestFit="1" customWidth="1"/>
    <col min="19" max="19" width="12.875" style="32" customWidth="1"/>
    <col min="20" max="20" width="11.875" style="32" customWidth="1"/>
    <col min="21" max="21" width="10.625" style="32" bestFit="1" customWidth="1"/>
    <col min="22" max="25" width="15" style="32" customWidth="1"/>
    <col min="26" max="26" width="15.625" style="32" customWidth="1"/>
    <col min="27" max="27" width="4.875" style="12" customWidth="1"/>
    <col min="28" max="28" width="19" style="12" customWidth="1"/>
    <col min="29" max="29" width="10.625" style="32" bestFit="1" customWidth="1"/>
    <col min="30" max="30" width="11" style="32" bestFit="1" customWidth="1"/>
    <col min="31" max="31" width="7.625" style="32" bestFit="1" customWidth="1"/>
    <col min="32" max="32" width="13.375" style="32" customWidth="1"/>
    <col min="33" max="33" width="15.125" style="32" customWidth="1"/>
    <col min="34" max="35" width="8.625" style="32" bestFit="1" customWidth="1"/>
    <col min="36" max="36" width="18.875" style="32" customWidth="1"/>
    <col min="37" max="40" width="7.625" style="32" bestFit="1" customWidth="1"/>
    <col min="41" max="44" width="9.375" style="32" bestFit="1" customWidth="1"/>
    <col min="45" max="48" width="7.625" style="32" bestFit="1" customWidth="1"/>
    <col min="49" max="49" width="43.125" style="32" customWidth="1"/>
    <col min="50" max="16384" width="10.875" style="32"/>
  </cols>
  <sheetData>
    <row r="1" spans="1:49" ht="21">
      <c r="A1" s="38" t="s">
        <v>215</v>
      </c>
      <c r="B1" s="17" t="s">
        <v>170</v>
      </c>
      <c r="S1" s="12"/>
      <c r="T1" s="12"/>
      <c r="AB1" s="42" t="s">
        <v>102</v>
      </c>
    </row>
    <row r="2" spans="1:49" s="49" customFormat="1" ht="56.25">
      <c r="B2" s="18" t="s">
        <v>16</v>
      </c>
      <c r="C2" s="18" t="s">
        <v>176</v>
      </c>
      <c r="D2" s="18" t="s">
        <v>14</v>
      </c>
      <c r="E2" s="18" t="s">
        <v>3535</v>
      </c>
      <c r="F2" s="18" t="s">
        <v>3536</v>
      </c>
      <c r="G2" s="18" t="s">
        <v>198</v>
      </c>
      <c r="H2" s="18" t="s">
        <v>196</v>
      </c>
      <c r="I2" s="18" t="s">
        <v>175</v>
      </c>
      <c r="J2" s="52" t="s">
        <v>3643</v>
      </c>
      <c r="K2" s="52" t="s">
        <v>84</v>
      </c>
      <c r="L2" s="52" t="s">
        <v>85</v>
      </c>
      <c r="M2" s="52" t="s">
        <v>86</v>
      </c>
      <c r="N2" s="52" t="s">
        <v>87</v>
      </c>
      <c r="O2" s="52" t="s">
        <v>88</v>
      </c>
      <c r="P2" s="52" t="s">
        <v>92</v>
      </c>
      <c r="Q2" s="52" t="s">
        <v>90</v>
      </c>
      <c r="R2" s="52" t="s">
        <v>91</v>
      </c>
      <c r="S2" s="52" t="s">
        <v>95</v>
      </c>
      <c r="T2" s="52" t="s">
        <v>96</v>
      </c>
      <c r="U2" s="52" t="s">
        <v>89</v>
      </c>
      <c r="V2" s="52" t="s">
        <v>56</v>
      </c>
      <c r="W2" s="52" t="s">
        <v>125</v>
      </c>
      <c r="X2" s="52" t="s">
        <v>68</v>
      </c>
      <c r="Y2" s="52" t="s">
        <v>126</v>
      </c>
      <c r="Z2" s="52" t="s">
        <v>69</v>
      </c>
      <c r="AA2" s="45"/>
      <c r="AB2" s="52" t="s">
        <v>125</v>
      </c>
      <c r="AC2" s="52" t="s">
        <v>72</v>
      </c>
      <c r="AD2" s="52" t="s">
        <v>71</v>
      </c>
      <c r="AE2" s="52" t="s">
        <v>0</v>
      </c>
      <c r="AF2" s="52" t="s">
        <v>100</v>
      </c>
      <c r="AG2" s="52" t="s">
        <v>101</v>
      </c>
      <c r="AH2" s="52" t="s">
        <v>46</v>
      </c>
      <c r="AI2" s="52" t="s">
        <v>47</v>
      </c>
      <c r="AJ2" s="52" t="s">
        <v>53</v>
      </c>
      <c r="AK2" s="52" t="s">
        <v>4</v>
      </c>
      <c r="AL2" s="52" t="s">
        <v>5</v>
      </c>
      <c r="AM2" s="52" t="s">
        <v>6</v>
      </c>
      <c r="AN2" s="52" t="s">
        <v>7</v>
      </c>
      <c r="AO2" s="52" t="s">
        <v>8</v>
      </c>
      <c r="AP2" s="52" t="s">
        <v>9</v>
      </c>
      <c r="AQ2" s="52" t="s">
        <v>10</v>
      </c>
      <c r="AR2" s="52" t="s">
        <v>11</v>
      </c>
      <c r="AS2" s="52" t="s">
        <v>12</v>
      </c>
      <c r="AT2" s="52" t="s">
        <v>1</v>
      </c>
      <c r="AU2" s="52" t="s">
        <v>2</v>
      </c>
      <c r="AV2" s="52" t="s">
        <v>3</v>
      </c>
      <c r="AW2" s="18" t="s">
        <v>45</v>
      </c>
    </row>
    <row r="3" spans="1:49" s="49" customFormat="1" ht="37.5">
      <c r="B3" s="15"/>
      <c r="C3" s="15"/>
      <c r="D3" s="15" t="s">
        <v>17</v>
      </c>
      <c r="E3" s="15" t="s">
        <v>30</v>
      </c>
      <c r="F3" s="15" t="s">
        <v>17</v>
      </c>
      <c r="G3" s="15"/>
      <c r="H3" s="15" t="s">
        <v>18</v>
      </c>
      <c r="I3" s="15"/>
      <c r="J3" s="45"/>
      <c r="K3" s="15"/>
      <c r="L3" s="15" t="s">
        <v>48</v>
      </c>
      <c r="M3" s="15" t="s">
        <v>48</v>
      </c>
      <c r="N3" s="15" t="s">
        <v>48</v>
      </c>
      <c r="O3" s="15" t="s">
        <v>48</v>
      </c>
      <c r="P3" s="15" t="s">
        <v>74</v>
      </c>
      <c r="Q3" s="15" t="s">
        <v>74</v>
      </c>
      <c r="R3" s="15" t="s">
        <v>74</v>
      </c>
      <c r="S3" s="15" t="s">
        <v>94</v>
      </c>
      <c r="T3" s="15" t="s">
        <v>29</v>
      </c>
      <c r="U3" s="15"/>
      <c r="V3" s="45" t="s">
        <v>57</v>
      </c>
      <c r="W3" s="45"/>
      <c r="X3" s="45" t="s">
        <v>57</v>
      </c>
      <c r="Y3" s="45"/>
      <c r="Z3" s="45" t="s">
        <v>57</v>
      </c>
      <c r="AA3" s="45"/>
      <c r="AB3" s="45"/>
      <c r="AC3" s="15" t="s">
        <v>48</v>
      </c>
      <c r="AD3" s="15" t="s">
        <v>48</v>
      </c>
      <c r="AE3" s="15" t="s">
        <v>48</v>
      </c>
      <c r="AF3" s="44" t="s">
        <v>48</v>
      </c>
      <c r="AG3" s="15" t="s">
        <v>48</v>
      </c>
      <c r="AH3" s="15" t="s">
        <v>73</v>
      </c>
      <c r="AI3" s="15" t="s">
        <v>73</v>
      </c>
      <c r="AJ3" s="15" t="s">
        <v>73</v>
      </c>
      <c r="AK3" s="15" t="s">
        <v>74</v>
      </c>
      <c r="AL3" s="15" t="s">
        <v>74</v>
      </c>
      <c r="AM3" s="15" t="s">
        <v>74</v>
      </c>
      <c r="AN3" s="15" t="s">
        <v>74</v>
      </c>
      <c r="AO3" s="15" t="s">
        <v>74</v>
      </c>
      <c r="AP3" s="15" t="s">
        <v>74</v>
      </c>
      <c r="AQ3" s="15" t="s">
        <v>74</v>
      </c>
      <c r="AR3" s="15" t="s">
        <v>74</v>
      </c>
      <c r="AS3" s="15" t="s">
        <v>74</v>
      </c>
      <c r="AT3" s="15" t="s">
        <v>74</v>
      </c>
      <c r="AU3" s="15" t="s">
        <v>74</v>
      </c>
      <c r="AV3" s="15" t="s">
        <v>74</v>
      </c>
      <c r="AW3" s="15"/>
    </row>
    <row r="4" spans="1:49" s="69" customFormat="1" ht="18.75">
      <c r="B4" s="130" t="s">
        <v>608</v>
      </c>
      <c r="C4" s="152" t="s">
        <v>203</v>
      </c>
      <c r="D4" s="185">
        <v>355</v>
      </c>
      <c r="E4" s="288">
        <v>0.68430831298439321</v>
      </c>
      <c r="F4" s="240">
        <v>242.92945110945959</v>
      </c>
      <c r="G4" s="79">
        <v>0.30057817222972538</v>
      </c>
      <c r="H4" s="185">
        <v>934.73800000000006</v>
      </c>
      <c r="I4" s="74">
        <v>5</v>
      </c>
      <c r="J4" s="46"/>
      <c r="K4" s="46"/>
      <c r="L4" s="51"/>
      <c r="M4" s="51"/>
      <c r="N4" s="51"/>
      <c r="O4" s="51"/>
      <c r="P4" s="51"/>
      <c r="Q4" s="51"/>
      <c r="R4" s="51"/>
      <c r="S4" s="46"/>
      <c r="T4" s="43"/>
      <c r="U4" s="46"/>
      <c r="V4" s="46"/>
      <c r="W4" s="119"/>
      <c r="X4" s="46"/>
      <c r="Y4" s="71"/>
      <c r="Z4" s="46"/>
      <c r="AA4" s="77"/>
      <c r="AB4" s="119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71"/>
    </row>
    <row r="5" spans="1:49" s="69" customFormat="1" ht="18.75">
      <c r="B5" s="130" t="s">
        <v>609</v>
      </c>
      <c r="C5" s="152" t="s">
        <v>203</v>
      </c>
      <c r="D5" s="185">
        <v>52</v>
      </c>
      <c r="E5" s="288">
        <v>0.68430831298439321</v>
      </c>
      <c r="F5" s="240">
        <v>35.584032275188449</v>
      </c>
      <c r="G5" s="79">
        <v>0.62926545486476992</v>
      </c>
      <c r="H5" s="185">
        <v>286.64299999999997</v>
      </c>
      <c r="I5" s="74">
        <v>2</v>
      </c>
      <c r="J5" s="46"/>
      <c r="K5" s="46"/>
      <c r="L5" s="51"/>
      <c r="M5" s="51"/>
      <c r="N5" s="51"/>
      <c r="O5" s="51"/>
      <c r="P5" s="51"/>
      <c r="Q5" s="51"/>
      <c r="R5" s="51"/>
      <c r="S5" s="46"/>
      <c r="T5" s="46"/>
      <c r="U5" s="46"/>
      <c r="V5" s="46"/>
      <c r="W5" s="71"/>
      <c r="X5" s="46"/>
      <c r="Y5" s="71"/>
      <c r="Z5" s="46"/>
      <c r="AA5" s="77"/>
      <c r="AB5" s="7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71"/>
    </row>
    <row r="6" spans="1:49" s="69" customFormat="1" ht="18.75">
      <c r="B6" s="130" t="s">
        <v>1024</v>
      </c>
      <c r="C6" s="152" t="s">
        <v>203</v>
      </c>
      <c r="D6" s="185">
        <v>82</v>
      </c>
      <c r="E6" s="288">
        <v>0.68430831298439321</v>
      </c>
      <c r="F6" s="240">
        <v>56.11328166472024</v>
      </c>
      <c r="G6" s="79">
        <v>0.21142805434903664</v>
      </c>
      <c r="H6" s="185">
        <v>151.87299999999999</v>
      </c>
      <c r="I6" s="74">
        <v>2</v>
      </c>
      <c r="J6" s="46"/>
      <c r="K6" s="46"/>
      <c r="L6" s="51"/>
      <c r="M6" s="51"/>
      <c r="N6" s="51"/>
      <c r="O6" s="51"/>
      <c r="P6" s="51"/>
      <c r="Q6" s="51"/>
      <c r="R6" s="51"/>
      <c r="S6" s="46"/>
      <c r="T6" s="46"/>
      <c r="U6" s="46"/>
      <c r="V6" s="46"/>
      <c r="W6" s="71"/>
      <c r="X6" s="46"/>
      <c r="Y6" s="71"/>
      <c r="Z6" s="46"/>
      <c r="AA6" s="77"/>
      <c r="AB6" s="7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71"/>
    </row>
    <row r="7" spans="1:49" s="69" customFormat="1" ht="18.75">
      <c r="B7" s="130" t="s">
        <v>613</v>
      </c>
      <c r="C7" s="152" t="s">
        <v>203</v>
      </c>
      <c r="D7" s="185">
        <v>146</v>
      </c>
      <c r="E7" s="288">
        <v>0.68430831298439321</v>
      </c>
      <c r="F7" s="240">
        <v>99.909013695721413</v>
      </c>
      <c r="G7" s="79">
        <v>0.13130668668292989</v>
      </c>
      <c r="H7" s="185">
        <v>167.93600000000001</v>
      </c>
      <c r="I7" s="74"/>
      <c r="J7" s="46"/>
      <c r="K7" s="46"/>
      <c r="L7" s="51"/>
      <c r="M7" s="51"/>
      <c r="N7" s="51"/>
      <c r="O7" s="51"/>
      <c r="P7" s="51"/>
      <c r="Q7" s="51"/>
      <c r="R7" s="51"/>
      <c r="S7" s="46"/>
      <c r="T7" s="46"/>
      <c r="U7" s="46"/>
      <c r="V7" s="46"/>
      <c r="W7" s="71"/>
      <c r="X7" s="46"/>
      <c r="Y7" s="71"/>
      <c r="Z7" s="46"/>
      <c r="AA7" s="77"/>
      <c r="AB7" s="7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71"/>
    </row>
    <row r="8" spans="1:49" s="69" customFormat="1" ht="18.75">
      <c r="B8" s="130" t="s">
        <v>1014</v>
      </c>
      <c r="C8" s="152" t="s">
        <v>203</v>
      </c>
      <c r="D8" s="185">
        <v>200</v>
      </c>
      <c r="E8" s="288">
        <v>0.68430831298439321</v>
      </c>
      <c r="F8" s="240">
        <v>136.86166259687863</v>
      </c>
      <c r="G8" s="79">
        <v>0.61932762557077625</v>
      </c>
      <c r="H8" s="185">
        <v>1085.0619999999999</v>
      </c>
      <c r="I8" s="74">
        <v>8</v>
      </c>
      <c r="J8" s="46"/>
      <c r="K8" s="46"/>
      <c r="L8" s="51"/>
      <c r="M8" s="51"/>
      <c r="N8" s="51"/>
      <c r="O8" s="51"/>
      <c r="P8" s="51"/>
      <c r="Q8" s="51"/>
      <c r="R8" s="51"/>
      <c r="S8" s="46"/>
      <c r="T8" s="43"/>
      <c r="U8" s="46"/>
      <c r="V8" s="46"/>
      <c r="W8" s="71"/>
      <c r="X8" s="46"/>
      <c r="Y8" s="71"/>
      <c r="Z8" s="46"/>
      <c r="AA8" s="77"/>
      <c r="AB8" s="7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71"/>
    </row>
    <row r="9" spans="1:49" s="69" customFormat="1" ht="18.75">
      <c r="B9" s="130" t="s">
        <v>638</v>
      </c>
      <c r="C9" s="152" t="s">
        <v>203</v>
      </c>
      <c r="D9" s="185">
        <v>158</v>
      </c>
      <c r="E9" s="288">
        <v>0.68430831298439321</v>
      </c>
      <c r="F9" s="240">
        <v>108.12071345153413</v>
      </c>
      <c r="G9" s="79">
        <v>0.49064793942546675</v>
      </c>
      <c r="H9" s="185">
        <v>679.096</v>
      </c>
      <c r="I9" s="74">
        <v>8</v>
      </c>
      <c r="J9" s="46"/>
      <c r="K9" s="46"/>
      <c r="L9" s="51"/>
      <c r="M9" s="51"/>
      <c r="N9" s="51"/>
      <c r="O9" s="51"/>
      <c r="P9" s="51"/>
      <c r="Q9" s="51"/>
      <c r="R9" s="51"/>
      <c r="S9" s="46"/>
      <c r="T9" s="46"/>
      <c r="U9" s="46"/>
      <c r="V9" s="46"/>
      <c r="W9" s="71"/>
      <c r="X9" s="46"/>
      <c r="Y9" s="71"/>
      <c r="Z9" s="46"/>
      <c r="AA9" s="77"/>
      <c r="AB9" s="7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71"/>
    </row>
    <row r="10" spans="1:49" s="69" customFormat="1" ht="18.75">
      <c r="B10" s="130" t="s">
        <v>644</v>
      </c>
      <c r="C10" s="152" t="s">
        <v>203</v>
      </c>
      <c r="D10" s="84">
        <v>144</v>
      </c>
      <c r="E10" s="288">
        <v>0.68430831298439321</v>
      </c>
      <c r="F10" s="240">
        <v>98.540397069752629</v>
      </c>
      <c r="G10" s="79">
        <v>0.46542126458650429</v>
      </c>
      <c r="H10" s="185">
        <v>587.101</v>
      </c>
      <c r="I10" s="74">
        <v>5</v>
      </c>
      <c r="J10" s="46"/>
      <c r="K10" s="46"/>
      <c r="L10" s="51"/>
      <c r="M10" s="51"/>
      <c r="N10" s="51"/>
      <c r="O10" s="51"/>
      <c r="P10" s="51"/>
      <c r="Q10" s="51"/>
      <c r="R10" s="51"/>
      <c r="S10" s="46"/>
      <c r="T10" s="46"/>
      <c r="U10" s="46"/>
      <c r="V10" s="46"/>
      <c r="W10" s="71"/>
      <c r="X10" s="46"/>
      <c r="Y10" s="71"/>
      <c r="Z10" s="46"/>
      <c r="AA10" s="77"/>
      <c r="AB10" s="7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71"/>
    </row>
    <row r="11" spans="1:49" s="69" customFormat="1" ht="18.75">
      <c r="B11" s="130" t="s">
        <v>646</v>
      </c>
      <c r="C11" s="152" t="s">
        <v>203</v>
      </c>
      <c r="D11" s="185">
        <v>475</v>
      </c>
      <c r="E11" s="288">
        <v>0.68430831298439321</v>
      </c>
      <c r="F11" s="240">
        <v>325.04644866758679</v>
      </c>
      <c r="G11" s="79">
        <v>0.51185580389329488</v>
      </c>
      <c r="H11" s="185">
        <v>2129.8319999999999</v>
      </c>
      <c r="I11" s="74">
        <v>8</v>
      </c>
      <c r="J11" s="46"/>
      <c r="K11" s="46"/>
      <c r="L11" s="51"/>
      <c r="M11" s="51"/>
      <c r="N11" s="51"/>
      <c r="O11" s="51"/>
      <c r="P11" s="51"/>
      <c r="Q11" s="51"/>
      <c r="R11" s="51"/>
      <c r="S11" s="46"/>
      <c r="T11" s="46"/>
      <c r="U11" s="46"/>
      <c r="V11" s="46"/>
      <c r="W11" s="71"/>
      <c r="X11" s="46"/>
      <c r="Y11" s="71"/>
      <c r="Z11" s="46"/>
      <c r="AA11" s="77"/>
      <c r="AB11" s="7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71"/>
    </row>
    <row r="12" spans="1:49" s="69" customFormat="1" ht="18.75">
      <c r="B12" s="130" t="s">
        <v>1209</v>
      </c>
      <c r="C12" s="152" t="s">
        <v>203</v>
      </c>
      <c r="D12" s="185">
        <v>156</v>
      </c>
      <c r="E12" s="288">
        <v>0.68430831298439321</v>
      </c>
      <c r="F12" s="240">
        <v>106.75209682556535</v>
      </c>
      <c r="G12" s="79">
        <v>0.25637805877531905</v>
      </c>
      <c r="H12" s="185">
        <v>540.08600000000001</v>
      </c>
      <c r="I12" s="74">
        <v>2</v>
      </c>
      <c r="J12" s="46"/>
      <c r="K12" s="46"/>
      <c r="L12" s="51"/>
      <c r="M12" s="51"/>
      <c r="N12" s="51"/>
      <c r="O12" s="51"/>
      <c r="P12" s="51"/>
      <c r="Q12" s="51"/>
      <c r="R12" s="51"/>
      <c r="S12" s="46"/>
      <c r="T12" s="46"/>
      <c r="U12" s="46"/>
      <c r="V12" s="46"/>
      <c r="W12" s="71"/>
      <c r="X12" s="46"/>
      <c r="Y12" s="71"/>
      <c r="Z12" s="46"/>
      <c r="AA12" s="77"/>
      <c r="AB12" s="7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71" t="s">
        <v>3709</v>
      </c>
    </row>
    <row r="13" spans="1:49" s="69" customFormat="1" ht="18.75">
      <c r="B13" s="130" t="s">
        <v>1210</v>
      </c>
      <c r="C13" s="152" t="s">
        <v>203</v>
      </c>
      <c r="D13" s="185">
        <v>78</v>
      </c>
      <c r="E13" s="288">
        <v>0.68430831298439321</v>
      </c>
      <c r="F13" s="240">
        <v>53.376048412782673</v>
      </c>
      <c r="G13" s="79">
        <v>0.27767533075752254</v>
      </c>
      <c r="H13" s="185">
        <v>189.73</v>
      </c>
      <c r="I13" s="74">
        <v>1</v>
      </c>
      <c r="J13" s="46"/>
      <c r="K13" s="46"/>
      <c r="L13" s="51"/>
      <c r="M13" s="51"/>
      <c r="N13" s="51"/>
      <c r="O13" s="51"/>
      <c r="P13" s="51"/>
      <c r="Q13" s="51"/>
      <c r="R13" s="51"/>
      <c r="S13" s="46"/>
      <c r="T13" s="43"/>
      <c r="U13" s="46"/>
      <c r="V13" s="46"/>
      <c r="W13" s="71"/>
      <c r="X13" s="46"/>
      <c r="Y13" s="71"/>
      <c r="Z13" s="46"/>
      <c r="AA13" s="77"/>
      <c r="AB13" s="7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71" t="s">
        <v>3709</v>
      </c>
    </row>
    <row r="14" spans="1:49" s="69" customFormat="1" ht="18.75">
      <c r="B14" s="130" t="s">
        <v>671</v>
      </c>
      <c r="C14" s="152" t="s">
        <v>203</v>
      </c>
      <c r="D14" s="185">
        <v>23</v>
      </c>
      <c r="E14" s="288">
        <v>0.68430831298439321</v>
      </c>
      <c r="F14" s="240">
        <v>15.739091198641043</v>
      </c>
      <c r="G14" s="79">
        <v>0.54677387333730398</v>
      </c>
      <c r="H14" s="185">
        <v>110.164</v>
      </c>
      <c r="I14" s="74"/>
      <c r="J14" s="46"/>
      <c r="K14" s="46"/>
      <c r="L14" s="51"/>
      <c r="M14" s="51"/>
      <c r="N14" s="51"/>
      <c r="O14" s="51"/>
      <c r="P14" s="51"/>
      <c r="Q14" s="51"/>
      <c r="R14" s="51"/>
      <c r="S14" s="46"/>
      <c r="T14" s="46"/>
      <c r="U14" s="46"/>
      <c r="V14" s="46"/>
      <c r="W14" s="71"/>
      <c r="X14" s="46"/>
      <c r="Y14" s="71"/>
      <c r="Z14" s="46"/>
      <c r="AA14" s="77"/>
      <c r="AB14" s="7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71"/>
    </row>
    <row r="15" spans="1:49" s="69" customFormat="1" ht="18.75">
      <c r="B15" s="130" t="s">
        <v>1071</v>
      </c>
      <c r="C15" s="154" t="s">
        <v>203</v>
      </c>
      <c r="D15" s="185">
        <v>29.7</v>
      </c>
      <c r="E15" s="288">
        <v>0.68430831298439321</v>
      </c>
      <c r="F15" s="240">
        <v>20.323956895636478</v>
      </c>
      <c r="G15" s="79">
        <v>0.58009987178620137</v>
      </c>
      <c r="H15" s="185">
        <v>150.92574384235957</v>
      </c>
      <c r="I15" s="74"/>
      <c r="J15" s="46"/>
      <c r="K15" s="46"/>
      <c r="L15" s="51"/>
      <c r="M15" s="51"/>
      <c r="N15" s="51"/>
      <c r="O15" s="51"/>
      <c r="P15" s="51"/>
      <c r="Q15" s="51"/>
      <c r="R15" s="51"/>
      <c r="S15" s="46"/>
      <c r="T15" s="46"/>
      <c r="U15" s="46"/>
      <c r="V15" s="46"/>
      <c r="W15" s="71"/>
      <c r="X15" s="46"/>
      <c r="Y15" s="71"/>
      <c r="Z15" s="46"/>
      <c r="AA15" s="77"/>
      <c r="AB15" s="7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71"/>
    </row>
    <row r="16" spans="1:49" s="48" customFormat="1" ht="18.75">
      <c r="A16" s="69"/>
      <c r="B16" s="130" t="s">
        <v>1078</v>
      </c>
      <c r="C16" s="154" t="s">
        <v>203</v>
      </c>
      <c r="D16" s="185">
        <v>44.3</v>
      </c>
      <c r="E16" s="288">
        <v>0.68430831298439321</v>
      </c>
      <c r="F16" s="240">
        <v>30.314858265208617</v>
      </c>
      <c r="G16" s="79">
        <v>0.58009987178622702</v>
      </c>
      <c r="H16" s="185">
        <v>225.11819704433751</v>
      </c>
      <c r="I16" s="74"/>
      <c r="J16" s="46"/>
      <c r="K16" s="46"/>
      <c r="L16" s="51"/>
      <c r="M16" s="51"/>
      <c r="N16" s="51"/>
      <c r="O16" s="51"/>
      <c r="P16" s="51"/>
      <c r="Q16" s="51"/>
      <c r="R16" s="51"/>
      <c r="S16" s="46"/>
      <c r="T16" s="46"/>
      <c r="U16" s="46"/>
      <c r="V16" s="46"/>
      <c r="W16" s="71"/>
      <c r="X16" s="46"/>
      <c r="Y16" s="71"/>
      <c r="Z16" s="46"/>
      <c r="AA16" s="77"/>
      <c r="AB16" s="7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71"/>
    </row>
    <row r="17" spans="1:49" s="69" customFormat="1" ht="18.75">
      <c r="B17" s="130" t="s">
        <v>1201</v>
      </c>
      <c r="C17" s="152" t="s">
        <v>203</v>
      </c>
      <c r="D17" s="185">
        <v>166</v>
      </c>
      <c r="E17" s="288">
        <v>0.68430831298439321</v>
      </c>
      <c r="F17" s="240">
        <v>113.59517995540928</v>
      </c>
      <c r="G17" s="79">
        <v>0.22820253617208561</v>
      </c>
      <c r="H17" s="185">
        <v>331.84300000000002</v>
      </c>
      <c r="I17" s="74">
        <v>2</v>
      </c>
      <c r="J17" s="46"/>
      <c r="K17" s="46"/>
      <c r="L17" s="51"/>
      <c r="M17" s="51"/>
      <c r="N17" s="51"/>
      <c r="O17" s="51"/>
      <c r="P17" s="51"/>
      <c r="Q17" s="51"/>
      <c r="R17" s="51"/>
      <c r="S17" s="46"/>
      <c r="T17" s="46"/>
      <c r="U17" s="46"/>
      <c r="V17" s="46"/>
      <c r="W17" s="71"/>
      <c r="X17" s="46"/>
      <c r="Y17" s="71"/>
      <c r="Z17" s="46"/>
      <c r="AA17" s="77"/>
      <c r="AB17" s="7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71" t="s">
        <v>3709</v>
      </c>
    </row>
    <row r="18" spans="1:49" s="69" customFormat="1" ht="18.75">
      <c r="B18" s="130" t="s">
        <v>1202</v>
      </c>
      <c r="C18" s="152" t="s">
        <v>203</v>
      </c>
      <c r="D18" s="185">
        <v>79</v>
      </c>
      <c r="E18" s="288">
        <v>0.68430831298439321</v>
      </c>
      <c r="F18" s="240">
        <v>54.060356725767065</v>
      </c>
      <c r="G18" s="79">
        <v>0.2257658516848737</v>
      </c>
      <c r="H18" s="185">
        <v>156.239</v>
      </c>
      <c r="I18" s="74">
        <v>1</v>
      </c>
      <c r="J18" s="46"/>
      <c r="K18" s="46"/>
      <c r="L18" s="51"/>
      <c r="M18" s="51"/>
      <c r="N18" s="51"/>
      <c r="O18" s="51"/>
      <c r="P18" s="51"/>
      <c r="Q18" s="51"/>
      <c r="R18" s="51"/>
      <c r="S18" s="46"/>
      <c r="T18" s="46"/>
      <c r="U18" s="46"/>
      <c r="V18" s="46"/>
      <c r="W18" s="71"/>
      <c r="X18" s="46"/>
      <c r="Y18" s="71"/>
      <c r="Z18" s="46"/>
      <c r="AA18" s="77"/>
      <c r="AB18" s="7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71" t="s">
        <v>3709</v>
      </c>
    </row>
    <row r="19" spans="1:49" s="69" customFormat="1" ht="18.75">
      <c r="B19" s="130" t="s">
        <v>1207</v>
      </c>
      <c r="C19" s="152" t="s">
        <v>203</v>
      </c>
      <c r="D19" s="185">
        <v>144</v>
      </c>
      <c r="E19" s="288">
        <v>0.68430831298439321</v>
      </c>
      <c r="F19" s="240">
        <v>98.540397069752629</v>
      </c>
      <c r="G19" s="79">
        <v>0.15831906392694065</v>
      </c>
      <c r="H19" s="185">
        <v>199.71</v>
      </c>
      <c r="I19" s="74">
        <v>2</v>
      </c>
      <c r="J19" s="46"/>
      <c r="K19" s="46"/>
      <c r="L19" s="51"/>
      <c r="M19" s="51"/>
      <c r="N19" s="51"/>
      <c r="O19" s="51"/>
      <c r="P19" s="51"/>
      <c r="Q19" s="51"/>
      <c r="R19" s="51"/>
      <c r="S19" s="46"/>
      <c r="T19" s="46"/>
      <c r="U19" s="46"/>
      <c r="V19" s="46"/>
      <c r="W19" s="71"/>
      <c r="X19" s="46"/>
      <c r="Y19" s="71"/>
      <c r="Z19" s="46"/>
      <c r="AA19" s="77"/>
      <c r="AB19" s="7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71" t="s">
        <v>3709</v>
      </c>
    </row>
    <row r="20" spans="1:49" s="69" customFormat="1" ht="18.75">
      <c r="B20" s="130" t="s">
        <v>1208</v>
      </c>
      <c r="C20" s="152" t="s">
        <v>203</v>
      </c>
      <c r="D20" s="185">
        <v>75</v>
      </c>
      <c r="E20" s="288">
        <v>0.68430831298439321</v>
      </c>
      <c r="F20" s="240">
        <v>51.32312347382949</v>
      </c>
      <c r="G20" s="79">
        <v>0.29530745814307457</v>
      </c>
      <c r="H20" s="185">
        <v>194.017</v>
      </c>
      <c r="I20" s="74">
        <v>1</v>
      </c>
      <c r="J20" s="46"/>
      <c r="K20" s="46"/>
      <c r="L20" s="51"/>
      <c r="M20" s="51"/>
      <c r="N20" s="51"/>
      <c r="O20" s="51"/>
      <c r="P20" s="51"/>
      <c r="Q20" s="51"/>
      <c r="R20" s="51"/>
      <c r="S20" s="46"/>
      <c r="T20" s="46"/>
      <c r="U20" s="46"/>
      <c r="V20" s="46"/>
      <c r="W20" s="71"/>
      <c r="X20" s="46"/>
      <c r="Y20" s="71"/>
      <c r="Z20" s="46"/>
      <c r="AA20" s="77"/>
      <c r="AB20" s="7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71" t="s">
        <v>3709</v>
      </c>
    </row>
    <row r="21" spans="1:49" s="69" customFormat="1" ht="18.75">
      <c r="B21" s="130" t="s">
        <v>681</v>
      </c>
      <c r="C21" s="152" t="s">
        <v>203</v>
      </c>
      <c r="D21" s="185">
        <v>274</v>
      </c>
      <c r="E21" s="288">
        <v>0.68430831298439321</v>
      </c>
      <c r="F21" s="240">
        <v>187.50047775772373</v>
      </c>
      <c r="G21" s="79">
        <v>0.13546603672966037</v>
      </c>
      <c r="H21" s="185">
        <v>325.15100000000001</v>
      </c>
      <c r="I21" s="74">
        <v>2</v>
      </c>
      <c r="J21" s="46"/>
      <c r="K21" s="46"/>
      <c r="L21" s="51"/>
      <c r="M21" s="61"/>
      <c r="N21" s="51"/>
      <c r="O21" s="51"/>
      <c r="P21" s="51"/>
      <c r="Q21" s="51"/>
      <c r="R21" s="51"/>
      <c r="S21" s="46"/>
      <c r="T21" s="46"/>
      <c r="U21" s="46"/>
      <c r="V21" s="46"/>
      <c r="W21" s="71"/>
      <c r="X21" s="46"/>
      <c r="Y21" s="71"/>
      <c r="Z21" s="46"/>
      <c r="AA21" s="77"/>
      <c r="AB21" s="7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71"/>
    </row>
    <row r="22" spans="1:49" s="69" customFormat="1" ht="18.75">
      <c r="B22" s="130" t="s">
        <v>683</v>
      </c>
      <c r="C22" s="152" t="s">
        <v>203</v>
      </c>
      <c r="D22" s="185">
        <v>62</v>
      </c>
      <c r="E22" s="288">
        <v>0.68430831298439321</v>
      </c>
      <c r="F22" s="240">
        <v>42.427115405032382</v>
      </c>
      <c r="G22" s="79">
        <v>0.46397849462365592</v>
      </c>
      <c r="H22" s="185">
        <v>251.99600000000001</v>
      </c>
      <c r="I22" s="74"/>
      <c r="J22" s="46"/>
      <c r="K22" s="46"/>
      <c r="L22" s="51"/>
      <c r="M22" s="174"/>
      <c r="N22" s="51"/>
      <c r="O22" s="51"/>
      <c r="P22" s="51"/>
      <c r="Q22" s="51"/>
      <c r="R22" s="51"/>
      <c r="S22" s="46"/>
      <c r="T22" s="46"/>
      <c r="U22" s="46"/>
      <c r="V22" s="46"/>
      <c r="W22" s="71"/>
      <c r="X22" s="46"/>
      <c r="Y22" s="71"/>
      <c r="Z22" s="46"/>
      <c r="AA22" s="77"/>
      <c r="AB22" s="7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71"/>
    </row>
    <row r="23" spans="1:49" s="69" customFormat="1" ht="18.75">
      <c r="B23" s="130" t="s">
        <v>98</v>
      </c>
      <c r="C23" s="152" t="s">
        <v>203</v>
      </c>
      <c r="D23" s="185">
        <v>15</v>
      </c>
      <c r="E23" s="288">
        <v>0.68430831298439321</v>
      </c>
      <c r="F23" s="240">
        <v>10.264624694765898</v>
      </c>
      <c r="G23" s="79">
        <v>0.36333333333333334</v>
      </c>
      <c r="H23" s="185">
        <v>47.741999999999997</v>
      </c>
      <c r="I23" s="74"/>
      <c r="J23" s="46"/>
      <c r="K23" s="46"/>
      <c r="L23" s="51"/>
      <c r="M23" s="51"/>
      <c r="N23" s="51"/>
      <c r="O23" s="51"/>
      <c r="P23" s="51"/>
      <c r="Q23" s="51"/>
      <c r="R23" s="51"/>
      <c r="S23" s="46"/>
      <c r="T23" s="43"/>
      <c r="U23" s="46"/>
      <c r="V23" s="46"/>
      <c r="W23" s="71"/>
      <c r="X23" s="46"/>
      <c r="Y23" s="71"/>
      <c r="Z23" s="46"/>
      <c r="AA23" s="77"/>
      <c r="AB23" s="7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71"/>
    </row>
    <row r="24" spans="1:49" s="69" customFormat="1" ht="18.75">
      <c r="B24" s="130" t="s">
        <v>695</v>
      </c>
      <c r="C24" s="152" t="s">
        <v>203</v>
      </c>
      <c r="D24" s="185">
        <v>173</v>
      </c>
      <c r="E24" s="288">
        <v>0.68430831298439321</v>
      </c>
      <c r="F24" s="240">
        <v>118.38533814630003</v>
      </c>
      <c r="G24" s="79">
        <v>0.2018198854488347</v>
      </c>
      <c r="H24" s="185">
        <v>305.85399999999998</v>
      </c>
      <c r="I24" s="74">
        <v>2</v>
      </c>
      <c r="J24" s="46"/>
      <c r="K24" s="46"/>
      <c r="L24" s="51"/>
      <c r="M24" s="51"/>
      <c r="N24" s="51"/>
      <c r="O24" s="51"/>
      <c r="P24" s="51"/>
      <c r="Q24" s="51"/>
      <c r="R24" s="51"/>
      <c r="S24" s="46"/>
      <c r="T24" s="46"/>
      <c r="U24" s="46"/>
      <c r="V24" s="46"/>
      <c r="W24" s="71"/>
      <c r="X24" s="46"/>
      <c r="Y24" s="71"/>
      <c r="Z24" s="46"/>
      <c r="AA24" s="77"/>
      <c r="AB24" s="7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71"/>
    </row>
    <row r="25" spans="1:49" s="69" customFormat="1" ht="18.75">
      <c r="B25" s="130" t="s">
        <v>705</v>
      </c>
      <c r="C25" s="152" t="s">
        <v>203</v>
      </c>
      <c r="D25" s="185">
        <v>189</v>
      </c>
      <c r="E25" s="288">
        <v>0.68430831298439321</v>
      </c>
      <c r="F25" s="240">
        <v>129.33427115405033</v>
      </c>
      <c r="G25" s="79">
        <v>0.2694770602304849</v>
      </c>
      <c r="H25" s="185">
        <v>446.15699999999998</v>
      </c>
      <c r="I25" s="74">
        <v>4</v>
      </c>
      <c r="J25" s="46"/>
      <c r="K25" s="46"/>
      <c r="L25" s="51"/>
      <c r="M25" s="51"/>
      <c r="N25" s="51"/>
      <c r="O25" s="51"/>
      <c r="P25" s="51"/>
      <c r="Q25" s="51"/>
      <c r="R25" s="51"/>
      <c r="S25" s="46"/>
      <c r="T25" s="46"/>
      <c r="U25" s="46"/>
      <c r="V25" s="46"/>
      <c r="W25" s="71"/>
      <c r="X25" s="46"/>
      <c r="Y25" s="71"/>
      <c r="Z25" s="46"/>
      <c r="AA25" s="77"/>
      <c r="AB25" s="7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71"/>
    </row>
    <row r="26" spans="1:49" s="69" customFormat="1" ht="18.75">
      <c r="B26" s="130" t="s">
        <v>706</v>
      </c>
      <c r="C26" s="152" t="s">
        <v>203</v>
      </c>
      <c r="D26" s="185">
        <v>265</v>
      </c>
      <c r="E26" s="288">
        <v>0.68430831298439321</v>
      </c>
      <c r="F26" s="240">
        <v>181.3417029408642</v>
      </c>
      <c r="G26" s="79">
        <v>0.47191263892478674</v>
      </c>
      <c r="H26" s="185">
        <v>1095.498</v>
      </c>
      <c r="I26" s="74">
        <v>8</v>
      </c>
      <c r="J26" s="46"/>
      <c r="K26" s="46"/>
      <c r="L26" s="51"/>
      <c r="M26" s="51"/>
      <c r="N26" s="51"/>
      <c r="O26" s="51"/>
      <c r="P26" s="51"/>
      <c r="Q26" s="51"/>
      <c r="R26" s="51"/>
      <c r="S26" s="46"/>
      <c r="T26" s="46"/>
      <c r="U26" s="46"/>
      <c r="V26" s="46"/>
      <c r="W26" s="71"/>
      <c r="X26" s="46"/>
      <c r="Y26" s="71"/>
      <c r="Z26" s="46"/>
      <c r="AA26" s="77"/>
      <c r="AB26" s="7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71"/>
    </row>
    <row r="27" spans="1:49" s="69" customFormat="1" ht="18.75">
      <c r="B27" s="130" t="s">
        <v>707</v>
      </c>
      <c r="C27" s="152" t="s">
        <v>203</v>
      </c>
      <c r="D27" s="185">
        <v>151</v>
      </c>
      <c r="E27" s="288">
        <v>0.68430831298439321</v>
      </c>
      <c r="F27" s="240">
        <v>103.33055526064338</v>
      </c>
      <c r="G27" s="79">
        <v>0.35928513108954008</v>
      </c>
      <c r="H27" s="185">
        <v>475.24800000000005</v>
      </c>
      <c r="I27" s="74">
        <v>4</v>
      </c>
      <c r="J27" s="46"/>
      <c r="K27" s="46"/>
      <c r="L27" s="51"/>
      <c r="M27" s="51"/>
      <c r="N27" s="51"/>
      <c r="O27" s="51"/>
      <c r="P27" s="51"/>
      <c r="Q27" s="51"/>
      <c r="R27" s="51"/>
      <c r="S27" s="46"/>
      <c r="T27" s="46"/>
      <c r="U27" s="46"/>
      <c r="V27" s="46"/>
      <c r="W27" s="71"/>
      <c r="X27" s="46"/>
      <c r="Y27" s="71"/>
      <c r="Z27" s="46"/>
      <c r="AA27" s="77"/>
      <c r="AB27" s="7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71"/>
    </row>
    <row r="28" spans="1:49" s="69" customFormat="1" ht="18.75">
      <c r="B28" s="130" t="s">
        <v>711</v>
      </c>
      <c r="C28" s="152" t="s">
        <v>203</v>
      </c>
      <c r="D28" s="185">
        <v>42</v>
      </c>
      <c r="E28" s="288">
        <v>0.68430831298439321</v>
      </c>
      <c r="F28" s="240">
        <v>28.740949145344516</v>
      </c>
      <c r="G28" s="79">
        <v>0.31613394216133944</v>
      </c>
      <c r="H28" s="185">
        <v>116.31200000000001</v>
      </c>
      <c r="I28" s="74"/>
      <c r="J28" s="46"/>
      <c r="K28" s="46"/>
      <c r="L28" s="51"/>
      <c r="M28" s="51"/>
      <c r="N28" s="51"/>
      <c r="O28" s="51"/>
      <c r="P28" s="51"/>
      <c r="Q28" s="51"/>
      <c r="R28" s="51"/>
      <c r="S28" s="46"/>
      <c r="T28" s="46"/>
      <c r="U28" s="46"/>
      <c r="V28" s="46"/>
      <c r="W28" s="71"/>
      <c r="X28" s="46"/>
      <c r="Y28" s="71"/>
      <c r="Z28" s="46"/>
      <c r="AA28" s="77"/>
      <c r="AB28" s="7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71"/>
    </row>
    <row r="29" spans="1:49" s="69" customFormat="1" ht="18.75">
      <c r="B29" s="130" t="s">
        <v>712</v>
      </c>
      <c r="C29" s="152" t="s">
        <v>203</v>
      </c>
      <c r="D29" s="185">
        <v>37</v>
      </c>
      <c r="E29" s="288">
        <v>0.68430831298439321</v>
      </c>
      <c r="F29" s="240">
        <v>25.319407580422549</v>
      </c>
      <c r="G29" s="79">
        <v>0.58792114031840059</v>
      </c>
      <c r="H29" s="185">
        <v>190.55699999999999</v>
      </c>
      <c r="I29" s="74"/>
      <c r="J29" s="46"/>
      <c r="K29" s="46"/>
      <c r="L29" s="51"/>
      <c r="M29" s="51"/>
      <c r="N29" s="51"/>
      <c r="O29" s="51"/>
      <c r="P29" s="51"/>
      <c r="Q29" s="51"/>
      <c r="R29" s="51"/>
      <c r="S29" s="46"/>
      <c r="T29" s="43"/>
      <c r="U29" s="46"/>
      <c r="V29" s="46"/>
      <c r="W29" s="71"/>
      <c r="X29" s="46"/>
      <c r="Y29" s="71"/>
      <c r="Z29" s="46"/>
      <c r="AA29" s="77"/>
      <c r="AB29" s="7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71"/>
    </row>
    <row r="30" spans="1:49" s="69" customFormat="1" ht="18.75">
      <c r="B30" s="130" t="s">
        <v>722</v>
      </c>
      <c r="C30" s="152" t="s">
        <v>203</v>
      </c>
      <c r="D30" s="185">
        <v>264</v>
      </c>
      <c r="E30" s="288">
        <v>0.68430831298439321</v>
      </c>
      <c r="F30" s="240">
        <v>180.6573946278798</v>
      </c>
      <c r="G30" s="79">
        <v>0.26251383700013836</v>
      </c>
      <c r="H30" s="185">
        <v>607.1</v>
      </c>
      <c r="I30" s="74">
        <v>3</v>
      </c>
      <c r="J30" s="46"/>
      <c r="K30" s="46"/>
      <c r="L30" s="51"/>
      <c r="M30" s="51"/>
      <c r="N30" s="51"/>
      <c r="O30" s="51"/>
      <c r="P30" s="51"/>
      <c r="Q30" s="51"/>
      <c r="R30" s="51"/>
      <c r="S30" s="46"/>
      <c r="T30" s="43"/>
      <c r="U30" s="46"/>
      <c r="V30" s="46"/>
      <c r="W30" s="71"/>
      <c r="X30" s="46"/>
      <c r="Y30" s="71"/>
      <c r="Z30" s="46"/>
      <c r="AA30" s="77"/>
      <c r="AB30" s="7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71"/>
    </row>
    <row r="31" spans="1:49" s="69" customFormat="1" ht="18.75">
      <c r="B31" s="130" t="s">
        <v>726</v>
      </c>
      <c r="C31" s="152" t="s">
        <v>203</v>
      </c>
      <c r="D31" s="185">
        <v>186</v>
      </c>
      <c r="E31" s="288">
        <v>0.68430831298439321</v>
      </c>
      <c r="F31" s="240">
        <v>127.28134621509713</v>
      </c>
      <c r="G31" s="79">
        <v>0.18189350419796729</v>
      </c>
      <c r="H31" s="185">
        <v>296.37</v>
      </c>
      <c r="I31" s="74">
        <v>5</v>
      </c>
      <c r="J31" s="46"/>
      <c r="K31" s="46"/>
      <c r="L31" s="51"/>
      <c r="M31" s="51"/>
      <c r="N31" s="51"/>
      <c r="O31" s="51"/>
      <c r="P31" s="51"/>
      <c r="Q31" s="51"/>
      <c r="R31" s="51"/>
      <c r="S31" s="46"/>
      <c r="T31" s="46"/>
      <c r="U31" s="46"/>
      <c r="V31" s="46"/>
      <c r="W31" s="71"/>
      <c r="X31" s="46"/>
      <c r="Y31" s="71"/>
      <c r="Z31" s="46"/>
      <c r="AA31" s="77"/>
      <c r="AB31" s="7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71"/>
    </row>
    <row r="32" spans="1:49" s="48" customFormat="1" ht="18.75">
      <c r="A32" s="69"/>
      <c r="B32" s="130" t="s">
        <v>3638</v>
      </c>
      <c r="C32" s="154" t="s">
        <v>203</v>
      </c>
      <c r="D32" s="185">
        <v>27.5</v>
      </c>
      <c r="E32" s="288">
        <v>0.68430831298439321</v>
      </c>
      <c r="F32" s="240">
        <v>18.818478607070812</v>
      </c>
      <c r="G32" s="79">
        <v>0.58009987178623224</v>
      </c>
      <c r="H32" s="185">
        <v>139.74605911330335</v>
      </c>
      <c r="I32" s="74"/>
      <c r="J32" s="46"/>
      <c r="K32" s="46"/>
      <c r="L32" s="51"/>
      <c r="M32" s="51"/>
      <c r="N32" s="51"/>
      <c r="O32" s="51"/>
      <c r="P32" s="51"/>
      <c r="Q32" s="51"/>
      <c r="R32" s="51"/>
      <c r="S32" s="46"/>
      <c r="T32" s="46"/>
      <c r="U32" s="46"/>
      <c r="V32" s="46"/>
      <c r="W32" s="71"/>
      <c r="X32" s="46"/>
      <c r="Y32" s="71"/>
      <c r="Z32" s="46"/>
      <c r="AA32" s="77"/>
      <c r="AB32" s="7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71"/>
    </row>
    <row r="33" spans="1:49" s="70" customFormat="1" ht="18.75">
      <c r="A33" s="69"/>
      <c r="B33" s="130" t="s">
        <v>743</v>
      </c>
      <c r="C33" s="152" t="s">
        <v>203</v>
      </c>
      <c r="D33" s="185">
        <v>220</v>
      </c>
      <c r="E33" s="288">
        <v>0.68430831298439321</v>
      </c>
      <c r="F33" s="240">
        <v>150.5478288565665</v>
      </c>
      <c r="G33" s="79">
        <v>0.13264943960149439</v>
      </c>
      <c r="H33" s="185">
        <v>255.642</v>
      </c>
      <c r="I33" s="74"/>
      <c r="J33" s="46"/>
      <c r="K33" s="46"/>
      <c r="L33" s="51"/>
      <c r="M33" s="51"/>
      <c r="N33" s="51"/>
      <c r="O33" s="51"/>
      <c r="P33" s="51"/>
      <c r="Q33" s="51"/>
      <c r="R33" s="51"/>
      <c r="S33" s="46"/>
      <c r="T33" s="46"/>
      <c r="U33" s="46"/>
      <c r="V33" s="46"/>
      <c r="W33" s="71"/>
      <c r="X33" s="46"/>
      <c r="Y33" s="71"/>
      <c r="Z33" s="46"/>
      <c r="AA33" s="77"/>
      <c r="AB33" s="7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71"/>
    </row>
    <row r="34" spans="1:49" s="5" customFormat="1" ht="18.75">
      <c r="A34" s="32"/>
      <c r="B34" s="196"/>
      <c r="C34" s="32"/>
      <c r="D34" s="64"/>
      <c r="E34" s="196"/>
      <c r="F34" s="64"/>
      <c r="G34" s="196"/>
      <c r="H34" s="64"/>
      <c r="I34" s="196"/>
      <c r="J34" s="69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12"/>
      <c r="AB34" s="1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</row>
    <row r="35" spans="1:49" s="5" customFormat="1" ht="18.75">
      <c r="A35" s="42" t="s">
        <v>199</v>
      </c>
      <c r="B35" s="10"/>
      <c r="C35" s="218"/>
      <c r="D35" s="218"/>
      <c r="E35" s="218"/>
      <c r="F35" s="218"/>
      <c r="G35" s="218"/>
      <c r="H35" s="218"/>
      <c r="I35" s="218"/>
      <c r="J35" s="218"/>
      <c r="K35" s="196"/>
      <c r="L35" s="218"/>
      <c r="M35" s="196"/>
      <c r="N35" s="218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</row>
    <row r="36" spans="1:49" s="196" customFormat="1" ht="18.75">
      <c r="A36" s="5" t="s">
        <v>209</v>
      </c>
    </row>
    <row r="37" spans="1:49" s="60" customFormat="1" ht="18.75">
      <c r="A37" s="5" t="s">
        <v>208</v>
      </c>
      <c r="M37" s="5"/>
      <c r="U37" s="196"/>
    </row>
    <row r="38" spans="1:49" s="11" customFormat="1" ht="18.75">
      <c r="A38" s="60"/>
      <c r="B38" s="196"/>
      <c r="C38" s="218"/>
      <c r="D38" s="218"/>
      <c r="E38" s="218"/>
      <c r="F38" s="218"/>
      <c r="G38" s="218"/>
      <c r="H38" s="218"/>
      <c r="I38" s="218"/>
      <c r="J38" s="218"/>
      <c r="K38" s="10"/>
      <c r="L38" s="218"/>
      <c r="M38" s="10"/>
      <c r="N38" s="218"/>
      <c r="O38" s="10"/>
      <c r="P38" s="196"/>
      <c r="Q38" s="196"/>
      <c r="R38" s="196"/>
      <c r="S38" s="196"/>
      <c r="T38" s="196"/>
      <c r="U38" s="196"/>
      <c r="V38" s="196"/>
      <c r="W38" s="196"/>
      <c r="X38" s="19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</row>
  </sheetData>
  <autoFilter ref="B3:AW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N18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E2" sqref="E2:G2"/>
    </sheetView>
  </sheetViews>
  <sheetFormatPr defaultColWidth="10.875" defaultRowHeight="15.75"/>
  <cols>
    <col min="1" max="1" width="4.875" style="32" customWidth="1"/>
    <col min="2" max="2" width="52" style="32" customWidth="1"/>
    <col min="3" max="3" width="18.5" style="32" customWidth="1"/>
    <col min="4" max="4" width="25.125" style="32" customWidth="1"/>
    <col min="5" max="5" width="22.375" style="32" bestFit="1" customWidth="1"/>
    <col min="6" max="6" width="22.375" style="196" customWidth="1"/>
    <col min="7" max="7" width="13.625" style="32" customWidth="1"/>
    <col min="8" max="8" width="12.625" style="32" bestFit="1" customWidth="1"/>
    <col min="9" max="9" width="12.875" style="32" customWidth="1"/>
    <col min="10" max="10" width="4.875" style="32" customWidth="1"/>
    <col min="11" max="11" width="25" style="32" customWidth="1"/>
    <col min="12" max="12" width="12.5" style="32" bestFit="1" customWidth="1"/>
    <col min="13" max="13" width="12.875" style="32" customWidth="1"/>
    <col min="14" max="14" width="18.875" style="32" customWidth="1"/>
    <col min="15" max="15" width="15" style="32" customWidth="1"/>
    <col min="16" max="16" width="4.875" style="32" customWidth="1"/>
    <col min="17" max="17" width="39.125" style="32" customWidth="1"/>
    <col min="18" max="18" width="25.125" style="73" customWidth="1"/>
    <col min="19" max="19" width="25.125" style="196" customWidth="1"/>
    <col min="20" max="20" width="16.125" style="73" customWidth="1"/>
    <col min="21" max="21" width="25" style="73" customWidth="1"/>
    <col min="22" max="22" width="15" style="32" customWidth="1"/>
    <col min="23" max="23" width="15" style="64" customWidth="1"/>
    <col min="24" max="24" width="15.875" style="12" customWidth="1"/>
    <col min="25" max="25" width="4.875" style="12" customWidth="1"/>
    <col min="26" max="26" width="15.625" style="32" bestFit="1" customWidth="1"/>
    <col min="27" max="27" width="15.625" style="73" bestFit="1" customWidth="1"/>
    <col min="28" max="29" width="15.625" style="12" customWidth="1"/>
    <col min="30" max="30" width="18.5" style="12" customWidth="1"/>
    <col min="31" max="32" width="15.625" style="12" customWidth="1"/>
    <col min="33" max="33" width="15.625" style="69" customWidth="1"/>
    <col min="34" max="34" width="21.125" style="73" customWidth="1"/>
    <col min="35" max="36" width="21.125" style="196" customWidth="1"/>
    <col min="37" max="37" width="13.875" style="12" customWidth="1"/>
    <col min="38" max="39" width="13.875" style="69" customWidth="1"/>
    <col min="40" max="40" width="12.875" style="12" customWidth="1"/>
    <col min="41" max="41" width="15.625" style="32" customWidth="1"/>
    <col min="42" max="42" width="19" style="12" customWidth="1"/>
    <col min="43" max="44" width="16.125" style="12" customWidth="1"/>
    <col min="45" max="45" width="45.875" style="32" customWidth="1"/>
    <col min="46" max="46" width="6.625" style="32" bestFit="1" customWidth="1"/>
    <col min="47" max="47" width="13.375" style="32" customWidth="1"/>
    <col min="48" max="48" width="15.125" style="32" customWidth="1"/>
    <col min="49" max="50" width="8.625" style="32" bestFit="1" customWidth="1"/>
    <col min="51" max="51" width="13.375" style="32" customWidth="1"/>
    <col min="52" max="63" width="7.5" style="32" bestFit="1" customWidth="1"/>
    <col min="64" max="64" width="43.125" style="32" customWidth="1"/>
    <col min="65" max="16384" width="10.875" style="32"/>
  </cols>
  <sheetData>
    <row r="1" spans="1:52" s="5" customFormat="1" ht="21">
      <c r="A1" s="62" t="s">
        <v>215</v>
      </c>
      <c r="B1" s="17" t="s">
        <v>124</v>
      </c>
      <c r="H1" s="7"/>
      <c r="I1" s="21"/>
      <c r="J1" s="21"/>
      <c r="K1" s="42" t="s">
        <v>159</v>
      </c>
      <c r="L1" s="22"/>
      <c r="M1" s="22"/>
      <c r="P1" s="14"/>
      <c r="Q1" s="42" t="s">
        <v>103</v>
      </c>
      <c r="R1" s="42"/>
      <c r="S1" s="42"/>
      <c r="U1" s="42"/>
      <c r="V1" s="22"/>
      <c r="W1" s="22"/>
      <c r="Y1" s="48"/>
      <c r="Z1" s="42" t="s">
        <v>158</v>
      </c>
      <c r="AA1" s="42"/>
      <c r="AB1" s="66">
        <v>1.77E-2</v>
      </c>
      <c r="AC1" s="55">
        <v>1.05</v>
      </c>
      <c r="AD1" s="55"/>
      <c r="AE1" s="66"/>
      <c r="AF1" s="66">
        <v>7.0000000000000007E-2</v>
      </c>
      <c r="AG1" s="5">
        <v>70</v>
      </c>
      <c r="AK1" s="48"/>
      <c r="AL1" s="48"/>
      <c r="AM1" s="48"/>
      <c r="AN1" s="48"/>
      <c r="AQ1" s="48"/>
      <c r="AR1" s="48"/>
    </row>
    <row r="2" spans="1:52" s="9" customFormat="1" ht="56.25">
      <c r="B2" s="18" t="s">
        <v>156</v>
      </c>
      <c r="C2" s="18" t="s">
        <v>13</v>
      </c>
      <c r="D2" s="18" t="s">
        <v>19</v>
      </c>
      <c r="E2" s="18" t="s">
        <v>3530</v>
      </c>
      <c r="F2" s="18" t="s">
        <v>3462</v>
      </c>
      <c r="G2" s="18" t="s">
        <v>82</v>
      </c>
      <c r="H2" s="18" t="s">
        <v>15</v>
      </c>
      <c r="I2" s="18" t="s">
        <v>93</v>
      </c>
      <c r="J2" s="4"/>
      <c r="K2" s="18" t="s">
        <v>176</v>
      </c>
      <c r="L2" s="18" t="s">
        <v>14</v>
      </c>
      <c r="M2" s="18" t="s">
        <v>55</v>
      </c>
      <c r="N2" s="18" t="s">
        <v>3645</v>
      </c>
      <c r="O2" s="18" t="s">
        <v>157</v>
      </c>
      <c r="P2" s="4"/>
      <c r="Q2" s="18" t="s">
        <v>104</v>
      </c>
      <c r="R2" s="18" t="s">
        <v>3646</v>
      </c>
      <c r="S2" s="18" t="s">
        <v>3575</v>
      </c>
      <c r="T2" s="18" t="s">
        <v>177</v>
      </c>
      <c r="U2" s="18" t="s">
        <v>3644</v>
      </c>
      <c r="V2" s="18" t="s">
        <v>114</v>
      </c>
      <c r="W2" s="18" t="s">
        <v>105</v>
      </c>
      <c r="X2" s="18" t="s">
        <v>107</v>
      </c>
      <c r="Y2" s="45"/>
      <c r="Z2" s="18" t="s">
        <v>179</v>
      </c>
      <c r="AA2" s="18" t="s">
        <v>179</v>
      </c>
      <c r="AB2" s="18" t="s">
        <v>119</v>
      </c>
      <c r="AC2" s="18" t="s">
        <v>121</v>
      </c>
      <c r="AD2" s="18" t="s">
        <v>161</v>
      </c>
      <c r="AE2" s="18" t="s">
        <v>122</v>
      </c>
      <c r="AF2" s="18" t="s">
        <v>173</v>
      </c>
      <c r="AG2" s="18" t="s">
        <v>171</v>
      </c>
      <c r="AH2" s="18" t="s">
        <v>197</v>
      </c>
      <c r="AI2" s="18" t="s">
        <v>3647</v>
      </c>
      <c r="AJ2" s="18" t="s">
        <v>3648</v>
      </c>
      <c r="AK2" s="18" t="s">
        <v>115</v>
      </c>
      <c r="AL2" s="18" t="s">
        <v>195</v>
      </c>
      <c r="AM2" s="18" t="s">
        <v>191</v>
      </c>
      <c r="AN2" s="18" t="s">
        <v>116</v>
      </c>
      <c r="AO2" s="18" t="s">
        <v>106</v>
      </c>
      <c r="AP2" s="18" t="s">
        <v>108</v>
      </c>
      <c r="AQ2" s="18" t="s">
        <v>117</v>
      </c>
      <c r="AR2" s="18" t="s">
        <v>112</v>
      </c>
      <c r="AS2" s="18" t="s">
        <v>45</v>
      </c>
    </row>
    <row r="3" spans="1:52" s="6" customFormat="1" ht="37.5">
      <c r="B3" s="15"/>
      <c r="C3" s="15"/>
      <c r="D3" s="15"/>
      <c r="E3" s="15"/>
      <c r="F3" s="15"/>
      <c r="G3" s="15"/>
      <c r="H3" s="15"/>
      <c r="I3" s="15"/>
      <c r="J3" s="24"/>
      <c r="K3" s="15"/>
      <c r="L3" s="15" t="s">
        <v>17</v>
      </c>
      <c r="M3" s="15" t="s">
        <v>17</v>
      </c>
      <c r="N3" s="15" t="s">
        <v>18</v>
      </c>
      <c r="O3" s="15"/>
      <c r="P3" s="54"/>
      <c r="Q3" s="15"/>
      <c r="R3" s="15"/>
      <c r="S3" s="15"/>
      <c r="T3" s="15" t="s">
        <v>64</v>
      </c>
      <c r="U3" s="15"/>
      <c r="V3" s="15" t="s">
        <v>17</v>
      </c>
      <c r="W3" s="15" t="s">
        <v>17</v>
      </c>
      <c r="X3" s="15" t="s">
        <v>18</v>
      </c>
      <c r="Y3" s="45"/>
      <c r="Z3" s="15" t="s">
        <v>178</v>
      </c>
      <c r="AA3" s="15" t="s">
        <v>118</v>
      </c>
      <c r="AB3" s="15" t="s">
        <v>110</v>
      </c>
      <c r="AC3" s="15" t="s">
        <v>110</v>
      </c>
      <c r="AD3" s="15" t="s">
        <v>110</v>
      </c>
      <c r="AE3" s="15" t="s">
        <v>110</v>
      </c>
      <c r="AF3" s="15" t="s">
        <v>110</v>
      </c>
      <c r="AG3" s="45" t="s">
        <v>172</v>
      </c>
      <c r="AH3" s="15" t="s">
        <v>109</v>
      </c>
      <c r="AI3" s="15" t="s">
        <v>137</v>
      </c>
      <c r="AJ3" s="15" t="s">
        <v>137</v>
      </c>
      <c r="AK3" s="15" t="s">
        <v>1110</v>
      </c>
      <c r="AL3" s="45" t="s">
        <v>21</v>
      </c>
      <c r="AM3" s="45" t="s">
        <v>21</v>
      </c>
      <c r="AN3" s="45" t="s">
        <v>21</v>
      </c>
      <c r="AO3" s="15" t="s">
        <v>109</v>
      </c>
      <c r="AP3" s="15" t="s">
        <v>21</v>
      </c>
      <c r="AQ3" s="45" t="s">
        <v>113</v>
      </c>
      <c r="AR3" s="45" t="s">
        <v>113</v>
      </c>
      <c r="AS3" s="15"/>
    </row>
    <row r="4" spans="1:52" s="82" customFormat="1" ht="18.75">
      <c r="B4" s="71"/>
      <c r="C4" s="71"/>
      <c r="D4" s="71"/>
      <c r="E4" s="71"/>
      <c r="F4" s="71"/>
      <c r="G4" s="51"/>
      <c r="H4" s="46"/>
      <c r="I4" s="46"/>
      <c r="J4" s="46"/>
      <c r="K4" s="46"/>
      <c r="L4" s="51"/>
      <c r="M4" s="51"/>
      <c r="N4" s="51"/>
      <c r="O4" s="43"/>
      <c r="P4" s="111"/>
      <c r="Q4" s="71"/>
      <c r="R4" s="71"/>
      <c r="S4" s="71"/>
      <c r="T4" s="117"/>
      <c r="U4" s="46"/>
      <c r="V4" s="43"/>
      <c r="W4" s="43"/>
      <c r="X4" s="43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117"/>
      <c r="AR4" s="117"/>
      <c r="AS4" s="71"/>
    </row>
    <row r="5" spans="1:52" s="82" customFormat="1" ht="21">
      <c r="B5" s="100" t="s">
        <v>1113</v>
      </c>
      <c r="C5" s="71"/>
      <c r="D5" s="71"/>
      <c r="E5" s="71"/>
      <c r="F5" s="71"/>
      <c r="G5" s="51"/>
      <c r="H5" s="46"/>
      <c r="I5" s="46"/>
      <c r="J5" s="46"/>
      <c r="K5" s="46"/>
      <c r="L5" s="51"/>
      <c r="M5" s="51"/>
      <c r="N5" s="51"/>
      <c r="O5" s="43"/>
      <c r="P5" s="111"/>
      <c r="Q5" s="71"/>
      <c r="R5" s="71"/>
      <c r="S5" s="71"/>
      <c r="T5" s="117"/>
      <c r="U5" s="46"/>
      <c r="V5" s="43"/>
      <c r="W5" s="43"/>
      <c r="X5" s="43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117"/>
      <c r="AR5" s="117"/>
      <c r="AS5" s="71"/>
    </row>
    <row r="6" spans="1:52" s="5" customFormat="1" ht="18.75">
      <c r="B6" s="8"/>
      <c r="C6" s="8"/>
      <c r="D6" s="8"/>
      <c r="H6" s="29"/>
      <c r="I6" s="21"/>
      <c r="J6" s="21"/>
      <c r="K6" s="57"/>
      <c r="L6" s="30"/>
      <c r="M6" s="30"/>
      <c r="P6" s="14"/>
      <c r="T6" s="8"/>
      <c r="U6" s="57"/>
      <c r="Y6" s="48"/>
      <c r="AB6" s="48"/>
      <c r="AC6" s="48"/>
      <c r="AD6" s="48"/>
      <c r="AE6" s="48"/>
      <c r="AF6" s="48"/>
      <c r="AG6" s="48"/>
      <c r="AK6" s="48"/>
      <c r="AL6" s="48"/>
      <c r="AM6" s="48"/>
      <c r="AN6" s="48"/>
      <c r="AQ6" s="48"/>
      <c r="AR6" s="48"/>
    </row>
    <row r="7" spans="1:52" s="196" customFormat="1" ht="18.75">
      <c r="A7" s="42" t="s">
        <v>199</v>
      </c>
    </row>
    <row r="8" spans="1:52" s="196" customFormat="1" ht="18.75">
      <c r="A8" s="5" t="s">
        <v>1091</v>
      </c>
    </row>
    <row r="9" spans="1:52" s="196" customFormat="1" ht="18.75">
      <c r="A9" s="5" t="s">
        <v>210</v>
      </c>
    </row>
    <row r="10" spans="1:52" s="5" customFormat="1" ht="18.75">
      <c r="A10" s="5" t="s">
        <v>3786</v>
      </c>
      <c r="B10" s="11"/>
      <c r="C10" s="11"/>
      <c r="D10" s="11"/>
      <c r="E10" s="11"/>
      <c r="F10" s="11"/>
      <c r="G10" s="11"/>
      <c r="H10" s="67"/>
      <c r="I10" s="67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56"/>
      <c r="X10" s="56"/>
      <c r="Y10" s="56"/>
      <c r="Z10" s="56"/>
      <c r="AA10" s="56"/>
      <c r="AB10" s="56"/>
      <c r="AC10" s="56"/>
      <c r="AD10" s="56"/>
      <c r="AE10" s="196"/>
      <c r="AF10" s="196"/>
      <c r="AG10" s="196"/>
      <c r="AH10" s="196"/>
      <c r="AI10" s="196"/>
      <c r="AJ10" s="196"/>
      <c r="AK10" s="196"/>
      <c r="AL10" s="196"/>
      <c r="AM10" s="56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spans="1:52" s="5" customFormat="1" ht="18.75">
      <c r="A11" s="5" t="s">
        <v>180</v>
      </c>
      <c r="B11" s="196"/>
      <c r="C11" s="196"/>
      <c r="J11" s="21"/>
      <c r="K11" s="7"/>
      <c r="L11" s="11"/>
      <c r="Q11" s="196"/>
      <c r="R11" s="196"/>
      <c r="S11" s="7"/>
      <c r="T11" s="196"/>
      <c r="U11" s="7"/>
      <c r="V11" s="196"/>
      <c r="W11" s="196"/>
      <c r="X11" s="196"/>
      <c r="Y11" s="196"/>
      <c r="Z11" s="196"/>
      <c r="AA11" s="196"/>
    </row>
    <row r="12" spans="1:52" s="5" customFormat="1" ht="18.75">
      <c r="A12" s="5" t="s">
        <v>211</v>
      </c>
      <c r="B12" s="196"/>
      <c r="C12" s="196"/>
      <c r="J12" s="21"/>
      <c r="K12" s="7"/>
      <c r="P12" s="196"/>
      <c r="Q12" s="196"/>
      <c r="R12" s="196"/>
      <c r="S12" s="11"/>
      <c r="T12" s="196"/>
      <c r="U12" s="11"/>
      <c r="V12" s="196"/>
      <c r="W12" s="196"/>
      <c r="X12" s="196"/>
      <c r="Y12" s="196"/>
      <c r="AE12" s="196"/>
      <c r="AF12" s="196"/>
      <c r="AG12" s="196"/>
      <c r="AH12" s="196"/>
      <c r="AI12" s="196"/>
      <c r="AJ12" s="196"/>
      <c r="AK12" s="196"/>
      <c r="AL12" s="196"/>
    </row>
    <row r="13" spans="1:52" s="5" customFormat="1" ht="18.75">
      <c r="A13" s="5" t="s">
        <v>120</v>
      </c>
      <c r="B13" s="196"/>
      <c r="H13" s="21"/>
      <c r="I13" s="11"/>
      <c r="N13" s="196"/>
      <c r="O13" s="196"/>
      <c r="P13" s="196"/>
      <c r="Q13" s="196"/>
      <c r="R13" s="196"/>
      <c r="V13" s="196"/>
      <c r="W13" s="196"/>
    </row>
    <row r="14" spans="1:52" s="5" customFormat="1" ht="18.75">
      <c r="A14" s="5" t="s">
        <v>193</v>
      </c>
      <c r="B14" s="196"/>
      <c r="C14" s="196"/>
      <c r="J14" s="21"/>
      <c r="K14" s="7"/>
      <c r="L14" s="11"/>
      <c r="Q14" s="196"/>
      <c r="R14" s="196"/>
      <c r="S14" s="7"/>
      <c r="T14" s="196"/>
      <c r="U14" s="7"/>
      <c r="V14" s="196"/>
      <c r="W14" s="196"/>
      <c r="X14" s="196"/>
      <c r="Y14" s="196"/>
      <c r="Z14" s="196"/>
      <c r="AH14" s="196"/>
    </row>
    <row r="15" spans="1:52" s="5" customFormat="1" ht="18.75">
      <c r="A15" s="5" t="s">
        <v>212</v>
      </c>
      <c r="B15" s="196"/>
      <c r="H15" s="21"/>
      <c r="I15" s="11"/>
      <c r="N15" s="196"/>
      <c r="O15" s="196"/>
      <c r="P15" s="196"/>
      <c r="Q15" s="196"/>
      <c r="R15" s="196"/>
      <c r="V15" s="196"/>
      <c r="W15" s="196"/>
    </row>
    <row r="16" spans="1:52" s="5" customFormat="1" ht="18.75">
      <c r="A16" s="5" t="s">
        <v>213</v>
      </c>
      <c r="B16" s="196"/>
      <c r="H16" s="21"/>
      <c r="I16" s="11"/>
      <c r="N16" s="196"/>
      <c r="O16" s="196"/>
      <c r="P16" s="196"/>
      <c r="Q16" s="196"/>
      <c r="R16" s="196"/>
      <c r="V16" s="196"/>
      <c r="W16" s="196"/>
    </row>
    <row r="17" spans="1:66" s="5" customFormat="1" ht="18.75">
      <c r="A17" s="5" t="s">
        <v>192</v>
      </c>
      <c r="L17" s="7"/>
      <c r="M17" s="11"/>
      <c r="O17" s="196"/>
      <c r="S17" s="21"/>
      <c r="T17" s="196"/>
      <c r="U17" s="21"/>
      <c r="V17" s="196"/>
      <c r="W17" s="196"/>
      <c r="X17" s="196"/>
      <c r="Y17" s="196"/>
      <c r="AE17" s="50"/>
      <c r="AF17" s="196"/>
      <c r="AG17" s="196"/>
      <c r="AH17" s="196"/>
      <c r="AI17" s="196"/>
      <c r="AJ17" s="196"/>
      <c r="AK17" s="196"/>
      <c r="AL17" s="23"/>
      <c r="AM17" s="196"/>
      <c r="AN17" s="196"/>
      <c r="AT17" s="50"/>
      <c r="AU17" s="196"/>
      <c r="AV17" s="196"/>
      <c r="AW17" s="196"/>
      <c r="AX17" s="196"/>
      <c r="AY17" s="23"/>
      <c r="AZ17" s="196"/>
      <c r="BA17" s="196"/>
      <c r="BG17" s="50"/>
      <c r="BH17" s="196"/>
      <c r="BI17" s="196"/>
      <c r="BJ17" s="196"/>
      <c r="BK17" s="196"/>
      <c r="BL17" s="23"/>
      <c r="BM17" s="196"/>
      <c r="BN17" s="196"/>
    </row>
    <row r="18" spans="1:66" s="5" customFormat="1" ht="18.75">
      <c r="H18" s="7"/>
      <c r="I18" s="21"/>
      <c r="J18" s="21"/>
      <c r="K18" s="7"/>
      <c r="P18" s="14"/>
      <c r="U18" s="7"/>
      <c r="Y18" s="48"/>
      <c r="AB18" s="48"/>
      <c r="AC18" s="48"/>
      <c r="AD18" s="48"/>
      <c r="AE18" s="48"/>
      <c r="AF18" s="48"/>
      <c r="AG18" s="48"/>
      <c r="AH18" s="73"/>
      <c r="AI18" s="196"/>
      <c r="AJ18" s="196"/>
      <c r="AK18" s="48"/>
      <c r="AL18" s="48"/>
      <c r="AM18" s="48"/>
      <c r="AN18" s="48"/>
      <c r="AQ18" s="48"/>
      <c r="AR18" s="48"/>
    </row>
  </sheetData>
  <autoFilter ref="B3:AS3">
    <sortState ref="B4:AS5">
      <sortCondition ref="K3:K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R58"/>
  <sheetViews>
    <sheetView workbookViewId="0">
      <pane xSplit="2" ySplit="3" topLeftCell="T4" activePane="bottomRight" state="frozen"/>
      <selection pane="topRight" activeCell="C1" sqref="C1"/>
      <selection pane="bottomLeft" activeCell="A3" sqref="A3"/>
      <selection pane="bottomRight" activeCell="Y5" sqref="Y5"/>
    </sheetView>
  </sheetViews>
  <sheetFormatPr defaultColWidth="10.875" defaultRowHeight="15.75"/>
  <cols>
    <col min="1" max="1" width="4.875" style="64" customWidth="1"/>
    <col min="2" max="2" width="52" style="64" customWidth="1"/>
    <col min="3" max="3" width="16.125" style="73" customWidth="1"/>
    <col min="4" max="4" width="15.625" style="64" customWidth="1"/>
    <col min="5" max="5" width="25.125" style="64" customWidth="1"/>
    <col min="6" max="7" width="25.125" style="102" customWidth="1"/>
    <col min="8" max="8" width="25.125" style="155" customWidth="1"/>
    <col min="9" max="9" width="16.375" style="73" customWidth="1"/>
    <col min="10" max="10" width="22.375" style="64" bestFit="1" customWidth="1"/>
    <col min="11" max="11" width="22.375" style="196" customWidth="1"/>
    <col min="12" max="12" width="13.625" style="64" customWidth="1"/>
    <col min="13" max="13" width="4.875" style="64" customWidth="1"/>
    <col min="14" max="14" width="25" style="64" customWidth="1"/>
    <col min="15" max="15" width="25" style="196" customWidth="1"/>
    <col min="16" max="16" width="12.5" style="64" bestFit="1" customWidth="1"/>
    <col min="17" max="17" width="12.875" style="64" customWidth="1"/>
    <col min="18" max="18" width="19" style="12" customWidth="1"/>
    <col min="19" max="19" width="19" style="69" customWidth="1"/>
    <col min="20" max="20" width="13.5" style="69" customWidth="1"/>
    <col min="21" max="21" width="4.875" style="12" customWidth="1"/>
    <col min="22" max="28" width="21.125" style="64" customWidth="1"/>
    <col min="29" max="30" width="21.125" style="73" customWidth="1"/>
    <col min="31" max="31" width="15.875" style="64" customWidth="1"/>
    <col min="32" max="33" width="15.875" style="109" customWidth="1"/>
    <col min="34" max="34" width="15.875" style="73" customWidth="1"/>
    <col min="35" max="35" width="15.875" style="64" customWidth="1"/>
    <col min="36" max="36" width="15.875" style="73" customWidth="1"/>
    <col min="37" max="38" width="16.875" style="64" customWidth="1"/>
    <col min="39" max="39" width="43.625" style="64" customWidth="1"/>
    <col min="40" max="40" width="15.125" style="64" customWidth="1"/>
    <col min="41" max="42" width="7.5" style="64" bestFit="1" customWidth="1"/>
    <col min="43" max="43" width="43.125" style="64" customWidth="1"/>
    <col min="44" max="16384" width="10.875" style="64"/>
  </cols>
  <sheetData>
    <row r="1" spans="1:56" s="5" customFormat="1" ht="21">
      <c r="A1" s="62" t="s">
        <v>215</v>
      </c>
      <c r="B1" s="17" t="s">
        <v>123</v>
      </c>
      <c r="C1" s="17"/>
      <c r="M1" s="21"/>
      <c r="N1" s="42" t="s">
        <v>38</v>
      </c>
      <c r="O1" s="42"/>
      <c r="P1" s="22"/>
      <c r="Q1" s="22"/>
      <c r="U1" s="48"/>
      <c r="V1" s="42" t="s">
        <v>158</v>
      </c>
      <c r="X1" s="66">
        <v>1.77E-2</v>
      </c>
      <c r="Y1" s="55">
        <v>1.05</v>
      </c>
      <c r="Z1" s="55"/>
      <c r="AA1" s="66"/>
      <c r="AB1" s="66">
        <v>7.0000000000000007E-2</v>
      </c>
      <c r="AC1" s="5">
        <v>70</v>
      </c>
    </row>
    <row r="2" spans="1:56" s="9" customFormat="1" ht="37.5">
      <c r="B2" s="18" t="s">
        <v>16</v>
      </c>
      <c r="C2" s="18" t="s">
        <v>3694</v>
      </c>
      <c r="D2" s="18" t="s">
        <v>13</v>
      </c>
      <c r="E2" s="18" t="s">
        <v>1086</v>
      </c>
      <c r="F2" s="18" t="s">
        <v>151</v>
      </c>
      <c r="G2" s="18" t="s">
        <v>150</v>
      </c>
      <c r="H2" s="18" t="s">
        <v>1151</v>
      </c>
      <c r="I2" s="18" t="s">
        <v>177</v>
      </c>
      <c r="J2" s="18" t="s">
        <v>3530</v>
      </c>
      <c r="K2" s="18" t="s">
        <v>3462</v>
      </c>
      <c r="L2" s="18" t="s">
        <v>82</v>
      </c>
      <c r="M2" s="4"/>
      <c r="N2" s="18" t="s">
        <v>176</v>
      </c>
      <c r="O2" s="18" t="s">
        <v>3549</v>
      </c>
      <c r="P2" s="18" t="s">
        <v>14</v>
      </c>
      <c r="Q2" s="18" t="s">
        <v>3536</v>
      </c>
      <c r="R2" s="18" t="s">
        <v>174</v>
      </c>
      <c r="S2" s="18" t="s">
        <v>198</v>
      </c>
      <c r="T2" s="52" t="s">
        <v>175</v>
      </c>
      <c r="U2" s="45"/>
      <c r="V2" s="18" t="s">
        <v>179</v>
      </c>
      <c r="W2" s="18" t="s">
        <v>179</v>
      </c>
      <c r="X2" s="18" t="s">
        <v>119</v>
      </c>
      <c r="Y2" s="18" t="s">
        <v>121</v>
      </c>
      <c r="Z2" s="18" t="s">
        <v>161</v>
      </c>
      <c r="AA2" s="18" t="s">
        <v>122</v>
      </c>
      <c r="AB2" s="18" t="s">
        <v>173</v>
      </c>
      <c r="AC2" s="18" t="s">
        <v>171</v>
      </c>
      <c r="AD2" s="18" t="s">
        <v>197</v>
      </c>
      <c r="AE2" s="18" t="s">
        <v>115</v>
      </c>
      <c r="AF2" s="18" t="s">
        <v>115</v>
      </c>
      <c r="AG2" s="18" t="s">
        <v>115</v>
      </c>
      <c r="AH2" s="18" t="s">
        <v>195</v>
      </c>
      <c r="AI2" s="18" t="s">
        <v>191</v>
      </c>
      <c r="AJ2" s="18" t="s">
        <v>116</v>
      </c>
      <c r="AK2" s="18" t="s">
        <v>117</v>
      </c>
      <c r="AL2" s="18" t="s">
        <v>112</v>
      </c>
      <c r="AM2" s="18" t="s">
        <v>45</v>
      </c>
    </row>
    <row r="3" spans="1:56" s="6" customFormat="1" ht="37.5">
      <c r="B3" s="15"/>
      <c r="C3" s="15"/>
      <c r="D3" s="15"/>
      <c r="E3" s="15"/>
      <c r="F3" s="15"/>
      <c r="G3" s="15"/>
      <c r="H3" s="15"/>
      <c r="I3" s="15" t="s">
        <v>64</v>
      </c>
      <c r="J3" s="15"/>
      <c r="K3" s="15"/>
      <c r="L3" s="15" t="s">
        <v>62</v>
      </c>
      <c r="M3" s="24"/>
      <c r="N3" s="15"/>
      <c r="O3" s="15"/>
      <c r="P3" s="15" t="s">
        <v>17</v>
      </c>
      <c r="Q3" s="15" t="s">
        <v>17</v>
      </c>
      <c r="R3" s="15" t="s">
        <v>18</v>
      </c>
      <c r="S3" s="15" t="s">
        <v>30</v>
      </c>
      <c r="T3" s="15"/>
      <c r="U3" s="45"/>
      <c r="V3" s="15" t="s">
        <v>1087</v>
      </c>
      <c r="W3" s="15" t="s">
        <v>118</v>
      </c>
      <c r="X3" s="15" t="s">
        <v>118</v>
      </c>
      <c r="Y3" s="15" t="s">
        <v>118</v>
      </c>
      <c r="Z3" s="15" t="s">
        <v>118</v>
      </c>
      <c r="AA3" s="15" t="s">
        <v>118</v>
      </c>
      <c r="AB3" s="15" t="s">
        <v>118</v>
      </c>
      <c r="AC3" s="45" t="s">
        <v>172</v>
      </c>
      <c r="AD3" s="15" t="s">
        <v>109</v>
      </c>
      <c r="AE3" s="15" t="s">
        <v>1088</v>
      </c>
      <c r="AF3" s="15" t="s">
        <v>1093</v>
      </c>
      <c r="AG3" s="15" t="s">
        <v>1094</v>
      </c>
      <c r="AH3" s="45" t="s">
        <v>21</v>
      </c>
      <c r="AI3" s="45" t="s">
        <v>21</v>
      </c>
      <c r="AJ3" s="45" t="s">
        <v>21</v>
      </c>
      <c r="AK3" s="45" t="s">
        <v>113</v>
      </c>
      <c r="AL3" s="45" t="s">
        <v>113</v>
      </c>
      <c r="AM3" s="15"/>
    </row>
    <row r="4" spans="1:56" s="120" customFormat="1" ht="18.75">
      <c r="B4" s="157" t="s">
        <v>3657</v>
      </c>
      <c r="C4" s="168" t="s">
        <v>1114</v>
      </c>
      <c r="D4" s="16" t="s">
        <v>1089</v>
      </c>
      <c r="E4" s="159" t="s">
        <v>3649</v>
      </c>
      <c r="F4" s="158">
        <v>49.021099999999997</v>
      </c>
      <c r="G4" s="158">
        <v>-82.148499999999999</v>
      </c>
      <c r="H4" s="31" t="s">
        <v>1152</v>
      </c>
      <c r="I4" s="75">
        <v>110</v>
      </c>
      <c r="J4" s="211" t="s">
        <v>1791</v>
      </c>
      <c r="K4" s="31" t="s">
        <v>2999</v>
      </c>
      <c r="L4" s="46">
        <v>500</v>
      </c>
      <c r="M4" s="21"/>
      <c r="N4" s="159" t="s">
        <v>203</v>
      </c>
      <c r="O4" s="159" t="s">
        <v>203</v>
      </c>
      <c r="P4" s="160">
        <v>23.6</v>
      </c>
      <c r="Q4" s="160">
        <v>23.6</v>
      </c>
      <c r="R4" s="160">
        <v>148</v>
      </c>
      <c r="S4" s="161">
        <f t="shared" ref="S4:S40" si="0">R4*1000/(24*365*P4)</f>
        <v>0.71588886309109201</v>
      </c>
      <c r="T4" s="43"/>
      <c r="U4" s="148"/>
      <c r="V4" s="162">
        <v>148</v>
      </c>
      <c r="W4" s="51">
        <f>(Inputs!AH$14)/(Inputs!AH$9)*V4</f>
        <v>160.7333423802416</v>
      </c>
      <c r="X4" s="51">
        <f t="shared" ref="X4:X40" si="1">$X$1*W4</f>
        <v>2.8449801601302762</v>
      </c>
      <c r="Y4" s="51">
        <f>((W4+X4)/AK4)*($Y$1+$Y$1^2+$Y$1^3+$Y$1^4+$Y$1^5)-(W4+X4)</f>
        <v>-5.4004616413316739</v>
      </c>
      <c r="Z4" s="51">
        <f t="shared" ref="Z4:Z40" si="2">SUM(W4:Y4)</f>
        <v>158.17786089904018</v>
      </c>
      <c r="AA4" s="51">
        <f t="shared" ref="AA4:AA40" si="3">0.9539*Z4^0.6784</f>
        <v>29.607605835497395</v>
      </c>
      <c r="AB4" s="51">
        <f t="shared" ref="AB4:AB40" si="4">SUM(Z4:AA4)</f>
        <v>187.78546673453758</v>
      </c>
      <c r="AC4" s="51">
        <f t="shared" ref="AC4:AC40" si="5">(AB4*AB$1)/(1-(1+AB$1)^-AC$1)</f>
        <v>13.261320872869547</v>
      </c>
      <c r="AD4" s="51">
        <f t="shared" ref="AD4:AD40" si="6">AC4*1000/Q4</f>
        <v>561.92037596904856</v>
      </c>
      <c r="AE4" s="160">
        <v>1.24</v>
      </c>
      <c r="AF4" s="51">
        <f>(Inputs!AH$14)/(Inputs!AH$9)*AE4</f>
        <v>1.3466847604831051</v>
      </c>
      <c r="AG4" s="51">
        <f t="shared" ref="AG4:AG40" si="7">AF4*10^6/P4</f>
        <v>57062.913579792592</v>
      </c>
      <c r="AH4" s="51">
        <f t="shared" ref="AH4:AH40" si="8">14.07*(P4^-0.383)</f>
        <v>4.1924587699124851</v>
      </c>
      <c r="AI4" s="163">
        <v>3.8</v>
      </c>
      <c r="AJ4" s="51">
        <f t="shared" ref="AJ4:AJ40" si="9">SUM(AH4:AI4)</f>
        <v>7.9924587699124849</v>
      </c>
      <c r="AK4" s="74">
        <v>6</v>
      </c>
      <c r="AL4" s="74">
        <v>11</v>
      </c>
      <c r="AM4" s="16"/>
    </row>
    <row r="5" spans="1:56" s="120" customFormat="1" ht="18.75">
      <c r="B5" s="157" t="s">
        <v>3658</v>
      </c>
      <c r="C5" s="168" t="s">
        <v>1115</v>
      </c>
      <c r="D5" s="16" t="s">
        <v>1089</v>
      </c>
      <c r="E5" s="159" t="s">
        <v>3650</v>
      </c>
      <c r="F5" s="158">
        <v>51.0503</v>
      </c>
      <c r="G5" s="158">
        <v>-80.907399999999996</v>
      </c>
      <c r="H5" s="31" t="s">
        <v>1152</v>
      </c>
      <c r="I5" s="75">
        <v>160</v>
      </c>
      <c r="J5" s="211" t="s">
        <v>1751</v>
      </c>
      <c r="K5" s="31" t="s">
        <v>2953</v>
      </c>
      <c r="L5" s="46">
        <v>500</v>
      </c>
      <c r="M5" s="196"/>
      <c r="N5" s="159" t="s">
        <v>203</v>
      </c>
      <c r="O5" s="159" t="s">
        <v>203</v>
      </c>
      <c r="P5" s="160">
        <v>131</v>
      </c>
      <c r="Q5" s="160">
        <v>131</v>
      </c>
      <c r="R5" s="160">
        <v>308</v>
      </c>
      <c r="S5" s="161">
        <f t="shared" si="0"/>
        <v>0.26839555230227613</v>
      </c>
      <c r="T5" s="43"/>
      <c r="U5" s="164"/>
      <c r="V5" s="162">
        <v>678</v>
      </c>
      <c r="W5" s="51">
        <f>(Inputs!AH$14)/(Inputs!AH$9)*V5</f>
        <v>736.33247387705273</v>
      </c>
      <c r="X5" s="51">
        <f t="shared" si="1"/>
        <v>13.033084787623833</v>
      </c>
      <c r="Y5" s="51">
        <f>((W5+X5)/AK5)*($Y$1+$Y$1^2+$Y$1^3+$Y$1^4+$Y$1^5+$Y$1^6)-(W5+X5)</f>
        <v>15.202320544446025</v>
      </c>
      <c r="Z5" s="51">
        <f t="shared" si="2"/>
        <v>764.56787920912257</v>
      </c>
      <c r="AA5" s="51">
        <f t="shared" si="3"/>
        <v>86.220849241923545</v>
      </c>
      <c r="AB5" s="51">
        <f t="shared" si="4"/>
        <v>850.78872845104615</v>
      </c>
      <c r="AC5" s="51">
        <f t="shared" si="5"/>
        <v>60.082297736914811</v>
      </c>
      <c r="AD5" s="51">
        <f t="shared" si="6"/>
        <v>458.64349417492224</v>
      </c>
      <c r="AE5" s="160">
        <v>4.07</v>
      </c>
      <c r="AF5" s="51">
        <f>(Inputs!AH$14)/(Inputs!AH$9)*AE5</f>
        <v>4.4201669154566439</v>
      </c>
      <c r="AG5" s="51">
        <f t="shared" si="7"/>
        <v>33741.732179058352</v>
      </c>
      <c r="AH5" s="51">
        <f t="shared" si="8"/>
        <v>2.17459903612778</v>
      </c>
      <c r="AI5" s="163">
        <v>3.8</v>
      </c>
      <c r="AJ5" s="51">
        <f t="shared" si="9"/>
        <v>5.9745990361277794</v>
      </c>
      <c r="AK5" s="74">
        <v>7</v>
      </c>
      <c r="AL5" s="74">
        <v>13</v>
      </c>
      <c r="AM5" s="16"/>
    </row>
    <row r="6" spans="1:56" s="59" customFormat="1" ht="18.75">
      <c r="A6" s="120"/>
      <c r="B6" s="157" t="s">
        <v>3659</v>
      </c>
      <c r="C6" s="168" t="s">
        <v>1116</v>
      </c>
      <c r="D6" s="16" t="s">
        <v>1089</v>
      </c>
      <c r="E6" s="159" t="s">
        <v>3651</v>
      </c>
      <c r="F6" s="158">
        <v>54.776600000000002</v>
      </c>
      <c r="G6" s="158">
        <v>-86.673599999999993</v>
      </c>
      <c r="H6" s="31" t="s">
        <v>1152</v>
      </c>
      <c r="I6" s="75">
        <v>670</v>
      </c>
      <c r="J6" s="211" t="s">
        <v>1751</v>
      </c>
      <c r="K6" s="31" t="s">
        <v>2953</v>
      </c>
      <c r="L6" s="46">
        <v>500</v>
      </c>
      <c r="M6" s="5"/>
      <c r="N6" s="159" t="s">
        <v>203</v>
      </c>
      <c r="O6" s="159" t="s">
        <v>203</v>
      </c>
      <c r="P6" s="160">
        <v>64.34</v>
      </c>
      <c r="Q6" s="160">
        <v>64.34</v>
      </c>
      <c r="R6" s="160">
        <v>374</v>
      </c>
      <c r="S6" s="161">
        <f t="shared" si="0"/>
        <v>0.66356953570004096</v>
      </c>
      <c r="T6" s="43"/>
      <c r="U6" s="87"/>
      <c r="V6" s="162">
        <v>353</v>
      </c>
      <c r="W6" s="51">
        <f>(Inputs!AH$14)/(Inputs!AH$9)*V6</f>
        <v>383.37074229881949</v>
      </c>
      <c r="X6" s="51">
        <f t="shared" si="1"/>
        <v>6.7856621386891049</v>
      </c>
      <c r="Y6" s="51">
        <f>((W6+X6)/AK6)*($Y$1+$Y$1^2+$Y$1^3+$Y$1^4+$Y$1^5)-(W6+X6)</f>
        <v>-12.880830806689744</v>
      </c>
      <c r="Z6" s="51">
        <f t="shared" si="2"/>
        <v>377.27557363081888</v>
      </c>
      <c r="AA6" s="51">
        <f t="shared" si="3"/>
        <v>53.39592357614552</v>
      </c>
      <c r="AB6" s="51">
        <f t="shared" si="4"/>
        <v>430.67149720696443</v>
      </c>
      <c r="AC6" s="51">
        <f t="shared" si="5"/>
        <v>30.413817504495285</v>
      </c>
      <c r="AD6" s="51">
        <f t="shared" si="6"/>
        <v>472.70465502790307</v>
      </c>
      <c r="AE6" s="160">
        <v>2.34</v>
      </c>
      <c r="AF6" s="51">
        <f>(Inputs!AH$14)/(Inputs!AH$9)*AE6</f>
        <v>2.5413244673632791</v>
      </c>
      <c r="AG6" s="51">
        <f t="shared" si="7"/>
        <v>39498.359766292808</v>
      </c>
      <c r="AH6" s="51">
        <f t="shared" si="8"/>
        <v>2.8552612591984823</v>
      </c>
      <c r="AI6" s="163">
        <v>3.8</v>
      </c>
      <c r="AJ6" s="51">
        <f t="shared" si="9"/>
        <v>6.6552612591984825</v>
      </c>
      <c r="AK6" s="74">
        <v>6</v>
      </c>
      <c r="AL6" s="74">
        <v>11</v>
      </c>
      <c r="AM6" s="16"/>
    </row>
    <row r="7" spans="1:56" s="102" customFormat="1" ht="18.75">
      <c r="A7" s="120"/>
      <c r="B7" s="157" t="s">
        <v>3660</v>
      </c>
      <c r="C7" s="168" t="s">
        <v>1117</v>
      </c>
      <c r="D7" s="16" t="s">
        <v>1089</v>
      </c>
      <c r="E7" s="159" t="s">
        <v>3652</v>
      </c>
      <c r="F7" s="158">
        <v>52.095799999999997</v>
      </c>
      <c r="G7" s="158">
        <v>-82.2226</v>
      </c>
      <c r="H7" s="31" t="s">
        <v>1152</v>
      </c>
      <c r="I7" s="75">
        <v>275</v>
      </c>
      <c r="J7" s="211" t="s">
        <v>1751</v>
      </c>
      <c r="K7" s="31" t="s">
        <v>2953</v>
      </c>
      <c r="L7" s="46">
        <v>500</v>
      </c>
      <c r="M7" s="196"/>
      <c r="N7" s="159" t="s">
        <v>1068</v>
      </c>
      <c r="O7" s="159" t="s">
        <v>1068</v>
      </c>
      <c r="P7" s="160">
        <v>225</v>
      </c>
      <c r="Q7" s="160">
        <v>225</v>
      </c>
      <c r="R7" s="160">
        <v>1334</v>
      </c>
      <c r="S7" s="161">
        <f t="shared" si="0"/>
        <v>0.6768138001014713</v>
      </c>
      <c r="T7" s="43"/>
      <c r="U7" s="69"/>
      <c r="V7" s="162">
        <v>1135</v>
      </c>
      <c r="W7" s="51">
        <f>(Inputs!AH$14)/(Inputs!AH$9)*V7</f>
        <v>1232.6509702809069</v>
      </c>
      <c r="X7" s="51">
        <f t="shared" si="1"/>
        <v>21.817922173972054</v>
      </c>
      <c r="Y7" s="51">
        <f>((W7+X7)/AK7)*($Y$1+$Y$1^2+$Y$1^3+$Y$1^4+$Y$1^5+$Y$1^6)-(W7+X7)</f>
        <v>25.449312415849818</v>
      </c>
      <c r="Z7" s="51">
        <f t="shared" si="2"/>
        <v>1279.9182048707287</v>
      </c>
      <c r="AA7" s="51">
        <f t="shared" si="3"/>
        <v>122.29684810085234</v>
      </c>
      <c r="AB7" s="51">
        <f t="shared" si="4"/>
        <v>1402.2150529715809</v>
      </c>
      <c r="AC7" s="51">
        <f t="shared" si="5"/>
        <v>99.023764051511989</v>
      </c>
      <c r="AD7" s="51">
        <f t="shared" si="6"/>
        <v>440.10561800671991</v>
      </c>
      <c r="AE7" s="160">
        <v>6.21</v>
      </c>
      <c r="AF7" s="51">
        <f>(Inputs!AH$14)/(Inputs!AH$9)*AE7</f>
        <v>6.7442841633871646</v>
      </c>
      <c r="AG7" s="51">
        <f t="shared" si="7"/>
        <v>29974.596281720733</v>
      </c>
      <c r="AH7" s="51">
        <f t="shared" si="8"/>
        <v>1.7676984983789155</v>
      </c>
      <c r="AI7" s="163">
        <v>3.8</v>
      </c>
      <c r="AJ7" s="51">
        <f t="shared" si="9"/>
        <v>5.5676984983789151</v>
      </c>
      <c r="AK7" s="74">
        <v>7</v>
      </c>
      <c r="AL7" s="74">
        <v>13</v>
      </c>
      <c r="AM7" s="157" t="s">
        <v>1090</v>
      </c>
    </row>
    <row r="8" spans="1:56" s="102" customFormat="1" ht="18.75">
      <c r="A8" s="120"/>
      <c r="B8" s="157" t="s">
        <v>3661</v>
      </c>
      <c r="C8" s="168" t="s">
        <v>1118</v>
      </c>
      <c r="D8" s="16" t="s">
        <v>1089</v>
      </c>
      <c r="E8" s="159" t="s">
        <v>3652</v>
      </c>
      <c r="F8" s="158">
        <v>52.095799999999997</v>
      </c>
      <c r="G8" s="158">
        <v>-82.2226</v>
      </c>
      <c r="H8" s="31" t="s">
        <v>1152</v>
      </c>
      <c r="I8" s="75">
        <v>275</v>
      </c>
      <c r="J8" s="211" t="s">
        <v>1751</v>
      </c>
      <c r="K8" s="31" t="s">
        <v>2953</v>
      </c>
      <c r="L8" s="46">
        <v>500</v>
      </c>
      <c r="M8" s="196"/>
      <c r="N8" s="159" t="s">
        <v>203</v>
      </c>
      <c r="O8" s="159" t="s">
        <v>203</v>
      </c>
      <c r="P8" s="160">
        <v>480</v>
      </c>
      <c r="Q8" s="160">
        <v>480</v>
      </c>
      <c r="R8" s="160">
        <v>1601</v>
      </c>
      <c r="S8" s="161">
        <f t="shared" si="0"/>
        <v>0.38075532724505329</v>
      </c>
      <c r="T8" s="43"/>
      <c r="U8" s="2"/>
      <c r="V8" s="162">
        <v>2295</v>
      </c>
      <c r="W8" s="51">
        <f>(Inputs!AH$14)/(Inputs!AH$9)*V8</f>
        <v>2492.4528429909087</v>
      </c>
      <c r="X8" s="51">
        <f t="shared" si="1"/>
        <v>44.116415320939083</v>
      </c>
      <c r="Y8" s="51">
        <f>((W8+X8)/AK8)*($Y$1+$Y$1^2+$Y$1^3+$Y$1^4+$Y$1^5+$Y$1^6)-(W8+X8)</f>
        <v>51.459182373899239</v>
      </c>
      <c r="Z8" s="51">
        <f t="shared" si="2"/>
        <v>2588.0284406857472</v>
      </c>
      <c r="AA8" s="51">
        <f t="shared" si="3"/>
        <v>197.17917657692442</v>
      </c>
      <c r="AB8" s="51">
        <f t="shared" si="4"/>
        <v>2785.2076172626716</v>
      </c>
      <c r="AC8" s="51">
        <f t="shared" si="5"/>
        <v>196.69004504110288</v>
      </c>
      <c r="AD8" s="51">
        <f t="shared" si="6"/>
        <v>409.77092716896436</v>
      </c>
      <c r="AE8" s="160">
        <v>11.2</v>
      </c>
      <c r="AF8" s="51">
        <f>(Inputs!AH$14)/(Inputs!AH$9)*AE8</f>
        <v>12.163604288234499</v>
      </c>
      <c r="AG8" s="51">
        <f t="shared" si="7"/>
        <v>25340.842267155203</v>
      </c>
      <c r="AH8" s="51">
        <f t="shared" si="8"/>
        <v>1.3224483026095537</v>
      </c>
      <c r="AI8" s="163">
        <v>3.8</v>
      </c>
      <c r="AJ8" s="51">
        <f t="shared" si="9"/>
        <v>5.1224483026095537</v>
      </c>
      <c r="AK8" s="74">
        <v>7</v>
      </c>
      <c r="AL8" s="74">
        <v>13</v>
      </c>
      <c r="AM8" s="157" t="s">
        <v>1070</v>
      </c>
    </row>
    <row r="9" spans="1:56" s="102" customFormat="1" ht="18.75">
      <c r="A9" s="120"/>
      <c r="B9" s="157" t="s">
        <v>3662</v>
      </c>
      <c r="C9" s="168" t="s">
        <v>1119</v>
      </c>
      <c r="D9" s="16" t="s">
        <v>1089</v>
      </c>
      <c r="E9" s="159" t="s">
        <v>3650</v>
      </c>
      <c r="F9" s="158">
        <v>50.606699999999996</v>
      </c>
      <c r="G9" s="158">
        <v>-81.41</v>
      </c>
      <c r="H9" s="31" t="s">
        <v>1152</v>
      </c>
      <c r="I9" s="75">
        <v>105</v>
      </c>
      <c r="J9" s="211" t="s">
        <v>1751</v>
      </c>
      <c r="K9" s="31" t="s">
        <v>2953</v>
      </c>
      <c r="L9" s="46">
        <v>500</v>
      </c>
      <c r="M9" s="155"/>
      <c r="N9" s="159" t="s">
        <v>203</v>
      </c>
      <c r="O9" s="159" t="s">
        <v>203</v>
      </c>
      <c r="P9" s="160">
        <v>140</v>
      </c>
      <c r="Q9" s="160">
        <v>140</v>
      </c>
      <c r="R9" s="160">
        <v>270</v>
      </c>
      <c r="S9" s="161">
        <f t="shared" si="0"/>
        <v>0.22015655577299412</v>
      </c>
      <c r="T9" s="43"/>
      <c r="U9" s="69"/>
      <c r="V9" s="162">
        <v>709</v>
      </c>
      <c r="W9" s="51">
        <f>(Inputs!AH$14)/(Inputs!AH$9)*V9</f>
        <v>769.99959288913033</v>
      </c>
      <c r="X9" s="51">
        <f t="shared" si="1"/>
        <v>13.628992794137607</v>
      </c>
      <c r="Y9" s="51">
        <f>((W9+X9)/AK9)*($Y$1+$Y$1^2+$Y$1^3+$Y$1^4+$Y$1^5+$Y$1^6)-(W9+X9)</f>
        <v>15.897411896773178</v>
      </c>
      <c r="Z9" s="51">
        <f t="shared" si="2"/>
        <v>799.52599758004112</v>
      </c>
      <c r="AA9" s="51">
        <f t="shared" si="3"/>
        <v>88.87599539818541</v>
      </c>
      <c r="AB9" s="51">
        <f t="shared" si="4"/>
        <v>888.40199297822653</v>
      </c>
      <c r="AC9" s="51">
        <f t="shared" si="5"/>
        <v>62.738528693680976</v>
      </c>
      <c r="AD9" s="51">
        <f t="shared" si="6"/>
        <v>448.13234781200697</v>
      </c>
      <c r="AE9" s="160">
        <v>4.29</v>
      </c>
      <c r="AF9" s="51">
        <f>(Inputs!AH$14)/(Inputs!AH$9)*AE9</f>
        <v>4.6590948568326791</v>
      </c>
      <c r="AG9" s="51">
        <f t="shared" si="7"/>
        <v>33279.248977376279</v>
      </c>
      <c r="AH9" s="51">
        <f t="shared" si="8"/>
        <v>2.1199570377513139</v>
      </c>
      <c r="AI9" s="163">
        <v>3.8</v>
      </c>
      <c r="AJ9" s="51">
        <f t="shared" si="9"/>
        <v>5.9199570377513133</v>
      </c>
      <c r="AK9" s="74">
        <v>7</v>
      </c>
      <c r="AL9" s="74">
        <v>13</v>
      </c>
      <c r="AM9" s="16"/>
    </row>
    <row r="10" spans="1:56" s="5" customFormat="1" ht="18.75">
      <c r="A10" s="120"/>
      <c r="B10" s="157" t="s">
        <v>3663</v>
      </c>
      <c r="C10" s="168" t="s">
        <v>1120</v>
      </c>
      <c r="D10" s="16" t="s">
        <v>1089</v>
      </c>
      <c r="E10" s="159" t="s">
        <v>3652</v>
      </c>
      <c r="F10" s="158">
        <v>51.723700000000001</v>
      </c>
      <c r="G10" s="158">
        <v>-83.136899999999997</v>
      </c>
      <c r="H10" s="31" t="s">
        <v>1152</v>
      </c>
      <c r="I10" s="75">
        <v>260</v>
      </c>
      <c r="J10" s="211" t="s">
        <v>1751</v>
      </c>
      <c r="K10" s="31" t="s">
        <v>2953</v>
      </c>
      <c r="L10" s="46">
        <v>500</v>
      </c>
      <c r="M10" s="155"/>
      <c r="N10" s="159" t="s">
        <v>1068</v>
      </c>
      <c r="O10" s="159" t="s">
        <v>1068</v>
      </c>
      <c r="P10" s="160">
        <v>240</v>
      </c>
      <c r="Q10" s="160">
        <v>240</v>
      </c>
      <c r="R10" s="160">
        <v>1420</v>
      </c>
      <c r="S10" s="161">
        <f t="shared" si="0"/>
        <v>0.67541856925418564</v>
      </c>
      <c r="T10" s="43"/>
      <c r="U10" s="69"/>
      <c r="V10" s="162">
        <v>1242</v>
      </c>
      <c r="W10" s="51">
        <f>(Inputs!AH$14)/(Inputs!AH$9)*V10</f>
        <v>1348.8568326774327</v>
      </c>
      <c r="X10" s="51">
        <f t="shared" si="1"/>
        <v>23.87476593839056</v>
      </c>
      <c r="Y10" s="51">
        <f>((W10+X10)/AK10)*($Y$1+$Y$1^2+$Y$1^3+$Y$1^4+$Y$1^5+$Y$1^6)-(W10+X10)</f>
        <v>27.848498696463139</v>
      </c>
      <c r="Z10" s="51">
        <f t="shared" si="2"/>
        <v>1400.5800973122864</v>
      </c>
      <c r="AA10" s="51">
        <f t="shared" si="3"/>
        <v>130.00443329149871</v>
      </c>
      <c r="AB10" s="51">
        <f t="shared" si="4"/>
        <v>1530.5845306037852</v>
      </c>
      <c r="AC10" s="51">
        <f t="shared" si="5"/>
        <v>108.08915586678931</v>
      </c>
      <c r="AD10" s="51">
        <f t="shared" si="6"/>
        <v>450.37148277828879</v>
      </c>
      <c r="AE10" s="160">
        <v>6.53</v>
      </c>
      <c r="AF10" s="51">
        <f>(Inputs!AH$14)/(Inputs!AH$9)*AE10</f>
        <v>7.091815714479579</v>
      </c>
      <c r="AG10" s="51">
        <f t="shared" si="7"/>
        <v>29549.232143664911</v>
      </c>
      <c r="AH10" s="51">
        <f t="shared" si="8"/>
        <v>1.7245396813594236</v>
      </c>
      <c r="AI10" s="163">
        <v>3.8</v>
      </c>
      <c r="AJ10" s="51">
        <f t="shared" si="9"/>
        <v>5.524539681359423</v>
      </c>
      <c r="AK10" s="74">
        <v>7</v>
      </c>
      <c r="AL10" s="74">
        <v>13</v>
      </c>
      <c r="AM10" s="157" t="s">
        <v>1090</v>
      </c>
      <c r="AN10" s="102"/>
      <c r="AO10" s="102"/>
      <c r="AP10" s="102"/>
      <c r="AQ10" s="56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1:56" s="5" customFormat="1" ht="18.75">
      <c r="A11" s="120"/>
      <c r="B11" s="157" t="s">
        <v>3664</v>
      </c>
      <c r="C11" s="168" t="s">
        <v>1121</v>
      </c>
      <c r="D11" s="16" t="s">
        <v>1089</v>
      </c>
      <c r="E11" s="159" t="s">
        <v>3652</v>
      </c>
      <c r="F11" s="158">
        <v>51.723700000000001</v>
      </c>
      <c r="G11" s="158">
        <v>-83.136899999999997</v>
      </c>
      <c r="H11" s="31" t="s">
        <v>1152</v>
      </c>
      <c r="I11" s="75">
        <v>260</v>
      </c>
      <c r="J11" s="211" t="s">
        <v>1751</v>
      </c>
      <c r="K11" s="31" t="s">
        <v>2953</v>
      </c>
      <c r="L11" s="46">
        <v>500</v>
      </c>
      <c r="M11" s="196"/>
      <c r="N11" s="159" t="s">
        <v>203</v>
      </c>
      <c r="O11" s="159" t="s">
        <v>203</v>
      </c>
      <c r="P11" s="160">
        <v>490</v>
      </c>
      <c r="Q11" s="160">
        <v>490</v>
      </c>
      <c r="R11" s="160">
        <v>1705</v>
      </c>
      <c r="S11" s="161">
        <f t="shared" si="0"/>
        <v>0.39721367999254498</v>
      </c>
      <c r="T11" s="43"/>
      <c r="U11" s="2"/>
      <c r="V11" s="162">
        <v>2377</v>
      </c>
      <c r="W11" s="51">
        <f>(Inputs!AH$14)/(Inputs!AH$9)*V11</f>
        <v>2581.5078029583397</v>
      </c>
      <c r="X11" s="51">
        <f t="shared" si="1"/>
        <v>45.69268811236261</v>
      </c>
      <c r="Y11" s="51">
        <f>((W11+X11)/AK11)*($Y$1+$Y$1^2+$Y$1^3+$Y$1^4+$Y$1^5+$Y$1^6)-(W11+X11)</f>
        <v>53.297811112312957</v>
      </c>
      <c r="Z11" s="51">
        <f t="shared" si="2"/>
        <v>2680.4983021830153</v>
      </c>
      <c r="AA11" s="51">
        <f t="shared" si="3"/>
        <v>201.93159178155148</v>
      </c>
      <c r="AB11" s="51">
        <f t="shared" si="4"/>
        <v>2882.4298939645669</v>
      </c>
      <c r="AC11" s="51">
        <f t="shared" si="5"/>
        <v>203.55583625356849</v>
      </c>
      <c r="AD11" s="51">
        <f t="shared" si="6"/>
        <v>415.42007398687446</v>
      </c>
      <c r="AE11" s="160">
        <v>11.38</v>
      </c>
      <c r="AF11" s="51">
        <f>(Inputs!AH$14)/(Inputs!AH$9)*AE11</f>
        <v>12.359090785723984</v>
      </c>
      <c r="AG11" s="51">
        <f t="shared" si="7"/>
        <v>25222.63425657956</v>
      </c>
      <c r="AH11" s="51">
        <f t="shared" si="8"/>
        <v>1.3120458103441879</v>
      </c>
      <c r="AI11" s="163">
        <v>3.8</v>
      </c>
      <c r="AJ11" s="51">
        <f t="shared" si="9"/>
        <v>5.1120458103441875</v>
      </c>
      <c r="AK11" s="74">
        <v>7</v>
      </c>
      <c r="AL11" s="74">
        <v>13</v>
      </c>
      <c r="AM11" s="157" t="s">
        <v>1070</v>
      </c>
    </row>
    <row r="12" spans="1:56" s="5" customFormat="1" ht="18.75">
      <c r="A12" s="120"/>
      <c r="B12" s="157" t="s">
        <v>3665</v>
      </c>
      <c r="C12" s="168" t="s">
        <v>1122</v>
      </c>
      <c r="D12" s="71" t="s">
        <v>1089</v>
      </c>
      <c r="E12" s="159" t="s">
        <v>3652</v>
      </c>
      <c r="F12" s="158">
        <v>51.7</v>
      </c>
      <c r="G12" s="158">
        <v>-86</v>
      </c>
      <c r="H12" s="31" t="s">
        <v>1152</v>
      </c>
      <c r="I12" s="75">
        <v>395</v>
      </c>
      <c r="J12" s="211" t="s">
        <v>1751</v>
      </c>
      <c r="K12" s="31" t="s">
        <v>2953</v>
      </c>
      <c r="L12" s="46">
        <v>500</v>
      </c>
      <c r="M12" s="111"/>
      <c r="N12" s="159" t="s">
        <v>203</v>
      </c>
      <c r="O12" s="159" t="s">
        <v>203</v>
      </c>
      <c r="P12" s="160">
        <v>76</v>
      </c>
      <c r="Q12" s="160">
        <v>76</v>
      </c>
      <c r="R12" s="160">
        <v>269</v>
      </c>
      <c r="S12" s="161">
        <f t="shared" si="0"/>
        <v>0.40404950732996875</v>
      </c>
      <c r="T12" s="43"/>
      <c r="U12" s="61"/>
      <c r="V12" s="162">
        <v>409</v>
      </c>
      <c r="W12" s="51">
        <f>(Inputs!AH$14)/(Inputs!AH$9)*V12</f>
        <v>444.188763739992</v>
      </c>
      <c r="X12" s="51">
        <f t="shared" si="1"/>
        <v>7.8621411181978589</v>
      </c>
      <c r="Y12" s="51">
        <f>((W12+X12)/AK12)*($Y$1+$Y$1^2+$Y$1^3+$Y$1^4+$Y$1^5)-(W12+X12)</f>
        <v>-14.924248725031475</v>
      </c>
      <c r="Z12" s="51">
        <f t="shared" si="2"/>
        <v>437.12665613315841</v>
      </c>
      <c r="AA12" s="51">
        <f t="shared" si="3"/>
        <v>59.005274461516805</v>
      </c>
      <c r="AB12" s="51">
        <f t="shared" si="4"/>
        <v>496.13193059467523</v>
      </c>
      <c r="AC12" s="51">
        <f t="shared" si="5"/>
        <v>35.036602359612488</v>
      </c>
      <c r="AD12" s="51">
        <f t="shared" si="6"/>
        <v>461.00792578437483</v>
      </c>
      <c r="AE12" s="160">
        <v>2.67</v>
      </c>
      <c r="AF12" s="51">
        <f>(Inputs!AH$14)/(Inputs!AH$9)*AE12</f>
        <v>2.8997163794273315</v>
      </c>
      <c r="AG12" s="51">
        <f t="shared" si="7"/>
        <v>38154.162887201732</v>
      </c>
      <c r="AH12" s="51">
        <f t="shared" si="8"/>
        <v>2.6788135781828251</v>
      </c>
      <c r="AI12" s="163">
        <v>3.8</v>
      </c>
      <c r="AJ12" s="51">
        <f t="shared" si="9"/>
        <v>6.4788135781828249</v>
      </c>
      <c r="AK12" s="43">
        <v>6</v>
      </c>
      <c r="AL12" s="74">
        <v>11</v>
      </c>
      <c r="AM12" s="71"/>
      <c r="AN12" s="102"/>
      <c r="AO12" s="102"/>
      <c r="AP12" s="102"/>
    </row>
    <row r="13" spans="1:56" s="5" customFormat="1" ht="18.75">
      <c r="A13" s="120"/>
      <c r="B13" s="157" t="s">
        <v>3666</v>
      </c>
      <c r="C13" s="168" t="s">
        <v>1123</v>
      </c>
      <c r="D13" s="16" t="s">
        <v>1089</v>
      </c>
      <c r="E13" s="159" t="s">
        <v>3652</v>
      </c>
      <c r="F13" s="158">
        <v>51.292700000000004</v>
      </c>
      <c r="G13" s="158">
        <v>-85.007900000000006</v>
      </c>
      <c r="H13" s="31" t="s">
        <v>1152</v>
      </c>
      <c r="I13" s="75">
        <v>315</v>
      </c>
      <c r="J13" s="211" t="s">
        <v>1751</v>
      </c>
      <c r="K13" s="31" t="s">
        <v>2953</v>
      </c>
      <c r="L13" s="46">
        <v>500</v>
      </c>
      <c r="M13" s="155"/>
      <c r="N13" s="159" t="s">
        <v>1068</v>
      </c>
      <c r="O13" s="159" t="s">
        <v>1068</v>
      </c>
      <c r="P13" s="160">
        <v>210</v>
      </c>
      <c r="Q13" s="160">
        <v>210</v>
      </c>
      <c r="R13" s="160">
        <v>1220</v>
      </c>
      <c r="S13" s="161">
        <f t="shared" si="0"/>
        <v>0.66318764948901932</v>
      </c>
      <c r="T13" s="43"/>
      <c r="U13" s="69"/>
      <c r="V13" s="162">
        <v>1292</v>
      </c>
      <c r="W13" s="51">
        <f>(Inputs!AH$14)/(Inputs!AH$9)*V13</f>
        <v>1403.1586375356226</v>
      </c>
      <c r="X13" s="51">
        <f t="shared" si="1"/>
        <v>24.835907884380521</v>
      </c>
      <c r="Y13" s="51">
        <f>((W13+X13)/AK13)*($Y$1+$Y$1^2+$Y$1^3+$Y$1^4+$Y$1^5+$Y$1^6)-(W13+X13)</f>
        <v>28.969613780861891</v>
      </c>
      <c r="Z13" s="51">
        <f t="shared" si="2"/>
        <v>1456.964159200865</v>
      </c>
      <c r="AA13" s="51">
        <f t="shared" si="3"/>
        <v>133.53237122048643</v>
      </c>
      <c r="AB13" s="51">
        <f t="shared" si="4"/>
        <v>1590.4965304213515</v>
      </c>
      <c r="AC13" s="51">
        <f t="shared" si="5"/>
        <v>112.32011296656962</v>
      </c>
      <c r="AD13" s="51">
        <f t="shared" si="6"/>
        <v>534.85768079318871</v>
      </c>
      <c r="AE13" s="160">
        <v>5.88</v>
      </c>
      <c r="AF13" s="51">
        <f>(Inputs!AH$14)/(Inputs!AH$9)*AE13</f>
        <v>6.3858922513231118</v>
      </c>
      <c r="AG13" s="51">
        <f t="shared" si="7"/>
        <v>30409.010720586244</v>
      </c>
      <c r="AH13" s="51">
        <f t="shared" si="8"/>
        <v>1.8150312530166925</v>
      </c>
      <c r="AI13" s="163">
        <v>3.8</v>
      </c>
      <c r="AJ13" s="51">
        <f t="shared" si="9"/>
        <v>5.6150312530166921</v>
      </c>
      <c r="AK13" s="74">
        <v>7</v>
      </c>
      <c r="AL13" s="74">
        <v>13</v>
      </c>
      <c r="AM13" s="157" t="s">
        <v>1090</v>
      </c>
    </row>
    <row r="14" spans="1:56" s="5" customFormat="1" ht="18.75">
      <c r="A14" s="120"/>
      <c r="B14" s="157" t="s">
        <v>3667</v>
      </c>
      <c r="C14" s="168" t="s">
        <v>1124</v>
      </c>
      <c r="D14" s="16" t="s">
        <v>1089</v>
      </c>
      <c r="E14" s="159" t="s">
        <v>3652</v>
      </c>
      <c r="F14" s="158">
        <v>51.292700000000004</v>
      </c>
      <c r="G14" s="158">
        <v>-85.007900000000006</v>
      </c>
      <c r="H14" s="31" t="s">
        <v>1152</v>
      </c>
      <c r="I14" s="75">
        <v>315</v>
      </c>
      <c r="J14" s="211" t="s">
        <v>1751</v>
      </c>
      <c r="K14" s="31" t="s">
        <v>2953</v>
      </c>
      <c r="L14" s="46">
        <v>500</v>
      </c>
      <c r="M14" s="109"/>
      <c r="N14" s="159" t="s">
        <v>203</v>
      </c>
      <c r="O14" s="159" t="s">
        <v>203</v>
      </c>
      <c r="P14" s="160">
        <v>370</v>
      </c>
      <c r="Q14" s="160">
        <v>370</v>
      </c>
      <c r="R14" s="160">
        <v>1464</v>
      </c>
      <c r="S14" s="161">
        <f t="shared" si="0"/>
        <v>0.45168456127360235</v>
      </c>
      <c r="T14" s="43"/>
      <c r="U14" s="69"/>
      <c r="V14" s="162">
        <v>2027</v>
      </c>
      <c r="W14" s="51">
        <f>(Inputs!AH$14)/(Inputs!AH$9)*V14</f>
        <v>2201.3951689510118</v>
      </c>
      <c r="X14" s="51">
        <f t="shared" si="1"/>
        <v>38.964694490432912</v>
      </c>
      <c r="Y14" s="51">
        <f>((W14+X14)/AK14)*($Y$1+$Y$1^2+$Y$1^3+$Y$1^4+$Y$1^5+$Y$1^6)-(W14+X14)</f>
        <v>45.450005521522598</v>
      </c>
      <c r="Z14" s="51">
        <f t="shared" si="2"/>
        <v>2285.8098689629674</v>
      </c>
      <c r="AA14" s="51">
        <f t="shared" si="3"/>
        <v>181.24901495589333</v>
      </c>
      <c r="AB14" s="51">
        <f t="shared" si="4"/>
        <v>2467.0588839188608</v>
      </c>
      <c r="AC14" s="51">
        <f t="shared" si="5"/>
        <v>174.2225319180902</v>
      </c>
      <c r="AD14" s="51">
        <f t="shared" si="6"/>
        <v>470.87170788673023</v>
      </c>
      <c r="AE14" s="160">
        <v>9.15</v>
      </c>
      <c r="AF14" s="51">
        <f>(Inputs!AH$14)/(Inputs!AH$9)*AE14</f>
        <v>9.9372302890487205</v>
      </c>
      <c r="AG14" s="51">
        <f t="shared" si="7"/>
        <v>26857.379159591135</v>
      </c>
      <c r="AH14" s="51">
        <f t="shared" si="8"/>
        <v>1.4610761013786207</v>
      </c>
      <c r="AI14" s="163">
        <v>3.8</v>
      </c>
      <c r="AJ14" s="51">
        <f t="shared" si="9"/>
        <v>5.2610761013786203</v>
      </c>
      <c r="AK14" s="74">
        <v>7</v>
      </c>
      <c r="AL14" s="74">
        <v>13</v>
      </c>
      <c r="AM14" s="157" t="s">
        <v>1070</v>
      </c>
      <c r="AN14" s="102"/>
    </row>
    <row r="15" spans="1:56" s="5" customFormat="1" ht="18.75">
      <c r="A15" s="120"/>
      <c r="B15" s="157" t="s">
        <v>3668</v>
      </c>
      <c r="C15" s="168" t="s">
        <v>1125</v>
      </c>
      <c r="D15" s="16" t="s">
        <v>1089</v>
      </c>
      <c r="E15" s="159" t="s">
        <v>3650</v>
      </c>
      <c r="F15" s="158">
        <v>50.242199999999997</v>
      </c>
      <c r="G15" s="158">
        <v>-81.663200000000003</v>
      </c>
      <c r="H15" s="31" t="s">
        <v>1152</v>
      </c>
      <c r="I15" s="75">
        <v>65</v>
      </c>
      <c r="J15" s="211" t="s">
        <v>1751</v>
      </c>
      <c r="K15" s="31" t="s">
        <v>2953</v>
      </c>
      <c r="L15" s="46">
        <v>500</v>
      </c>
      <c r="M15" s="155"/>
      <c r="N15" s="159" t="s">
        <v>203</v>
      </c>
      <c r="O15" s="159" t="s">
        <v>203</v>
      </c>
      <c r="P15" s="160">
        <v>192</v>
      </c>
      <c r="Q15" s="160">
        <v>192</v>
      </c>
      <c r="R15" s="160">
        <v>285</v>
      </c>
      <c r="S15" s="161">
        <f t="shared" si="0"/>
        <v>0.169449200913242</v>
      </c>
      <c r="T15" s="43"/>
      <c r="U15" s="69"/>
      <c r="V15" s="162">
        <v>955</v>
      </c>
      <c r="W15" s="51">
        <f>(Inputs!AH$14)/(Inputs!AH$9)*V15</f>
        <v>1037.1644727914238</v>
      </c>
      <c r="X15" s="51">
        <f t="shared" si="1"/>
        <v>18.357811168408201</v>
      </c>
      <c r="Y15" s="51">
        <f>((W15+X15)/AK15)*($Y$1+$Y$1^2+$Y$1^3+$Y$1^4+$Y$1^5+$Y$1^6)-(W15+X15)</f>
        <v>21.413298112014672</v>
      </c>
      <c r="Z15" s="51">
        <f t="shared" si="2"/>
        <v>1076.9355820718467</v>
      </c>
      <c r="AA15" s="51">
        <f t="shared" si="3"/>
        <v>108.77782205346527</v>
      </c>
      <c r="AB15" s="51">
        <f t="shared" si="4"/>
        <v>1185.7134041253121</v>
      </c>
      <c r="AC15" s="51">
        <f t="shared" si="5"/>
        <v>83.734519975374738</v>
      </c>
      <c r="AD15" s="51">
        <f t="shared" si="6"/>
        <v>436.11729153841014</v>
      </c>
      <c r="AE15" s="160">
        <v>5.49</v>
      </c>
      <c r="AF15" s="51">
        <f>(Inputs!AH$14)/(Inputs!AH$9)*AE15</f>
        <v>5.9623381734292327</v>
      </c>
      <c r="AG15" s="51">
        <f t="shared" si="7"/>
        <v>31053.844653277254</v>
      </c>
      <c r="AH15" s="51">
        <f t="shared" si="8"/>
        <v>1.8784071247622036</v>
      </c>
      <c r="AI15" s="163">
        <v>3.8</v>
      </c>
      <c r="AJ15" s="51">
        <f t="shared" si="9"/>
        <v>5.6784071247622032</v>
      </c>
      <c r="AK15" s="74">
        <v>7</v>
      </c>
      <c r="AL15" s="74">
        <v>13</v>
      </c>
      <c r="AM15" s="16"/>
    </row>
    <row r="16" spans="1:56" s="5" customFormat="1" ht="18.75">
      <c r="A16" s="120"/>
      <c r="B16" s="157" t="s">
        <v>3669</v>
      </c>
      <c r="C16" s="168" t="s">
        <v>1126</v>
      </c>
      <c r="D16" s="16" t="s">
        <v>1089</v>
      </c>
      <c r="E16" s="159" t="s">
        <v>3653</v>
      </c>
      <c r="F16" s="158">
        <v>49.6967</v>
      </c>
      <c r="G16" s="158">
        <v>-81.8917</v>
      </c>
      <c r="H16" s="31" t="s">
        <v>1152</v>
      </c>
      <c r="I16" s="75">
        <v>55</v>
      </c>
      <c r="J16" s="211" t="s">
        <v>1751</v>
      </c>
      <c r="K16" s="31" t="s">
        <v>2953</v>
      </c>
      <c r="L16" s="46">
        <v>500</v>
      </c>
      <c r="M16" s="21"/>
      <c r="N16" s="159" t="s">
        <v>203</v>
      </c>
      <c r="O16" s="159" t="s">
        <v>203</v>
      </c>
      <c r="P16" s="160">
        <v>42.4</v>
      </c>
      <c r="Q16" s="160">
        <v>42.4</v>
      </c>
      <c r="R16" s="160">
        <v>137</v>
      </c>
      <c r="S16" s="161">
        <f t="shared" si="0"/>
        <v>0.36885069354699751</v>
      </c>
      <c r="T16" s="43"/>
      <c r="V16" s="162">
        <v>229</v>
      </c>
      <c r="W16" s="51">
        <f>(Inputs!AH$14)/(Inputs!AH$9)*V16</f>
        <v>248.70226625050896</v>
      </c>
      <c r="X16" s="51">
        <f t="shared" si="1"/>
        <v>4.4020301126340087</v>
      </c>
      <c r="Y16" s="51">
        <f>((W16+X16)/AK16)*($Y$1+$Y$1^2+$Y$1^3+$Y$1^4+$Y$1^5)-(W16+X16)</f>
        <v>-8.3561197017902487</v>
      </c>
      <c r="Z16" s="51">
        <f t="shared" si="2"/>
        <v>244.74817666135272</v>
      </c>
      <c r="AA16" s="51">
        <f t="shared" si="3"/>
        <v>39.811646014400239</v>
      </c>
      <c r="AB16" s="51">
        <f t="shared" si="4"/>
        <v>284.55982267575297</v>
      </c>
      <c r="AC16" s="51">
        <f t="shared" si="5"/>
        <v>20.095480132999931</v>
      </c>
      <c r="AD16" s="51">
        <f t="shared" si="6"/>
        <v>473.95000313679088</v>
      </c>
      <c r="AE16" s="160">
        <v>1.69</v>
      </c>
      <c r="AF16" s="51">
        <f>(Inputs!AH$14)/(Inputs!AH$9)*AE16</f>
        <v>1.8354010042068127</v>
      </c>
      <c r="AG16" s="51">
        <f t="shared" si="7"/>
        <v>43287.759533179546</v>
      </c>
      <c r="AH16" s="51">
        <f t="shared" si="8"/>
        <v>3.3497544625486215</v>
      </c>
      <c r="AI16" s="163">
        <v>3.8</v>
      </c>
      <c r="AJ16" s="51">
        <f t="shared" si="9"/>
        <v>7.1497544625486213</v>
      </c>
      <c r="AK16" s="74">
        <v>6</v>
      </c>
      <c r="AL16" s="74">
        <v>11</v>
      </c>
      <c r="AM16" s="16"/>
    </row>
    <row r="17" spans="1:70" s="5" customFormat="1" ht="18.75">
      <c r="A17" s="120"/>
      <c r="B17" s="157" t="s">
        <v>3670</v>
      </c>
      <c r="C17" s="168" t="s">
        <v>1127</v>
      </c>
      <c r="D17" s="16" t="s">
        <v>1089</v>
      </c>
      <c r="E17" s="159" t="s">
        <v>3652</v>
      </c>
      <c r="F17" s="158">
        <v>51.491700000000002</v>
      </c>
      <c r="G17" s="158">
        <v>-88.918300000000002</v>
      </c>
      <c r="H17" s="31" t="s">
        <v>1152</v>
      </c>
      <c r="I17" s="75">
        <v>575</v>
      </c>
      <c r="J17" s="211" t="s">
        <v>1751</v>
      </c>
      <c r="K17" s="31" t="s">
        <v>2953</v>
      </c>
      <c r="L17" s="46">
        <v>500</v>
      </c>
      <c r="M17" s="196"/>
      <c r="N17" s="159" t="s">
        <v>203</v>
      </c>
      <c r="O17" s="159" t="s">
        <v>203</v>
      </c>
      <c r="P17" s="160">
        <v>46.68</v>
      </c>
      <c r="Q17" s="160">
        <v>46.68</v>
      </c>
      <c r="R17" s="160">
        <v>246</v>
      </c>
      <c r="S17" s="161">
        <f t="shared" si="0"/>
        <v>0.60158936976910704</v>
      </c>
      <c r="T17" s="43"/>
      <c r="U17" s="196"/>
      <c r="V17" s="162">
        <v>419</v>
      </c>
      <c r="W17" s="51">
        <f>(Inputs!AH$14)/(Inputs!AH$9)*V17</f>
        <v>455.04912471162993</v>
      </c>
      <c r="X17" s="51">
        <f t="shared" si="1"/>
        <v>8.0543695073958492</v>
      </c>
      <c r="Y17" s="51">
        <f>((W17+X17)/AK17)*($Y$1+$Y$1^2+$Y$1^3+$Y$1^4+$Y$1^5)-(W17+X17)</f>
        <v>-15.289144781878178</v>
      </c>
      <c r="Z17" s="51">
        <f t="shared" si="2"/>
        <v>447.8143494371476</v>
      </c>
      <c r="AA17" s="51">
        <f t="shared" si="3"/>
        <v>59.980176009030721</v>
      </c>
      <c r="AB17" s="51">
        <f t="shared" si="4"/>
        <v>507.79452544617834</v>
      </c>
      <c r="AC17" s="51">
        <f t="shared" si="5"/>
        <v>35.860209293767284</v>
      </c>
      <c r="AD17" s="51">
        <f t="shared" si="6"/>
        <v>768.21356670452622</v>
      </c>
      <c r="AE17" s="160">
        <v>1.82</v>
      </c>
      <c r="AF17" s="51">
        <f>(Inputs!AH$14)/(Inputs!AH$9)*AE17</f>
        <v>1.9765856968381061</v>
      </c>
      <c r="AG17" s="51">
        <f t="shared" si="7"/>
        <v>42343.309700902013</v>
      </c>
      <c r="AH17" s="51">
        <f t="shared" si="8"/>
        <v>3.2286203729944729</v>
      </c>
      <c r="AI17" s="163">
        <v>3.8</v>
      </c>
      <c r="AJ17" s="51">
        <f t="shared" si="9"/>
        <v>7.0286203729944727</v>
      </c>
      <c r="AK17" s="74">
        <v>6</v>
      </c>
      <c r="AL17" s="74">
        <v>11</v>
      </c>
      <c r="AM17" s="16"/>
      <c r="AN17" s="102"/>
      <c r="AO17" s="102"/>
      <c r="AP17" s="23"/>
      <c r="AQ17" s="102"/>
      <c r="AR17" s="102"/>
      <c r="AX17" s="50"/>
      <c r="AY17" s="102"/>
      <c r="AZ17" s="102"/>
      <c r="BA17" s="102"/>
      <c r="BB17" s="102"/>
      <c r="BC17" s="23"/>
      <c r="BD17" s="102"/>
      <c r="BE17" s="102"/>
      <c r="BK17" s="50"/>
      <c r="BL17" s="102"/>
      <c r="BM17" s="102"/>
      <c r="BN17" s="102"/>
      <c r="BO17" s="102"/>
      <c r="BP17" s="23"/>
      <c r="BQ17" s="102"/>
      <c r="BR17" s="102"/>
    </row>
    <row r="18" spans="1:70" s="5" customFormat="1" ht="18.75">
      <c r="A18" s="120"/>
      <c r="B18" s="157" t="s">
        <v>3671</v>
      </c>
      <c r="C18" s="168" t="s">
        <v>1128</v>
      </c>
      <c r="D18" s="16" t="s">
        <v>1089</v>
      </c>
      <c r="E18" s="159" t="s">
        <v>3652</v>
      </c>
      <c r="F18" s="158">
        <v>51.38</v>
      </c>
      <c r="G18" s="158">
        <v>-87.79</v>
      </c>
      <c r="H18" s="31" t="s">
        <v>1152</v>
      </c>
      <c r="I18" s="75">
        <v>495</v>
      </c>
      <c r="J18" s="211" t="s">
        <v>1751</v>
      </c>
      <c r="K18" s="31" t="s">
        <v>2953</v>
      </c>
      <c r="L18" s="46">
        <v>500</v>
      </c>
      <c r="M18" s="111"/>
      <c r="N18" s="159" t="s">
        <v>203</v>
      </c>
      <c r="O18" s="159" t="s">
        <v>203</v>
      </c>
      <c r="P18" s="160">
        <v>34.9</v>
      </c>
      <c r="Q18" s="160">
        <v>34.9</v>
      </c>
      <c r="R18" s="160">
        <v>264</v>
      </c>
      <c r="S18" s="161">
        <f t="shared" si="0"/>
        <v>0.86352396278996746</v>
      </c>
      <c r="T18" s="43"/>
      <c r="U18" s="61"/>
      <c r="V18" s="162">
        <v>193</v>
      </c>
      <c r="W18" s="51">
        <f>(Inputs!AH$14)/(Inputs!AH$9)*V18</f>
        <v>209.60496675261234</v>
      </c>
      <c r="X18" s="51">
        <f t="shared" si="1"/>
        <v>3.7100079115212385</v>
      </c>
      <c r="Y18" s="51">
        <f>((W18+X18)/AK18)*($Y$1+$Y$1^2+$Y$1^3+$Y$1^4+$Y$1^5)-(W18+X18)</f>
        <v>-7.042493897142009</v>
      </c>
      <c r="Z18" s="51">
        <f t="shared" si="2"/>
        <v>206.27248076699158</v>
      </c>
      <c r="AA18" s="51">
        <f t="shared" si="3"/>
        <v>35.450292353041796</v>
      </c>
      <c r="AB18" s="51">
        <f t="shared" si="4"/>
        <v>241.72277312003337</v>
      </c>
      <c r="AC18" s="51">
        <f t="shared" si="5"/>
        <v>17.070347947406091</v>
      </c>
      <c r="AD18" s="51">
        <f t="shared" si="6"/>
        <v>489.12171769071898</v>
      </c>
      <c r="AE18" s="160">
        <v>1.71</v>
      </c>
      <c r="AF18" s="51">
        <f>(Inputs!AH$14)/(Inputs!AH$9)*AE18</f>
        <v>1.8571217261500887</v>
      </c>
      <c r="AG18" s="51">
        <f t="shared" si="7"/>
        <v>53212.656909744663</v>
      </c>
      <c r="AH18" s="51">
        <f t="shared" si="8"/>
        <v>3.6090421890193114</v>
      </c>
      <c r="AI18" s="163">
        <v>3.8</v>
      </c>
      <c r="AJ18" s="51">
        <f t="shared" si="9"/>
        <v>7.4090421890193117</v>
      </c>
      <c r="AK18" s="74">
        <v>6</v>
      </c>
      <c r="AL18" s="74">
        <v>11</v>
      </c>
      <c r="AM18" s="16"/>
    </row>
    <row r="19" spans="1:70" ht="18.75">
      <c r="A19" s="120"/>
      <c r="B19" s="157" t="s">
        <v>3672</v>
      </c>
      <c r="C19" s="168" t="s">
        <v>1129</v>
      </c>
      <c r="D19" s="16" t="s">
        <v>1089</v>
      </c>
      <c r="E19" s="159" t="s">
        <v>3651</v>
      </c>
      <c r="F19" s="158">
        <v>53.8277</v>
      </c>
      <c r="G19" s="158">
        <v>-87.028599999999997</v>
      </c>
      <c r="H19" s="31" t="s">
        <v>1152</v>
      </c>
      <c r="I19" s="75">
        <v>605</v>
      </c>
      <c r="J19" s="211" t="s">
        <v>1751</v>
      </c>
      <c r="K19" s="31" t="s">
        <v>2953</v>
      </c>
      <c r="L19" s="46">
        <v>500</v>
      </c>
      <c r="M19" s="5"/>
      <c r="N19" s="159" t="s">
        <v>203</v>
      </c>
      <c r="O19" s="159" t="s">
        <v>203</v>
      </c>
      <c r="P19" s="160">
        <v>20.6</v>
      </c>
      <c r="Q19" s="160">
        <v>20.6</v>
      </c>
      <c r="R19" s="160">
        <v>115</v>
      </c>
      <c r="S19" s="161">
        <f t="shared" si="0"/>
        <v>0.63727446025623979</v>
      </c>
      <c r="T19" s="43"/>
      <c r="U19" s="196"/>
      <c r="V19" s="162">
        <v>118</v>
      </c>
      <c r="W19" s="51">
        <f>(Inputs!AH$14)/(Inputs!AH$9)*V19</f>
        <v>128.15225946532775</v>
      </c>
      <c r="X19" s="51">
        <f t="shared" si="1"/>
        <v>2.2682949925363012</v>
      </c>
      <c r="Y19" s="51">
        <f>((W19+X19)/AK19)*($Y$1+$Y$1^2+$Y$1^3+$Y$1^4+$Y$1^5)-(W19+X19)</f>
        <v>-4.305773470791479</v>
      </c>
      <c r="Z19" s="51">
        <f t="shared" si="2"/>
        <v>126.11478098707258</v>
      </c>
      <c r="AA19" s="51">
        <f t="shared" si="3"/>
        <v>25.389988047007751</v>
      </c>
      <c r="AB19" s="51">
        <f t="shared" si="4"/>
        <v>151.50476903408034</v>
      </c>
      <c r="AC19" s="51">
        <f t="shared" si="5"/>
        <v>10.69919515534801</v>
      </c>
      <c r="AD19" s="51">
        <f t="shared" si="6"/>
        <v>519.37840559941799</v>
      </c>
      <c r="AE19" s="160">
        <v>1.39</v>
      </c>
      <c r="AF19" s="51">
        <f>(Inputs!AH$14)/(Inputs!AH$9)*AE19</f>
        <v>1.5095901750576743</v>
      </c>
      <c r="AG19" s="51">
        <f t="shared" si="7"/>
        <v>73281.076459110394</v>
      </c>
      <c r="AH19" s="51">
        <f t="shared" si="8"/>
        <v>4.4165479718134302</v>
      </c>
      <c r="AI19" s="163">
        <v>3.8</v>
      </c>
      <c r="AJ19" s="51">
        <f t="shared" si="9"/>
        <v>8.21654797181343</v>
      </c>
      <c r="AK19" s="74">
        <v>6</v>
      </c>
      <c r="AL19" s="74">
        <v>11</v>
      </c>
      <c r="AM19" s="16"/>
    </row>
    <row r="20" spans="1:70" ht="18.75">
      <c r="A20" s="120"/>
      <c r="B20" s="157" t="s">
        <v>3673</v>
      </c>
      <c r="C20" s="168" t="s">
        <v>1130</v>
      </c>
      <c r="D20" s="16" t="s">
        <v>1089</v>
      </c>
      <c r="E20" s="159" t="s">
        <v>3653</v>
      </c>
      <c r="F20" s="158">
        <v>50.402900000000002</v>
      </c>
      <c r="G20" s="158">
        <v>-81.816199999999995</v>
      </c>
      <c r="H20" s="31" t="s">
        <v>1152</v>
      </c>
      <c r="I20" s="75">
        <v>75</v>
      </c>
      <c r="J20" s="211" t="s">
        <v>1751</v>
      </c>
      <c r="K20" s="31" t="s">
        <v>2953</v>
      </c>
      <c r="L20" s="46">
        <v>500</v>
      </c>
      <c r="M20" s="155"/>
      <c r="N20" s="159" t="s">
        <v>203</v>
      </c>
      <c r="O20" s="159" t="s">
        <v>203</v>
      </c>
      <c r="P20" s="160">
        <v>174</v>
      </c>
      <c r="Q20" s="160">
        <v>174</v>
      </c>
      <c r="R20" s="160">
        <v>707</v>
      </c>
      <c r="S20" s="161">
        <f t="shared" si="0"/>
        <v>0.46383771584527372</v>
      </c>
      <c r="T20" s="43"/>
      <c r="U20" s="69"/>
      <c r="V20" s="162">
        <v>911</v>
      </c>
      <c r="W20" s="51">
        <f>(Inputs!AH$14)/(Inputs!AH$9)*V20</f>
        <v>989.37888451621689</v>
      </c>
      <c r="X20" s="51">
        <f t="shared" si="1"/>
        <v>17.512006255937038</v>
      </c>
      <c r="Y20" s="51">
        <f>((W20+X20)/AK20)*($Y$1+$Y$1^2+$Y$1^3+$Y$1^4+$Y$1^5+$Y$1^6)-(W20+X20)</f>
        <v>20.426716837743811</v>
      </c>
      <c r="Z20" s="51">
        <f t="shared" si="2"/>
        <v>1027.3176076098978</v>
      </c>
      <c r="AA20" s="51">
        <f t="shared" si="3"/>
        <v>105.3521344222961</v>
      </c>
      <c r="AB20" s="51">
        <f t="shared" si="4"/>
        <v>1132.6697420321939</v>
      </c>
      <c r="AC20" s="51">
        <f t="shared" si="5"/>
        <v>79.988601638236801</v>
      </c>
      <c r="AD20" s="51">
        <f t="shared" si="6"/>
        <v>459.70460711630341</v>
      </c>
      <c r="AE20" s="160">
        <v>5.08</v>
      </c>
      <c r="AF20" s="51">
        <f>(Inputs!AH$14)/(Inputs!AH$9)*AE20</f>
        <v>5.5170633735920767</v>
      </c>
      <c r="AG20" s="51">
        <f t="shared" si="7"/>
        <v>31707.260767770556</v>
      </c>
      <c r="AH20" s="51">
        <f t="shared" si="8"/>
        <v>1.9505798581525187</v>
      </c>
      <c r="AI20" s="163">
        <v>3.8</v>
      </c>
      <c r="AJ20" s="51">
        <f t="shared" si="9"/>
        <v>5.750579858152518</v>
      </c>
      <c r="AK20" s="74">
        <v>7</v>
      </c>
      <c r="AL20" s="74">
        <v>13</v>
      </c>
      <c r="AM20" s="16"/>
    </row>
    <row r="21" spans="1:70" ht="18.75">
      <c r="A21" s="120"/>
      <c r="B21" s="157" t="s">
        <v>3674</v>
      </c>
      <c r="C21" s="168" t="s">
        <v>1131</v>
      </c>
      <c r="D21" s="16" t="s">
        <v>1089</v>
      </c>
      <c r="E21" s="159" t="s">
        <v>3654</v>
      </c>
      <c r="F21" s="158">
        <v>50.777200000000001</v>
      </c>
      <c r="G21" s="158">
        <v>-81.395700000000005</v>
      </c>
      <c r="H21" s="31" t="s">
        <v>1152</v>
      </c>
      <c r="I21" s="75">
        <v>125</v>
      </c>
      <c r="J21" s="211" t="s">
        <v>1751</v>
      </c>
      <c r="K21" s="31" t="s">
        <v>2953</v>
      </c>
      <c r="L21" s="46">
        <v>500</v>
      </c>
      <c r="M21" s="196"/>
      <c r="N21" s="159" t="s">
        <v>203</v>
      </c>
      <c r="O21" s="159" t="s">
        <v>203</v>
      </c>
      <c r="P21" s="160">
        <v>140</v>
      </c>
      <c r="Q21" s="160">
        <v>140</v>
      </c>
      <c r="R21" s="160">
        <v>606</v>
      </c>
      <c r="S21" s="161">
        <f t="shared" si="0"/>
        <v>0.49412915851272016</v>
      </c>
      <c r="T21" s="43"/>
      <c r="U21" s="69"/>
      <c r="V21" s="162">
        <v>716</v>
      </c>
      <c r="W21" s="51">
        <f>(Inputs!AH$14)/(Inputs!AH$9)*V21</f>
        <v>777.60184556927686</v>
      </c>
      <c r="X21" s="51">
        <f t="shared" si="1"/>
        <v>13.763552666576201</v>
      </c>
      <c r="Y21" s="51">
        <f>((W21+X21)/AK21)*($Y$1+$Y$1^2+$Y$1^3+$Y$1^4+$Y$1^5+$Y$1^6)-(W21+X21)</f>
        <v>16.054368008588995</v>
      </c>
      <c r="Z21" s="51">
        <f t="shared" si="2"/>
        <v>807.41976624444203</v>
      </c>
      <c r="AA21" s="51">
        <f t="shared" si="3"/>
        <v>89.470335562111458</v>
      </c>
      <c r="AB21" s="51">
        <f t="shared" si="4"/>
        <v>896.8901018065535</v>
      </c>
      <c r="AC21" s="51">
        <f t="shared" si="5"/>
        <v>63.337954925826011</v>
      </c>
      <c r="AD21" s="51">
        <f t="shared" si="6"/>
        <v>452.41396375590006</v>
      </c>
      <c r="AE21" s="160">
        <v>4.3</v>
      </c>
      <c r="AF21" s="51">
        <f>(Inputs!AH$14)/(Inputs!AH$9)*AE21</f>
        <v>4.6699552178043167</v>
      </c>
      <c r="AG21" s="51">
        <f t="shared" si="7"/>
        <v>33356.822984316546</v>
      </c>
      <c r="AH21" s="51">
        <f t="shared" si="8"/>
        <v>2.1199570377513139</v>
      </c>
      <c r="AI21" s="163">
        <v>3.8</v>
      </c>
      <c r="AJ21" s="51">
        <f t="shared" si="9"/>
        <v>5.9199570377513133</v>
      </c>
      <c r="AK21" s="74">
        <v>7</v>
      </c>
      <c r="AL21" s="74">
        <v>13</v>
      </c>
      <c r="AM21" s="16"/>
    </row>
    <row r="22" spans="1:70" ht="18.75">
      <c r="A22" s="120"/>
      <c r="B22" s="157" t="s">
        <v>3675</v>
      </c>
      <c r="C22" s="168" t="s">
        <v>1132</v>
      </c>
      <c r="D22" s="16" t="s">
        <v>1089</v>
      </c>
      <c r="E22" s="159" t="s">
        <v>3652</v>
      </c>
      <c r="F22" s="158">
        <v>51.343299999999999</v>
      </c>
      <c r="G22" s="158">
        <v>-83.805099999999996</v>
      </c>
      <c r="H22" s="31" t="s">
        <v>1152</v>
      </c>
      <c r="I22" s="75">
        <v>250</v>
      </c>
      <c r="J22" s="211" t="s">
        <v>1751</v>
      </c>
      <c r="K22" s="31" t="s">
        <v>2953</v>
      </c>
      <c r="L22" s="46">
        <v>500</v>
      </c>
      <c r="N22" s="159" t="s">
        <v>1068</v>
      </c>
      <c r="O22" s="159" t="s">
        <v>1068</v>
      </c>
      <c r="P22" s="160">
        <v>250</v>
      </c>
      <c r="Q22" s="160">
        <v>250</v>
      </c>
      <c r="R22" s="160">
        <v>1396</v>
      </c>
      <c r="S22" s="161">
        <f t="shared" si="0"/>
        <v>0.63744292237442923</v>
      </c>
      <c r="T22" s="43"/>
      <c r="U22" s="69"/>
      <c r="V22" s="162">
        <v>1291</v>
      </c>
      <c r="W22" s="51">
        <f>(Inputs!AH$14)/(Inputs!AH$9)*V22</f>
        <v>1402.0726014384588</v>
      </c>
      <c r="X22" s="51">
        <f t="shared" si="1"/>
        <v>24.816685045460723</v>
      </c>
      <c r="Y22" s="51">
        <f>((W22+X22)/AK22)*($Y$1+$Y$1^2+$Y$1^3+$Y$1^4+$Y$1^5+$Y$1^6)-(W22+X22)</f>
        <v>28.947191479173853</v>
      </c>
      <c r="Z22" s="51">
        <f t="shared" si="2"/>
        <v>1455.8364779630933</v>
      </c>
      <c r="AA22" s="51">
        <f t="shared" si="3"/>
        <v>133.46224766093013</v>
      </c>
      <c r="AB22" s="51">
        <f t="shared" si="4"/>
        <v>1589.2987256240235</v>
      </c>
      <c r="AC22" s="51">
        <f t="shared" si="5"/>
        <v>112.23552455812327</v>
      </c>
      <c r="AD22" s="51">
        <f t="shared" si="6"/>
        <v>448.94209823249309</v>
      </c>
      <c r="AE22" s="160">
        <v>6.74</v>
      </c>
      <c r="AF22" s="51">
        <f>(Inputs!AH$14)/(Inputs!AH$9)*AE22</f>
        <v>7.3198832948839758</v>
      </c>
      <c r="AG22" s="51">
        <f t="shared" si="7"/>
        <v>29279.533179535902</v>
      </c>
      <c r="AH22" s="51">
        <f t="shared" si="8"/>
        <v>1.6977864928040065</v>
      </c>
      <c r="AI22" s="163">
        <v>3.8</v>
      </c>
      <c r="AJ22" s="51">
        <f t="shared" si="9"/>
        <v>5.4977864928040061</v>
      </c>
      <c r="AK22" s="74">
        <v>7</v>
      </c>
      <c r="AL22" s="74">
        <v>13</v>
      </c>
      <c r="AM22" s="157" t="s">
        <v>1090</v>
      </c>
    </row>
    <row r="23" spans="1:70" ht="18.75">
      <c r="A23" s="120"/>
      <c r="B23" s="157" t="s">
        <v>3676</v>
      </c>
      <c r="C23" s="168" t="s">
        <v>1133</v>
      </c>
      <c r="D23" s="16" t="s">
        <v>1089</v>
      </c>
      <c r="E23" s="159" t="s">
        <v>3652</v>
      </c>
      <c r="F23" s="158">
        <v>51.343299999999999</v>
      </c>
      <c r="G23" s="158">
        <v>-83.805099999999996</v>
      </c>
      <c r="H23" s="31" t="s">
        <v>1152</v>
      </c>
      <c r="I23" s="75">
        <v>250</v>
      </c>
      <c r="J23" s="211" t="s">
        <v>1751</v>
      </c>
      <c r="K23" s="31" t="s">
        <v>2953</v>
      </c>
      <c r="L23" s="46">
        <v>500</v>
      </c>
      <c r="M23" s="196"/>
      <c r="N23" s="159" t="s">
        <v>203</v>
      </c>
      <c r="O23" s="159" t="s">
        <v>203</v>
      </c>
      <c r="P23" s="160">
        <v>490</v>
      </c>
      <c r="Q23" s="160">
        <v>490</v>
      </c>
      <c r="R23" s="160">
        <v>1676</v>
      </c>
      <c r="S23" s="161">
        <f t="shared" si="0"/>
        <v>0.39045755288416739</v>
      </c>
      <c r="T23" s="43"/>
      <c r="U23" s="69"/>
      <c r="V23" s="162">
        <v>2380</v>
      </c>
      <c r="W23" s="51">
        <f>(Inputs!AH$14)/(Inputs!AH$9)*V23</f>
        <v>2584.7659112498309</v>
      </c>
      <c r="X23" s="51">
        <f t="shared" si="1"/>
        <v>45.75035662912201</v>
      </c>
      <c r="Y23" s="51">
        <f>((W23+X23)/AK23)*($Y$1+$Y$1^2+$Y$1^3+$Y$1^4+$Y$1^5+$Y$1^6)-(W23+X23)</f>
        <v>53.365078017377073</v>
      </c>
      <c r="Z23" s="51">
        <f t="shared" si="2"/>
        <v>2683.88134589633</v>
      </c>
      <c r="AA23" s="51">
        <f t="shared" si="3"/>
        <v>202.10445161219207</v>
      </c>
      <c r="AB23" s="51">
        <f t="shared" si="4"/>
        <v>2885.985797508522</v>
      </c>
      <c r="AC23" s="51">
        <f t="shared" si="5"/>
        <v>203.80695248055545</v>
      </c>
      <c r="AD23" s="51">
        <f t="shared" si="6"/>
        <v>415.93255608276621</v>
      </c>
      <c r="AE23" s="160">
        <v>11.38</v>
      </c>
      <c r="AF23" s="51">
        <f>(Inputs!AH$14)/(Inputs!AH$9)*AE23</f>
        <v>12.359090785723984</v>
      </c>
      <c r="AG23" s="51">
        <f t="shared" si="7"/>
        <v>25222.63425657956</v>
      </c>
      <c r="AH23" s="51">
        <f t="shared" si="8"/>
        <v>1.3120458103441879</v>
      </c>
      <c r="AI23" s="163">
        <v>3.8</v>
      </c>
      <c r="AJ23" s="51">
        <f t="shared" si="9"/>
        <v>5.1120458103441875</v>
      </c>
      <c r="AK23" s="74">
        <v>7</v>
      </c>
      <c r="AL23" s="74">
        <v>13</v>
      </c>
      <c r="AM23" s="157" t="s">
        <v>1070</v>
      </c>
    </row>
    <row r="24" spans="1:70" ht="18.75">
      <c r="A24" s="120"/>
      <c r="B24" s="157" t="s">
        <v>3677</v>
      </c>
      <c r="C24" s="168" t="s">
        <v>1134</v>
      </c>
      <c r="D24" s="16" t="s">
        <v>1089</v>
      </c>
      <c r="E24" s="159" t="s">
        <v>3652</v>
      </c>
      <c r="F24" s="158">
        <v>51.450099999999999</v>
      </c>
      <c r="G24" s="158">
        <v>-86.733400000000003</v>
      </c>
      <c r="H24" s="31" t="s">
        <v>1152</v>
      </c>
      <c r="I24" s="75">
        <v>430</v>
      </c>
      <c r="J24" s="211" t="s">
        <v>1751</v>
      </c>
      <c r="K24" s="31" t="s">
        <v>2953</v>
      </c>
      <c r="L24" s="46">
        <v>500</v>
      </c>
      <c r="M24" s="196"/>
      <c r="N24" s="159" t="s">
        <v>203</v>
      </c>
      <c r="O24" s="159" t="s">
        <v>203</v>
      </c>
      <c r="P24" s="160">
        <v>55.1</v>
      </c>
      <c r="Q24" s="160">
        <v>55.1</v>
      </c>
      <c r="R24" s="160">
        <v>294</v>
      </c>
      <c r="S24" s="161">
        <f t="shared" si="0"/>
        <v>0.6091042438405887</v>
      </c>
      <c r="T24" s="43"/>
      <c r="U24" s="155"/>
      <c r="V24" s="162">
        <v>320</v>
      </c>
      <c r="W24" s="51">
        <f>(Inputs!AH$14)/(Inputs!AH$9)*V24</f>
        <v>347.53155109241425</v>
      </c>
      <c r="X24" s="51">
        <f t="shared" si="1"/>
        <v>6.1513084543357319</v>
      </c>
      <c r="Y24" s="51">
        <f>((W24+X24)/AK24)*($Y$1+$Y$1^2+$Y$1^3+$Y$1^4+$Y$1^5)-(W24+X24)</f>
        <v>-11.676673819095527</v>
      </c>
      <c r="Z24" s="51">
        <f t="shared" si="2"/>
        <v>342.00618572765444</v>
      </c>
      <c r="AA24" s="51">
        <f t="shared" si="3"/>
        <v>49.956440676260449</v>
      </c>
      <c r="AB24" s="51">
        <f t="shared" si="4"/>
        <v>391.9626264039149</v>
      </c>
      <c r="AC24" s="51">
        <f t="shared" si="5"/>
        <v>27.68021535054713</v>
      </c>
      <c r="AD24" s="51">
        <f t="shared" si="6"/>
        <v>502.3632550008553</v>
      </c>
      <c r="AE24" s="160">
        <v>2.4700000000000002</v>
      </c>
      <c r="AF24" s="51">
        <f>(Inputs!AH$14)/(Inputs!AH$9)*AE24</f>
        <v>2.6825091599945727</v>
      </c>
      <c r="AG24" s="51">
        <f t="shared" si="7"/>
        <v>48684.376769411487</v>
      </c>
      <c r="AH24" s="51">
        <f t="shared" si="8"/>
        <v>3.029933068997249</v>
      </c>
      <c r="AI24" s="163">
        <v>3.8</v>
      </c>
      <c r="AJ24" s="51">
        <f t="shared" si="9"/>
        <v>6.8299330689972493</v>
      </c>
      <c r="AK24" s="74">
        <v>6</v>
      </c>
      <c r="AL24" s="74">
        <v>11</v>
      </c>
      <c r="AM24" s="16"/>
    </row>
    <row r="25" spans="1:70" ht="18.75">
      <c r="A25" s="120"/>
      <c r="B25" s="157" t="s">
        <v>3678</v>
      </c>
      <c r="C25" s="168" t="s">
        <v>1135</v>
      </c>
      <c r="D25" s="16" t="s">
        <v>1089</v>
      </c>
      <c r="E25" s="159" t="s">
        <v>3655</v>
      </c>
      <c r="F25" s="158">
        <v>50.1023</v>
      </c>
      <c r="G25" s="158">
        <v>-83.209199999999996</v>
      </c>
      <c r="H25" s="31" t="s">
        <v>1152</v>
      </c>
      <c r="I25" s="75">
        <v>80</v>
      </c>
      <c r="J25" s="211" t="s">
        <v>1902</v>
      </c>
      <c r="K25" s="31" t="s">
        <v>3152</v>
      </c>
      <c r="L25" s="46">
        <v>115</v>
      </c>
      <c r="M25" s="155"/>
      <c r="N25" s="159" t="s">
        <v>203</v>
      </c>
      <c r="O25" s="159" t="s">
        <v>203</v>
      </c>
      <c r="P25" s="160">
        <v>126</v>
      </c>
      <c r="Q25" s="160">
        <v>126</v>
      </c>
      <c r="R25" s="160">
        <v>592</v>
      </c>
      <c r="S25" s="161">
        <f t="shared" si="0"/>
        <v>0.53634848155396098</v>
      </c>
      <c r="T25" s="43"/>
      <c r="U25" s="2"/>
      <c r="V25" s="162">
        <v>799</v>
      </c>
      <c r="W25" s="51">
        <f>(Inputs!AH$14)/(Inputs!AH$9)*V25</f>
        <v>867.74284163387188</v>
      </c>
      <c r="X25" s="51">
        <f t="shared" si="1"/>
        <v>15.359048296919532</v>
      </c>
      <c r="Y25" s="51">
        <f>((W25+X25)/AK25)*($Y$1+$Y$1^2+$Y$1^3+$Y$1^4+$Y$1^5+$Y$1^6)-(W25+X25)</f>
        <v>17.915419048690865</v>
      </c>
      <c r="Z25" s="51">
        <f t="shared" si="2"/>
        <v>901.01730897948232</v>
      </c>
      <c r="AA25" s="51">
        <f t="shared" si="3"/>
        <v>96.381527947047928</v>
      </c>
      <c r="AB25" s="51">
        <f t="shared" si="4"/>
        <v>997.39883692653029</v>
      </c>
      <c r="AC25" s="51">
        <f t="shared" si="5"/>
        <v>70.435834277887281</v>
      </c>
      <c r="AD25" s="51">
        <f t="shared" si="6"/>
        <v>559.01455776101011</v>
      </c>
      <c r="AE25" s="160">
        <v>3.95</v>
      </c>
      <c r="AF25" s="51">
        <f>(Inputs!AH$14)/(Inputs!AH$9)*AE25</f>
        <v>4.2898425837969887</v>
      </c>
      <c r="AG25" s="51">
        <f t="shared" si="7"/>
        <v>34046.36971267451</v>
      </c>
      <c r="AH25" s="51">
        <f t="shared" si="8"/>
        <v>2.2072533196277568</v>
      </c>
      <c r="AI25" s="163">
        <v>3.8</v>
      </c>
      <c r="AJ25" s="51">
        <f t="shared" si="9"/>
        <v>6.0072533196277567</v>
      </c>
      <c r="AK25" s="74">
        <v>7</v>
      </c>
      <c r="AL25" s="74">
        <v>13</v>
      </c>
      <c r="AM25" s="16"/>
    </row>
    <row r="26" spans="1:70" ht="18.75">
      <c r="A26" s="120"/>
      <c r="B26" s="157" t="s">
        <v>3679</v>
      </c>
      <c r="C26" s="168" t="s">
        <v>1136</v>
      </c>
      <c r="D26" s="16" t="s">
        <v>1089</v>
      </c>
      <c r="E26" s="159" t="s">
        <v>3651</v>
      </c>
      <c r="F26" s="158">
        <v>54.829300000000003</v>
      </c>
      <c r="G26" s="158">
        <v>-85.559700000000007</v>
      </c>
      <c r="H26" s="31" t="s">
        <v>1152</v>
      </c>
      <c r="I26" s="75">
        <v>635</v>
      </c>
      <c r="J26" s="211" t="s">
        <v>1751</v>
      </c>
      <c r="K26" s="31" t="s">
        <v>2953</v>
      </c>
      <c r="L26" s="46">
        <v>500</v>
      </c>
      <c r="M26" s="155"/>
      <c r="N26" s="159" t="s">
        <v>203</v>
      </c>
      <c r="O26" s="159" t="s">
        <v>203</v>
      </c>
      <c r="P26" s="160">
        <v>73</v>
      </c>
      <c r="Q26" s="160">
        <v>73</v>
      </c>
      <c r="R26" s="160">
        <v>416</v>
      </c>
      <c r="S26" s="161">
        <f t="shared" si="0"/>
        <v>0.65052855445049107</v>
      </c>
      <c r="T26" s="43"/>
      <c r="U26" s="69"/>
      <c r="V26" s="162">
        <v>426</v>
      </c>
      <c r="W26" s="51">
        <f>(Inputs!AH$14)/(Inputs!AH$9)*V26</f>
        <v>462.65137739177646</v>
      </c>
      <c r="X26" s="51">
        <f t="shared" si="1"/>
        <v>8.1889293798344429</v>
      </c>
      <c r="Y26" s="51">
        <f>((W26+X26)/AK26)*($Y$1+$Y$1^2+$Y$1^3+$Y$1^4+$Y$1^5+$Y$1^6)-(W26+X26)</f>
        <v>9.5519005190766961</v>
      </c>
      <c r="Z26" s="51">
        <f t="shared" si="2"/>
        <v>480.39220729068762</v>
      </c>
      <c r="AA26" s="51">
        <f t="shared" si="3"/>
        <v>62.906792789545705</v>
      </c>
      <c r="AB26" s="51">
        <f t="shared" si="4"/>
        <v>543.29900008023333</v>
      </c>
      <c r="AC26" s="51">
        <f t="shared" si="5"/>
        <v>38.367518505349963</v>
      </c>
      <c r="AD26" s="51">
        <f t="shared" si="6"/>
        <v>525.58244527876661</v>
      </c>
      <c r="AE26" s="160">
        <v>4.05</v>
      </c>
      <c r="AF26" s="51">
        <f>(Inputs!AH$14)/(Inputs!AH$9)*AE26</f>
        <v>4.3984461935133679</v>
      </c>
      <c r="AG26" s="51">
        <f t="shared" si="7"/>
        <v>60252.687582374907</v>
      </c>
      <c r="AH26" s="51">
        <f t="shared" si="8"/>
        <v>2.720454345557723</v>
      </c>
      <c r="AI26" s="163">
        <v>3.8</v>
      </c>
      <c r="AJ26" s="51">
        <f t="shared" si="9"/>
        <v>6.5204543455577229</v>
      </c>
      <c r="AK26" s="74">
        <v>7</v>
      </c>
      <c r="AL26" s="74">
        <v>13</v>
      </c>
      <c r="AM26" s="16"/>
    </row>
    <row r="27" spans="1:70" ht="18.75">
      <c r="A27" s="120"/>
      <c r="B27" s="157" t="s">
        <v>3680</v>
      </c>
      <c r="C27" s="168" t="s">
        <v>1137</v>
      </c>
      <c r="D27" s="16" t="s">
        <v>1089</v>
      </c>
      <c r="E27" s="159" t="s">
        <v>3652</v>
      </c>
      <c r="F27" s="158">
        <v>51.533299999999997</v>
      </c>
      <c r="G27" s="158">
        <v>-86.5167</v>
      </c>
      <c r="H27" s="31" t="s">
        <v>1152</v>
      </c>
      <c r="I27" s="75">
        <v>420</v>
      </c>
      <c r="J27" s="211" t="s">
        <v>1751</v>
      </c>
      <c r="K27" s="31" t="s">
        <v>2953</v>
      </c>
      <c r="L27" s="46">
        <v>500</v>
      </c>
      <c r="N27" s="159" t="s">
        <v>203</v>
      </c>
      <c r="O27" s="159" t="s">
        <v>203</v>
      </c>
      <c r="P27" s="160">
        <v>42.93</v>
      </c>
      <c r="Q27" s="160">
        <v>42.93</v>
      </c>
      <c r="R27" s="160">
        <v>229</v>
      </c>
      <c r="S27" s="161">
        <f t="shared" si="0"/>
        <v>0.60893437017040597</v>
      </c>
      <c r="T27" s="43"/>
      <c r="U27" s="69"/>
      <c r="V27" s="162">
        <v>244</v>
      </c>
      <c r="W27" s="51">
        <f>(Inputs!AH$14)/(Inputs!AH$9)*V27</f>
        <v>264.99280770796588</v>
      </c>
      <c r="X27" s="51">
        <f t="shared" si="1"/>
        <v>4.6903726964309964</v>
      </c>
      <c r="Y27" s="51">
        <f>((W27+X27)/AK27)*($Y$1+$Y$1^2+$Y$1^3+$Y$1^4+$Y$1^5)-(W27+X27)</f>
        <v>-8.9034637870603319</v>
      </c>
      <c r="Z27" s="51">
        <f t="shared" si="2"/>
        <v>260.77971661733653</v>
      </c>
      <c r="AA27" s="51">
        <f t="shared" si="3"/>
        <v>41.562628067818061</v>
      </c>
      <c r="AB27" s="51">
        <f t="shared" si="4"/>
        <v>302.34234468515461</v>
      </c>
      <c r="AC27" s="51">
        <f t="shared" si="5"/>
        <v>21.351273429447662</v>
      </c>
      <c r="AD27" s="51">
        <f t="shared" si="6"/>
        <v>497.35088351846406</v>
      </c>
      <c r="AE27" s="160">
        <v>1.71</v>
      </c>
      <c r="AF27" s="51">
        <f>(Inputs!AH$14)/(Inputs!AH$9)*AE27</f>
        <v>1.8571217261500887</v>
      </c>
      <c r="AG27" s="51">
        <f t="shared" si="7"/>
        <v>43259.299467740246</v>
      </c>
      <c r="AH27" s="51">
        <f t="shared" si="8"/>
        <v>3.3338547704595616</v>
      </c>
      <c r="AI27" s="163">
        <v>3.8</v>
      </c>
      <c r="AJ27" s="51">
        <f t="shared" si="9"/>
        <v>7.1338547704595614</v>
      </c>
      <c r="AK27" s="74">
        <v>6</v>
      </c>
      <c r="AL27" s="74">
        <v>11</v>
      </c>
      <c r="AM27" s="16"/>
    </row>
    <row r="28" spans="1:70" ht="18.75">
      <c r="A28" s="120"/>
      <c r="B28" s="157" t="s">
        <v>3681</v>
      </c>
      <c r="C28" s="168" t="s">
        <v>1138</v>
      </c>
      <c r="D28" s="16" t="s">
        <v>1089</v>
      </c>
      <c r="E28" s="159" t="s">
        <v>3656</v>
      </c>
      <c r="F28" s="158">
        <v>49.990299999999998</v>
      </c>
      <c r="G28" s="158">
        <v>-81.530500000000004</v>
      </c>
      <c r="H28" s="31" t="s">
        <v>1152</v>
      </c>
      <c r="I28" s="75">
        <v>50</v>
      </c>
      <c r="J28" s="211" t="s">
        <v>1751</v>
      </c>
      <c r="K28" s="31" t="s">
        <v>2953</v>
      </c>
      <c r="L28" s="46">
        <v>500</v>
      </c>
      <c r="M28" s="5"/>
      <c r="N28" s="159" t="s">
        <v>203</v>
      </c>
      <c r="O28" s="159" t="s">
        <v>203</v>
      </c>
      <c r="P28" s="160">
        <v>26.83</v>
      </c>
      <c r="Q28" s="160">
        <v>26.83</v>
      </c>
      <c r="R28" s="160">
        <v>31</v>
      </c>
      <c r="S28" s="161">
        <f t="shared" si="0"/>
        <v>0.131897606611559</v>
      </c>
      <c r="T28" s="43"/>
      <c r="U28" s="155"/>
      <c r="V28" s="162">
        <v>149</v>
      </c>
      <c r="W28" s="51">
        <f>(Inputs!AH$14)/(Inputs!AH$9)*V28</f>
        <v>161.81937847740539</v>
      </c>
      <c r="X28" s="51">
        <f t="shared" si="1"/>
        <v>2.8642029990500757</v>
      </c>
      <c r="Y28" s="51">
        <f>((W28+X28)/AK28)*($Y$1+$Y$1^2+$Y$1^3+$Y$1^4+$Y$1^5)-(W28+X28)</f>
        <v>-5.436951247016367</v>
      </c>
      <c r="Z28" s="51">
        <f t="shared" si="2"/>
        <v>159.24663022943909</v>
      </c>
      <c r="AA28" s="51">
        <f t="shared" si="3"/>
        <v>29.743173683827322</v>
      </c>
      <c r="AB28" s="51">
        <f t="shared" si="4"/>
        <v>188.98980391326643</v>
      </c>
      <c r="AC28" s="51">
        <f t="shared" si="5"/>
        <v>13.346370595001808</v>
      </c>
      <c r="AD28" s="51">
        <f t="shared" si="6"/>
        <v>497.44206466648563</v>
      </c>
      <c r="AE28" s="160">
        <v>1.19</v>
      </c>
      <c r="AF28" s="51">
        <f>(Inputs!AH$14)/(Inputs!AH$9)*AE28</f>
        <v>1.2923829556249156</v>
      </c>
      <c r="AG28" s="51">
        <f t="shared" si="7"/>
        <v>48169.323728099727</v>
      </c>
      <c r="AH28" s="51">
        <f t="shared" si="8"/>
        <v>3.9914654997905106</v>
      </c>
      <c r="AI28" s="163">
        <v>3.8</v>
      </c>
      <c r="AJ28" s="51">
        <f t="shared" si="9"/>
        <v>7.79146549979051</v>
      </c>
      <c r="AK28" s="74">
        <v>6</v>
      </c>
      <c r="AL28" s="74">
        <v>11</v>
      </c>
      <c r="AM28" s="16"/>
    </row>
    <row r="29" spans="1:70" ht="18.75">
      <c r="A29" s="120"/>
      <c r="B29" s="157" t="s">
        <v>3682</v>
      </c>
      <c r="C29" s="168" t="s">
        <v>1139</v>
      </c>
      <c r="D29" s="16" t="s">
        <v>1089</v>
      </c>
      <c r="E29" s="159" t="s">
        <v>3650</v>
      </c>
      <c r="F29" s="158">
        <v>50.3812</v>
      </c>
      <c r="G29" s="158">
        <v>-81.585999999999999</v>
      </c>
      <c r="H29" s="31" t="s">
        <v>1152</v>
      </c>
      <c r="I29" s="75">
        <v>80</v>
      </c>
      <c r="J29" s="211" t="s">
        <v>1751</v>
      </c>
      <c r="K29" s="31" t="s">
        <v>2953</v>
      </c>
      <c r="L29" s="46">
        <v>500</v>
      </c>
      <c r="M29" s="155"/>
      <c r="N29" s="159" t="s">
        <v>203</v>
      </c>
      <c r="O29" s="159" t="s">
        <v>203</v>
      </c>
      <c r="P29" s="160">
        <v>295</v>
      </c>
      <c r="Q29" s="160">
        <v>295</v>
      </c>
      <c r="R29" s="160">
        <v>555</v>
      </c>
      <c r="S29" s="161">
        <f t="shared" si="0"/>
        <v>0.2147666589273276</v>
      </c>
      <c r="T29" s="43"/>
      <c r="U29" s="69"/>
      <c r="V29" s="162">
        <v>1472</v>
      </c>
      <c r="W29" s="51">
        <f>(Inputs!AH$14)/(Inputs!AH$9)*V29</f>
        <v>1598.6451350251057</v>
      </c>
      <c r="X29" s="51">
        <f t="shared" si="1"/>
        <v>28.296018889944371</v>
      </c>
      <c r="Y29" s="51">
        <f>((W29+X29)/AK29)*($Y$1+$Y$1^2+$Y$1^3+$Y$1^4+$Y$1^5+$Y$1^6)-(W29+X29)</f>
        <v>33.005628084697037</v>
      </c>
      <c r="Z29" s="51">
        <f t="shared" si="2"/>
        <v>1659.9467819997471</v>
      </c>
      <c r="AA29" s="51">
        <f t="shared" si="3"/>
        <v>145.88637403585781</v>
      </c>
      <c r="AB29" s="51">
        <f t="shared" si="4"/>
        <v>1805.833156035605</v>
      </c>
      <c r="AC29" s="51">
        <f t="shared" si="5"/>
        <v>127.52708365290327</v>
      </c>
      <c r="AD29" s="51">
        <f t="shared" si="6"/>
        <v>432.29519882340088</v>
      </c>
      <c r="AE29" s="160">
        <v>7.67</v>
      </c>
      <c r="AF29" s="51">
        <f>(Inputs!AH$14)/(Inputs!AH$9)*AE29</f>
        <v>8.3298968652463046</v>
      </c>
      <c r="AG29" s="51">
        <f t="shared" si="7"/>
        <v>28236.938526258658</v>
      </c>
      <c r="AH29" s="51">
        <f t="shared" si="8"/>
        <v>1.5935007246807691</v>
      </c>
      <c r="AI29" s="163">
        <v>3.8</v>
      </c>
      <c r="AJ29" s="51">
        <f t="shared" si="9"/>
        <v>5.3935007246807691</v>
      </c>
      <c r="AK29" s="74">
        <v>7</v>
      </c>
      <c r="AL29" s="74">
        <v>13</v>
      </c>
      <c r="AM29" s="16"/>
    </row>
    <row r="30" spans="1:70" ht="18.75">
      <c r="A30" s="120"/>
      <c r="B30" s="157" t="s">
        <v>3683</v>
      </c>
      <c r="C30" s="168" t="s">
        <v>1140</v>
      </c>
      <c r="D30" s="16" t="s">
        <v>1089</v>
      </c>
      <c r="E30" s="159" t="s">
        <v>3652</v>
      </c>
      <c r="F30" s="158">
        <v>51.661099999999998</v>
      </c>
      <c r="G30" s="158">
        <v>-86.388499999999993</v>
      </c>
      <c r="H30" s="31" t="s">
        <v>1152</v>
      </c>
      <c r="I30" s="75">
        <v>415</v>
      </c>
      <c r="J30" s="211" t="s">
        <v>1751</v>
      </c>
      <c r="K30" s="31" t="s">
        <v>2953</v>
      </c>
      <c r="L30" s="46">
        <v>500</v>
      </c>
      <c r="N30" s="159" t="s">
        <v>203</v>
      </c>
      <c r="O30" s="159" t="s">
        <v>203</v>
      </c>
      <c r="P30" s="160">
        <v>50</v>
      </c>
      <c r="Q30" s="160">
        <v>50</v>
      </c>
      <c r="R30" s="160">
        <v>264</v>
      </c>
      <c r="S30" s="161">
        <f t="shared" si="0"/>
        <v>0.60273972602739723</v>
      </c>
      <c r="T30" s="43"/>
      <c r="U30" s="196"/>
      <c r="V30" s="162">
        <v>281</v>
      </c>
      <c r="W30" s="51">
        <f>(Inputs!AH$14)/(Inputs!AH$9)*V30</f>
        <v>305.17614330302627</v>
      </c>
      <c r="X30" s="51">
        <f t="shared" si="1"/>
        <v>5.4016177364635647</v>
      </c>
      <c r="Y30" s="51">
        <f>((W30+X30)/AK30)*($Y$1+$Y$1^2+$Y$1^3+$Y$1^4+$Y$1^5)-(W30+X30)</f>
        <v>-10.253579197393265</v>
      </c>
      <c r="Z30" s="51">
        <f t="shared" si="2"/>
        <v>300.32418184209655</v>
      </c>
      <c r="AA30" s="51">
        <f t="shared" si="3"/>
        <v>45.740415997346467</v>
      </c>
      <c r="AB30" s="51">
        <f t="shared" si="4"/>
        <v>346.06459783944302</v>
      </c>
      <c r="AC30" s="51">
        <f t="shared" si="5"/>
        <v>24.438918274634243</v>
      </c>
      <c r="AD30" s="51">
        <f t="shared" si="6"/>
        <v>488.77836549268488</v>
      </c>
      <c r="AE30" s="160">
        <v>1.92</v>
      </c>
      <c r="AF30" s="51">
        <f>(Inputs!AH$14)/(Inputs!AH$9)*AE30</f>
        <v>2.0851893065544855</v>
      </c>
      <c r="AG30" s="51">
        <f t="shared" si="7"/>
        <v>41703.786131089713</v>
      </c>
      <c r="AH30" s="51">
        <f t="shared" si="8"/>
        <v>3.1447678128908092</v>
      </c>
      <c r="AI30" s="163">
        <v>3.8</v>
      </c>
      <c r="AJ30" s="51">
        <f t="shared" si="9"/>
        <v>6.9447678128908095</v>
      </c>
      <c r="AK30" s="74">
        <v>6</v>
      </c>
      <c r="AL30" s="74">
        <v>11</v>
      </c>
      <c r="AM30" s="16"/>
    </row>
    <row r="31" spans="1:70" ht="18.75">
      <c r="A31" s="120"/>
      <c r="B31" s="157" t="s">
        <v>3684</v>
      </c>
      <c r="C31" s="168" t="s">
        <v>1141</v>
      </c>
      <c r="D31" s="16" t="s">
        <v>1089</v>
      </c>
      <c r="E31" s="159" t="s">
        <v>3650</v>
      </c>
      <c r="F31" s="158">
        <v>50.850200000000001</v>
      </c>
      <c r="G31" s="158">
        <v>-81.108400000000003</v>
      </c>
      <c r="H31" s="31" t="s">
        <v>1152</v>
      </c>
      <c r="I31" s="75">
        <v>150</v>
      </c>
      <c r="J31" s="211" t="s">
        <v>1751</v>
      </c>
      <c r="K31" s="31" t="s">
        <v>2953</v>
      </c>
      <c r="L31" s="46">
        <v>500</v>
      </c>
      <c r="M31" s="11"/>
      <c r="N31" s="159" t="s">
        <v>203</v>
      </c>
      <c r="O31" s="159" t="s">
        <v>203</v>
      </c>
      <c r="P31" s="160">
        <v>64.64</v>
      </c>
      <c r="Q31" s="160">
        <v>64.64</v>
      </c>
      <c r="R31" s="160">
        <v>243</v>
      </c>
      <c r="S31" s="161">
        <f t="shared" si="0"/>
        <v>0.42914180116641798</v>
      </c>
      <c r="T31" s="43"/>
      <c r="U31" s="11"/>
      <c r="V31" s="162">
        <v>348</v>
      </c>
      <c r="W31" s="51">
        <f>(Inputs!AH$14)/(Inputs!AH$9)*V31</f>
        <v>377.9405618130005</v>
      </c>
      <c r="X31" s="51">
        <f t="shared" si="1"/>
        <v>6.6895479440901093</v>
      </c>
      <c r="Y31" s="51">
        <f>((W31+X31)/AK31)*($Y$1+$Y$1^2+$Y$1^3+$Y$1^4+$Y$1^5)-(W31+X31)</f>
        <v>-12.698382778266364</v>
      </c>
      <c r="Z31" s="51">
        <f t="shared" si="2"/>
        <v>371.93172697882426</v>
      </c>
      <c r="AA31" s="51">
        <f t="shared" si="3"/>
        <v>52.881662702311303</v>
      </c>
      <c r="AB31" s="51">
        <f t="shared" si="4"/>
        <v>424.81338968113556</v>
      </c>
      <c r="AC31" s="51">
        <f t="shared" si="5"/>
        <v>30.000120720826665</v>
      </c>
      <c r="AD31" s="51">
        <f t="shared" si="6"/>
        <v>464.11077847813527</v>
      </c>
      <c r="AE31" s="160">
        <v>2.35</v>
      </c>
      <c r="AF31" s="51">
        <f>(Inputs!AH$14)/(Inputs!AH$9)*AE31</f>
        <v>2.5521848283349171</v>
      </c>
      <c r="AG31" s="51">
        <f t="shared" si="7"/>
        <v>39483.057369042654</v>
      </c>
      <c r="AH31" s="51">
        <f t="shared" si="8"/>
        <v>2.8501786413248178</v>
      </c>
      <c r="AI31" s="163">
        <v>3.8</v>
      </c>
      <c r="AJ31" s="51">
        <f t="shared" si="9"/>
        <v>6.6501786413248176</v>
      </c>
      <c r="AK31" s="74">
        <v>6</v>
      </c>
      <c r="AL31" s="74">
        <v>11</v>
      </c>
      <c r="AM31" s="16"/>
    </row>
    <row r="32" spans="1:70" ht="18.75">
      <c r="A32" s="120"/>
      <c r="B32" s="157" t="s">
        <v>3685</v>
      </c>
      <c r="C32" s="168" t="s">
        <v>1142</v>
      </c>
      <c r="D32" s="16" t="s">
        <v>1089</v>
      </c>
      <c r="E32" s="159" t="s">
        <v>3650</v>
      </c>
      <c r="F32" s="158">
        <v>50.850200000000001</v>
      </c>
      <c r="G32" s="158">
        <v>-81.108400000000003</v>
      </c>
      <c r="H32" s="31" t="s">
        <v>1152</v>
      </c>
      <c r="I32" s="75">
        <v>140</v>
      </c>
      <c r="J32" s="211" t="s">
        <v>1751</v>
      </c>
      <c r="K32" s="31" t="s">
        <v>2953</v>
      </c>
      <c r="L32" s="46">
        <v>500</v>
      </c>
      <c r="M32" s="155"/>
      <c r="N32" s="159" t="s">
        <v>203</v>
      </c>
      <c r="O32" s="159" t="s">
        <v>203</v>
      </c>
      <c r="P32" s="160">
        <v>131</v>
      </c>
      <c r="Q32" s="160">
        <v>131</v>
      </c>
      <c r="R32" s="160">
        <v>308</v>
      </c>
      <c r="S32" s="161">
        <f t="shared" si="0"/>
        <v>0.26839555230227613</v>
      </c>
      <c r="T32" s="43"/>
      <c r="U32" s="69"/>
      <c r="V32" s="162">
        <v>671</v>
      </c>
      <c r="W32" s="51">
        <f>(Inputs!AH$14)/(Inputs!AH$9)*V32</f>
        <v>728.7302211969062</v>
      </c>
      <c r="X32" s="51">
        <f t="shared" si="1"/>
        <v>12.89852491518524</v>
      </c>
      <c r="Y32" s="51">
        <f>((W32+X32)/AK32)*($Y$1+$Y$1^2+$Y$1^3+$Y$1^4+$Y$1^5+$Y$1^6)-(W32+X32)</f>
        <v>15.045364432630208</v>
      </c>
      <c r="Z32" s="51">
        <f t="shared" si="2"/>
        <v>756.67411054472166</v>
      </c>
      <c r="AA32" s="51">
        <f t="shared" si="3"/>
        <v>85.615940051142431</v>
      </c>
      <c r="AB32" s="51">
        <f t="shared" si="4"/>
        <v>842.29005059586405</v>
      </c>
      <c r="AC32" s="51">
        <f t="shared" si="5"/>
        <v>59.482125125090469</v>
      </c>
      <c r="AD32" s="51">
        <f t="shared" si="6"/>
        <v>454.0620238556524</v>
      </c>
      <c r="AE32" s="160">
        <v>4.07</v>
      </c>
      <c r="AF32" s="51">
        <f>(Inputs!AH$14)/(Inputs!AH$9)*AE32</f>
        <v>4.4201669154566439</v>
      </c>
      <c r="AG32" s="51">
        <f t="shared" si="7"/>
        <v>33741.732179058352</v>
      </c>
      <c r="AH32" s="51">
        <f t="shared" si="8"/>
        <v>2.17459903612778</v>
      </c>
      <c r="AI32" s="163">
        <v>3.8</v>
      </c>
      <c r="AJ32" s="51">
        <f t="shared" si="9"/>
        <v>5.9745990361277794</v>
      </c>
      <c r="AK32" s="74">
        <v>7</v>
      </c>
      <c r="AL32" s="74">
        <v>13</v>
      </c>
      <c r="AM32" s="16"/>
    </row>
    <row r="33" spans="1:39" ht="18.75">
      <c r="A33" s="120"/>
      <c r="B33" s="157" t="s">
        <v>3686</v>
      </c>
      <c r="C33" s="168" t="s">
        <v>1143</v>
      </c>
      <c r="D33" s="16" t="s">
        <v>1089</v>
      </c>
      <c r="E33" s="159" t="s">
        <v>3651</v>
      </c>
      <c r="F33" s="158">
        <v>53.701500000000003</v>
      </c>
      <c r="G33" s="158">
        <v>-87.035399999999996</v>
      </c>
      <c r="H33" s="31" t="s">
        <v>1152</v>
      </c>
      <c r="I33" s="75">
        <v>590</v>
      </c>
      <c r="J33" s="211" t="s">
        <v>1751</v>
      </c>
      <c r="K33" s="31" t="s">
        <v>2953</v>
      </c>
      <c r="L33" s="46">
        <v>500</v>
      </c>
      <c r="M33" s="5"/>
      <c r="N33" s="159" t="s">
        <v>203</v>
      </c>
      <c r="O33" s="159" t="s">
        <v>203</v>
      </c>
      <c r="P33" s="160">
        <v>31.9</v>
      </c>
      <c r="Q33" s="160">
        <v>31.9</v>
      </c>
      <c r="R33" s="160">
        <v>200</v>
      </c>
      <c r="S33" s="161">
        <f t="shared" si="0"/>
        <v>0.7157069037087932</v>
      </c>
      <c r="T33" s="43"/>
      <c r="U33" s="155"/>
      <c r="V33" s="162">
        <v>181</v>
      </c>
      <c r="W33" s="51">
        <f>(Inputs!AH$14)/(Inputs!AH$9)*V33</f>
        <v>196.57253358664681</v>
      </c>
      <c r="X33" s="51">
        <f t="shared" si="1"/>
        <v>3.4793338444836488</v>
      </c>
      <c r="Y33" s="51">
        <f>((W33+X33)/AK33)*($Y$1+$Y$1^2+$Y$1^3+$Y$1^4+$Y$1^5)-(W33+X33)</f>
        <v>-6.6046186289259197</v>
      </c>
      <c r="Z33" s="51">
        <f t="shared" si="2"/>
        <v>193.44724880220454</v>
      </c>
      <c r="AA33" s="51">
        <f t="shared" si="3"/>
        <v>33.939613150963361</v>
      </c>
      <c r="AB33" s="51">
        <f t="shared" si="4"/>
        <v>227.38686195316791</v>
      </c>
      <c r="AC33" s="51">
        <f t="shared" si="5"/>
        <v>16.05795267904643</v>
      </c>
      <c r="AD33" s="51">
        <f t="shared" si="6"/>
        <v>503.38409652183168</v>
      </c>
      <c r="AE33" s="160">
        <v>1.52</v>
      </c>
      <c r="AF33" s="51">
        <f>(Inputs!AH$14)/(Inputs!AH$9)*AE33</f>
        <v>1.6507748676889678</v>
      </c>
      <c r="AG33" s="51">
        <f t="shared" si="7"/>
        <v>51748.428454199624</v>
      </c>
      <c r="AH33" s="51">
        <f t="shared" si="8"/>
        <v>3.7354443076316284</v>
      </c>
      <c r="AI33" s="163">
        <v>3.8</v>
      </c>
      <c r="AJ33" s="51">
        <f t="shared" si="9"/>
        <v>7.5354443076316286</v>
      </c>
      <c r="AK33" s="74">
        <v>6</v>
      </c>
      <c r="AL33" s="74">
        <v>11</v>
      </c>
      <c r="AM33" s="16"/>
    </row>
    <row r="34" spans="1:39" ht="18.75">
      <c r="A34" s="120"/>
      <c r="B34" s="157" t="s">
        <v>3687</v>
      </c>
      <c r="C34" s="168" t="s">
        <v>1144</v>
      </c>
      <c r="D34" s="16" t="s">
        <v>1089</v>
      </c>
      <c r="E34" s="159" t="s">
        <v>3651</v>
      </c>
      <c r="F34" s="158">
        <v>54.995399999999997</v>
      </c>
      <c r="G34" s="158">
        <v>-85.414400000000001</v>
      </c>
      <c r="H34" s="31" t="s">
        <v>1152</v>
      </c>
      <c r="I34" s="75">
        <v>650</v>
      </c>
      <c r="J34" s="211" t="s">
        <v>1751</v>
      </c>
      <c r="K34" s="31" t="s">
        <v>2953</v>
      </c>
      <c r="L34" s="46">
        <v>500</v>
      </c>
      <c r="M34" s="155"/>
      <c r="N34" s="159" t="s">
        <v>203</v>
      </c>
      <c r="O34" s="159" t="s">
        <v>203</v>
      </c>
      <c r="P34" s="160">
        <v>76</v>
      </c>
      <c r="Q34" s="160">
        <v>76</v>
      </c>
      <c r="R34" s="160">
        <v>408</v>
      </c>
      <c r="S34" s="161">
        <f t="shared" si="0"/>
        <v>0.61283345349675555</v>
      </c>
      <c r="T34" s="43"/>
      <c r="U34" s="69"/>
      <c r="V34" s="162">
        <v>441</v>
      </c>
      <c r="W34" s="51">
        <f>(Inputs!AH$14)/(Inputs!AH$9)*V34</f>
        <v>478.94191884923339</v>
      </c>
      <c r="X34" s="51">
        <f t="shared" si="1"/>
        <v>8.4772719636314307</v>
      </c>
      <c r="Y34" s="51">
        <f>((W34+X34)/AK34)*($Y$1+$Y$1^2+$Y$1^3+$Y$1^4+$Y$1^5+$Y$1^6)-(W34+X34)</f>
        <v>9.8882350443963105</v>
      </c>
      <c r="Z34" s="51">
        <f t="shared" si="2"/>
        <v>497.30742585726114</v>
      </c>
      <c r="AA34" s="51">
        <f t="shared" si="3"/>
        <v>64.401088963857376</v>
      </c>
      <c r="AB34" s="51">
        <f t="shared" si="4"/>
        <v>561.70851482111857</v>
      </c>
      <c r="AC34" s="51">
        <f t="shared" si="5"/>
        <v>39.667589732043041</v>
      </c>
      <c r="AD34" s="51">
        <f t="shared" si="6"/>
        <v>521.941970158461</v>
      </c>
      <c r="AE34" s="160">
        <v>3.6</v>
      </c>
      <c r="AF34" s="51">
        <f>(Inputs!AH$14)/(Inputs!AH$9)*AE34</f>
        <v>3.9097299497896607</v>
      </c>
      <c r="AG34" s="51">
        <f t="shared" si="7"/>
        <v>51443.815128811322</v>
      </c>
      <c r="AH34" s="51">
        <f t="shared" si="8"/>
        <v>2.6788135781828251</v>
      </c>
      <c r="AI34" s="163">
        <v>3.8</v>
      </c>
      <c r="AJ34" s="51">
        <f t="shared" si="9"/>
        <v>6.4788135781828249</v>
      </c>
      <c r="AK34" s="74">
        <v>7</v>
      </c>
      <c r="AL34" s="74">
        <v>13</v>
      </c>
      <c r="AM34" s="16"/>
    </row>
    <row r="35" spans="1:39" ht="18.75">
      <c r="A35" s="120"/>
      <c r="B35" s="157" t="s">
        <v>3688</v>
      </c>
      <c r="C35" s="168" t="s">
        <v>1145</v>
      </c>
      <c r="D35" s="16" t="s">
        <v>1089</v>
      </c>
      <c r="E35" s="159" t="s">
        <v>3652</v>
      </c>
      <c r="F35" s="158">
        <v>52.251199999999997</v>
      </c>
      <c r="G35" s="158">
        <v>-81.757300000000001</v>
      </c>
      <c r="H35" s="31" t="s">
        <v>1152</v>
      </c>
      <c r="I35" s="75">
        <v>285</v>
      </c>
      <c r="J35" s="211" t="s">
        <v>1751</v>
      </c>
      <c r="K35" s="31" t="s">
        <v>2953</v>
      </c>
      <c r="L35" s="46">
        <v>500</v>
      </c>
      <c r="N35" s="159" t="s">
        <v>1068</v>
      </c>
      <c r="O35" s="159" t="s">
        <v>1068</v>
      </c>
      <c r="P35" s="160">
        <v>130</v>
      </c>
      <c r="Q35" s="160">
        <v>130</v>
      </c>
      <c r="R35" s="160">
        <v>792</v>
      </c>
      <c r="S35" s="161">
        <f t="shared" si="0"/>
        <v>0.69546891464699689</v>
      </c>
      <c r="T35" s="43"/>
      <c r="V35" s="162">
        <v>703</v>
      </c>
      <c r="W35" s="51">
        <f>(Inputs!AH$14)/(Inputs!AH$9)*V35</f>
        <v>763.48337630614753</v>
      </c>
      <c r="X35" s="51">
        <f t="shared" si="1"/>
        <v>13.513655760618812</v>
      </c>
      <c r="Y35" s="51">
        <f>((W35+X35)/AK35)*($Y$1+$Y$1^2+$Y$1^3+$Y$1^4+$Y$1^5+$Y$1^6)-(W35+X35)</f>
        <v>15.762878086645401</v>
      </c>
      <c r="Z35" s="51">
        <f t="shared" si="2"/>
        <v>792.75991015341174</v>
      </c>
      <c r="AA35" s="51">
        <f t="shared" si="3"/>
        <v>88.365057490594154</v>
      </c>
      <c r="AB35" s="51">
        <f t="shared" si="4"/>
        <v>881.12496764400589</v>
      </c>
      <c r="AC35" s="51">
        <f t="shared" si="5"/>
        <v>62.224628605270397</v>
      </c>
      <c r="AD35" s="51">
        <f t="shared" si="6"/>
        <v>478.65098927131072</v>
      </c>
      <c r="AE35" s="160">
        <v>4.05</v>
      </c>
      <c r="AF35" s="51">
        <f>(Inputs!AH$14)/(Inputs!AH$9)*AE35</f>
        <v>4.3984461935133679</v>
      </c>
      <c r="AG35" s="51">
        <f t="shared" si="7"/>
        <v>33834.201488564373</v>
      </c>
      <c r="AH35" s="51">
        <f t="shared" si="8"/>
        <v>2.1809905985630977</v>
      </c>
      <c r="AI35" s="163">
        <v>3.8</v>
      </c>
      <c r="AJ35" s="51">
        <f t="shared" si="9"/>
        <v>5.980990598563098</v>
      </c>
      <c r="AK35" s="74">
        <v>7</v>
      </c>
      <c r="AL35" s="74">
        <v>13</v>
      </c>
      <c r="AM35" s="157" t="s">
        <v>1090</v>
      </c>
    </row>
    <row r="36" spans="1:39" ht="18.75">
      <c r="A36" s="120"/>
      <c r="B36" s="157" t="s">
        <v>3689</v>
      </c>
      <c r="C36" s="168" t="s">
        <v>1146</v>
      </c>
      <c r="D36" s="16" t="s">
        <v>1089</v>
      </c>
      <c r="E36" s="159" t="s">
        <v>3652</v>
      </c>
      <c r="F36" s="158">
        <v>52.251199999999997</v>
      </c>
      <c r="G36" s="158">
        <v>-81.757300000000001</v>
      </c>
      <c r="H36" s="31" t="s">
        <v>1152</v>
      </c>
      <c r="I36" s="75">
        <v>285</v>
      </c>
      <c r="J36" s="211" t="s">
        <v>1751</v>
      </c>
      <c r="K36" s="31" t="s">
        <v>2953</v>
      </c>
      <c r="L36" s="46">
        <v>500</v>
      </c>
      <c r="M36" s="155"/>
      <c r="N36" s="159" t="s">
        <v>203</v>
      </c>
      <c r="O36" s="159" t="s">
        <v>203</v>
      </c>
      <c r="P36" s="160">
        <v>285</v>
      </c>
      <c r="Q36" s="160">
        <v>285</v>
      </c>
      <c r="R36" s="160">
        <v>951</v>
      </c>
      <c r="S36" s="161">
        <f t="shared" si="0"/>
        <v>0.38091804854602257</v>
      </c>
      <c r="T36" s="43"/>
      <c r="U36" s="69"/>
      <c r="V36" s="162">
        <v>1427</v>
      </c>
      <c r="W36" s="51">
        <f>(Inputs!AH$14)/(Inputs!AH$9)*V36</f>
        <v>1549.7735106527348</v>
      </c>
      <c r="X36" s="51">
        <f t="shared" si="1"/>
        <v>27.430991138553406</v>
      </c>
      <c r="Y36" s="51">
        <f>((W36+X36)/AK36)*($Y$1+$Y$1^2+$Y$1^3+$Y$1^4+$Y$1^5+$Y$1^6)-(W36+X36)</f>
        <v>31.99662450873825</v>
      </c>
      <c r="Z36" s="51">
        <f t="shared" si="2"/>
        <v>1609.2011263000265</v>
      </c>
      <c r="AA36" s="51">
        <f t="shared" si="3"/>
        <v>142.84574065653644</v>
      </c>
      <c r="AB36" s="51">
        <f t="shared" si="4"/>
        <v>1752.046866956563</v>
      </c>
      <c r="AC36" s="51">
        <f t="shared" si="5"/>
        <v>123.72872134914513</v>
      </c>
      <c r="AD36" s="51">
        <f t="shared" si="6"/>
        <v>434.13586438296534</v>
      </c>
      <c r="AE36" s="160">
        <v>7.46</v>
      </c>
      <c r="AF36" s="51">
        <f>(Inputs!AH$14)/(Inputs!AH$9)*AE36</f>
        <v>8.1018292848419069</v>
      </c>
      <c r="AG36" s="51">
        <f t="shared" si="7"/>
        <v>28427.471174883885</v>
      </c>
      <c r="AH36" s="51">
        <f t="shared" si="8"/>
        <v>1.6146876220446058</v>
      </c>
      <c r="AI36" s="163">
        <v>3.8</v>
      </c>
      <c r="AJ36" s="51">
        <f t="shared" si="9"/>
        <v>5.4146876220446059</v>
      </c>
      <c r="AK36" s="74">
        <v>7</v>
      </c>
      <c r="AL36" s="74">
        <v>13</v>
      </c>
      <c r="AM36" s="157" t="s">
        <v>1070</v>
      </c>
    </row>
    <row r="37" spans="1:39" ht="18.75">
      <c r="A37" s="120"/>
      <c r="B37" s="157" t="s">
        <v>3690</v>
      </c>
      <c r="C37" s="168" t="s">
        <v>1147</v>
      </c>
      <c r="D37" s="16" t="s">
        <v>1089</v>
      </c>
      <c r="E37" s="159" t="s">
        <v>3655</v>
      </c>
      <c r="F37" s="158">
        <v>50.0533</v>
      </c>
      <c r="G37" s="158">
        <v>-83.183300000000003</v>
      </c>
      <c r="H37" s="31" t="s">
        <v>1152</v>
      </c>
      <c r="I37" s="75">
        <v>80</v>
      </c>
      <c r="J37" s="211" t="s">
        <v>1902</v>
      </c>
      <c r="K37" s="31" t="s">
        <v>3152</v>
      </c>
      <c r="L37" s="46">
        <v>115</v>
      </c>
      <c r="M37" s="21"/>
      <c r="N37" s="159" t="s">
        <v>203</v>
      </c>
      <c r="O37" s="159" t="s">
        <v>203</v>
      </c>
      <c r="P37" s="160">
        <v>29.2</v>
      </c>
      <c r="Q37" s="160">
        <v>29.2</v>
      </c>
      <c r="R37" s="160">
        <v>156</v>
      </c>
      <c r="S37" s="161">
        <f t="shared" si="0"/>
        <v>0.60987051979733531</v>
      </c>
      <c r="T37" s="43"/>
      <c r="U37" s="86"/>
      <c r="V37" s="162">
        <v>167</v>
      </c>
      <c r="W37" s="51">
        <f>(Inputs!AH$14)/(Inputs!AH$9)*V37</f>
        <v>181.36802822635369</v>
      </c>
      <c r="X37" s="51">
        <f t="shared" si="1"/>
        <v>3.2102140996064605</v>
      </c>
      <c r="Y37" s="51">
        <f>((W37+X37)/AK37)*($Y$1+$Y$1^2+$Y$1^3+$Y$1^4+$Y$1^5)-(W37+X37)</f>
        <v>-6.0937641493404726</v>
      </c>
      <c r="Z37" s="51">
        <f t="shared" si="2"/>
        <v>178.48447817661969</v>
      </c>
      <c r="AA37" s="51">
        <f t="shared" si="3"/>
        <v>32.135761583576603</v>
      </c>
      <c r="AB37" s="51">
        <f t="shared" si="4"/>
        <v>210.62023976019628</v>
      </c>
      <c r="AC37" s="51">
        <f t="shared" si="5"/>
        <v>14.87390174730157</v>
      </c>
      <c r="AD37" s="51">
        <f t="shared" si="6"/>
        <v>509.38019682539624</v>
      </c>
      <c r="AE37" s="160">
        <v>1.68</v>
      </c>
      <c r="AF37" s="51">
        <f>(Inputs!AH$14)/(Inputs!AH$9)*AE37</f>
        <v>1.8245406432351747</v>
      </c>
      <c r="AG37" s="51">
        <f t="shared" si="7"/>
        <v>62484.268603944343</v>
      </c>
      <c r="AH37" s="51">
        <f t="shared" si="8"/>
        <v>3.8641365527879259</v>
      </c>
      <c r="AI37" s="163">
        <v>3.8</v>
      </c>
      <c r="AJ37" s="51">
        <f t="shared" si="9"/>
        <v>7.6641365527879257</v>
      </c>
      <c r="AK37" s="74">
        <v>6</v>
      </c>
      <c r="AL37" s="74">
        <v>11</v>
      </c>
      <c r="AM37" s="16"/>
    </row>
    <row r="38" spans="1:39" ht="18.75">
      <c r="A38" s="120"/>
      <c r="B38" s="157" t="s">
        <v>3691</v>
      </c>
      <c r="C38" s="168" t="s">
        <v>1148</v>
      </c>
      <c r="D38" s="16" t="s">
        <v>1089</v>
      </c>
      <c r="E38" s="159" t="s">
        <v>3652</v>
      </c>
      <c r="F38" s="158">
        <v>51.645899999999997</v>
      </c>
      <c r="G38" s="158">
        <v>-85.647199999999998</v>
      </c>
      <c r="H38" s="31" t="s">
        <v>1152</v>
      </c>
      <c r="I38" s="75">
        <v>375</v>
      </c>
      <c r="J38" s="211" t="s">
        <v>1751</v>
      </c>
      <c r="K38" s="31" t="s">
        <v>2953</v>
      </c>
      <c r="L38" s="46">
        <v>500</v>
      </c>
      <c r="N38" s="159" t="s">
        <v>203</v>
      </c>
      <c r="O38" s="159" t="s">
        <v>203</v>
      </c>
      <c r="P38" s="160">
        <v>185</v>
      </c>
      <c r="Q38" s="160">
        <v>185</v>
      </c>
      <c r="R38" s="160">
        <v>601</v>
      </c>
      <c r="S38" s="161">
        <f t="shared" si="0"/>
        <v>0.37085030235715166</v>
      </c>
      <c r="T38" s="43"/>
      <c r="V38" s="162">
        <v>946</v>
      </c>
      <c r="W38" s="51">
        <f>(Inputs!AH$14)/(Inputs!AH$9)*V38</f>
        <v>1027.3901479169497</v>
      </c>
      <c r="X38" s="51">
        <f t="shared" si="1"/>
        <v>18.18480561813001</v>
      </c>
      <c r="Y38" s="51">
        <f>((W38+X38)/AK38)*($Y$1+$Y$1^2+$Y$1^3+$Y$1^4+$Y$1^5+$Y$1^6)-(W38+X38)</f>
        <v>21.211497396823006</v>
      </c>
      <c r="Z38" s="51">
        <f t="shared" si="2"/>
        <v>1066.7864509319027</v>
      </c>
      <c r="AA38" s="51">
        <f t="shared" si="3"/>
        <v>108.08131469676088</v>
      </c>
      <c r="AB38" s="51">
        <f t="shared" si="4"/>
        <v>1174.8677656286636</v>
      </c>
      <c r="AC38" s="51">
        <f t="shared" si="5"/>
        <v>82.968606112729958</v>
      </c>
      <c r="AD38" s="51">
        <f t="shared" si="6"/>
        <v>448.47895196070249</v>
      </c>
      <c r="AE38" s="160">
        <v>5.33</v>
      </c>
      <c r="AF38" s="51">
        <f>(Inputs!AH$14)/(Inputs!AH$9)*AE38</f>
        <v>5.7885723978830255</v>
      </c>
      <c r="AG38" s="51">
        <f t="shared" si="7"/>
        <v>31289.580529097439</v>
      </c>
      <c r="AH38" s="51">
        <f t="shared" si="8"/>
        <v>1.9053173642715009</v>
      </c>
      <c r="AI38" s="163">
        <v>3.8</v>
      </c>
      <c r="AJ38" s="51">
        <f t="shared" si="9"/>
        <v>5.7053173642715009</v>
      </c>
      <c r="AK38" s="74">
        <v>7</v>
      </c>
      <c r="AL38" s="74">
        <v>13</v>
      </c>
      <c r="AM38" s="157" t="s">
        <v>1070</v>
      </c>
    </row>
    <row r="39" spans="1:39" ht="18.75">
      <c r="A39" s="120"/>
      <c r="B39" s="157" t="s">
        <v>3692</v>
      </c>
      <c r="C39" s="168" t="s">
        <v>1149</v>
      </c>
      <c r="D39" s="16" t="s">
        <v>1089</v>
      </c>
      <c r="E39" s="159" t="s">
        <v>3652</v>
      </c>
      <c r="F39" s="158">
        <v>51.645899999999997</v>
      </c>
      <c r="G39" s="158">
        <v>-85.647199999999998</v>
      </c>
      <c r="H39" s="31" t="s">
        <v>1152</v>
      </c>
      <c r="I39" s="75">
        <v>375</v>
      </c>
      <c r="J39" s="211" t="s">
        <v>1751</v>
      </c>
      <c r="K39" s="31" t="s">
        <v>2953</v>
      </c>
      <c r="L39" s="46">
        <v>500</v>
      </c>
      <c r="M39" s="196"/>
      <c r="N39" s="159" t="s">
        <v>1068</v>
      </c>
      <c r="O39" s="159" t="s">
        <v>1068</v>
      </c>
      <c r="P39" s="160">
        <v>100</v>
      </c>
      <c r="Q39" s="160">
        <v>100</v>
      </c>
      <c r="R39" s="160">
        <v>500</v>
      </c>
      <c r="S39" s="161">
        <f t="shared" si="0"/>
        <v>0.57077625570776258</v>
      </c>
      <c r="T39" s="43"/>
      <c r="U39" s="69"/>
      <c r="V39" s="162">
        <v>541</v>
      </c>
      <c r="W39" s="51">
        <f>(Inputs!AH$14)/(Inputs!AH$9)*V39</f>
        <v>587.54552856561281</v>
      </c>
      <c r="X39" s="51">
        <f t="shared" si="1"/>
        <v>10.399555855611347</v>
      </c>
      <c r="Y39" s="51">
        <f>((W39+X39)/AK39)*($Y$1+$Y$1^2+$Y$1^3+$Y$1^4+$Y$1^5+$Y$1^6)-(W39+X39)</f>
        <v>12.130465213193702</v>
      </c>
      <c r="Z39" s="51">
        <f t="shared" si="2"/>
        <v>610.07554963441783</v>
      </c>
      <c r="AA39" s="51">
        <f t="shared" si="3"/>
        <v>73.978768332474175</v>
      </c>
      <c r="AB39" s="51">
        <f t="shared" si="4"/>
        <v>684.05431796689197</v>
      </c>
      <c r="AC39" s="51">
        <f t="shared" si="5"/>
        <v>48.3075925031767</v>
      </c>
      <c r="AD39" s="51">
        <f t="shared" si="6"/>
        <v>483.07592503176699</v>
      </c>
      <c r="AE39" s="160">
        <v>3.3</v>
      </c>
      <c r="AF39" s="51">
        <f>(Inputs!AH$14)/(Inputs!AH$9)*AE39</f>
        <v>3.5839191206405219</v>
      </c>
      <c r="AG39" s="51">
        <f t="shared" si="7"/>
        <v>35839.191206405216</v>
      </c>
      <c r="AH39" s="51">
        <f t="shared" si="8"/>
        <v>2.4115379316643542</v>
      </c>
      <c r="AI39" s="163">
        <v>3.8</v>
      </c>
      <c r="AJ39" s="51">
        <f t="shared" si="9"/>
        <v>6.2115379316643544</v>
      </c>
      <c r="AK39" s="74">
        <v>7</v>
      </c>
      <c r="AL39" s="74">
        <v>13</v>
      </c>
      <c r="AM39" s="157" t="s">
        <v>1090</v>
      </c>
    </row>
    <row r="40" spans="1:39" ht="18.75">
      <c r="A40" s="120"/>
      <c r="B40" s="157" t="s">
        <v>3693</v>
      </c>
      <c r="C40" s="168" t="s">
        <v>1150</v>
      </c>
      <c r="D40" s="16" t="s">
        <v>1089</v>
      </c>
      <c r="E40" s="159" t="s">
        <v>3651</v>
      </c>
      <c r="F40" s="158">
        <v>55.223399999999998</v>
      </c>
      <c r="G40" s="158">
        <v>-85.228800000000007</v>
      </c>
      <c r="H40" s="31" t="s">
        <v>1152</v>
      </c>
      <c r="I40" s="75">
        <v>670</v>
      </c>
      <c r="J40" s="211" t="s">
        <v>1751</v>
      </c>
      <c r="K40" s="31" t="s">
        <v>2953</v>
      </c>
      <c r="L40" s="46">
        <v>500</v>
      </c>
      <c r="M40" s="21"/>
      <c r="N40" s="159" t="s">
        <v>203</v>
      </c>
      <c r="O40" s="159" t="s">
        <v>203</v>
      </c>
      <c r="P40" s="160">
        <v>50.8</v>
      </c>
      <c r="Q40" s="160">
        <v>50.8</v>
      </c>
      <c r="R40" s="160">
        <v>288</v>
      </c>
      <c r="S40" s="161">
        <f t="shared" si="0"/>
        <v>0.64717937655053392</v>
      </c>
      <c r="T40" s="43"/>
      <c r="U40" s="48"/>
      <c r="V40" s="162">
        <v>289</v>
      </c>
      <c r="W40" s="51">
        <f>(Inputs!AH$14)/(Inputs!AH$9)*V40</f>
        <v>313.86443208033666</v>
      </c>
      <c r="X40" s="51">
        <f t="shared" si="1"/>
        <v>5.5554004478219587</v>
      </c>
      <c r="Y40" s="51">
        <f>((W40+X40)/AK40)*($Y$1+$Y$1^2+$Y$1^3+$Y$1^4+$Y$1^5)-(W40+X40)</f>
        <v>-10.545496042870639</v>
      </c>
      <c r="Z40" s="51">
        <f t="shared" si="2"/>
        <v>308.87433648528798</v>
      </c>
      <c r="AA40" s="51">
        <f t="shared" si="3"/>
        <v>46.61984649510282</v>
      </c>
      <c r="AB40" s="51">
        <f t="shared" si="4"/>
        <v>355.4941829803908</v>
      </c>
      <c r="AC40" s="51">
        <f t="shared" si="5"/>
        <v>25.104831118831747</v>
      </c>
      <c r="AD40" s="51">
        <f t="shared" si="6"/>
        <v>494.18958895338085</v>
      </c>
      <c r="AE40" s="160">
        <v>3.17</v>
      </c>
      <c r="AF40" s="51">
        <f>(Inputs!AH$14)/(Inputs!AH$9)*AE40</f>
        <v>3.4427344280092287</v>
      </c>
      <c r="AG40" s="51">
        <f t="shared" si="7"/>
        <v>67770.362756087183</v>
      </c>
      <c r="AH40" s="51">
        <f t="shared" si="8"/>
        <v>3.1257072179258727</v>
      </c>
      <c r="AI40" s="163">
        <v>3.8</v>
      </c>
      <c r="AJ40" s="51">
        <f t="shared" si="9"/>
        <v>6.9257072179258721</v>
      </c>
      <c r="AK40" s="74">
        <v>6</v>
      </c>
      <c r="AL40" s="74">
        <v>11</v>
      </c>
      <c r="AM40" s="16"/>
    </row>
    <row r="41" spans="1:39" s="69" customFormat="1" ht="18.75">
      <c r="A41" s="120"/>
      <c r="B41" s="71"/>
      <c r="C41" s="71"/>
      <c r="D41" s="71"/>
      <c r="E41" s="71"/>
      <c r="F41" s="94"/>
      <c r="G41" s="94"/>
      <c r="H41" s="94"/>
      <c r="I41" s="117"/>
      <c r="J41" s="46"/>
      <c r="K41" s="46"/>
      <c r="L41" s="46"/>
      <c r="N41" s="46"/>
      <c r="O41" s="46"/>
      <c r="P41" s="51"/>
      <c r="Q41" s="51"/>
      <c r="R41" s="51"/>
      <c r="S41" s="79"/>
      <c r="T41" s="43"/>
      <c r="V41" s="43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43"/>
      <c r="AL41" s="43"/>
      <c r="AM41" s="71"/>
    </row>
    <row r="42" spans="1:39" ht="18.75">
      <c r="A42" s="58"/>
    </row>
    <row r="43" spans="1:39" s="109" customFormat="1" ht="18.75">
      <c r="A43" s="42" t="s">
        <v>202</v>
      </c>
      <c r="H43" s="155"/>
      <c r="K43" s="196"/>
      <c r="O43" s="196"/>
      <c r="R43" s="69"/>
      <c r="S43" s="69"/>
      <c r="T43" s="69"/>
      <c r="U43" s="69"/>
    </row>
    <row r="44" spans="1:39" s="109" customFormat="1" ht="18.75">
      <c r="A44" s="5"/>
      <c r="H44" s="155"/>
      <c r="K44" s="196"/>
      <c r="O44" s="196"/>
      <c r="R44" s="69"/>
      <c r="S44" s="69"/>
      <c r="T44" s="69"/>
      <c r="U44" s="69"/>
    </row>
    <row r="45" spans="1:39" s="109" customFormat="1" ht="18.75">
      <c r="A45" s="5"/>
      <c r="H45" s="155"/>
      <c r="K45" s="196"/>
      <c r="O45" s="196"/>
      <c r="R45" s="69"/>
      <c r="S45" s="69"/>
      <c r="T45" s="69"/>
      <c r="U45" s="69"/>
    </row>
    <row r="46" spans="1:39" s="109" customFormat="1" ht="18.75">
      <c r="A46" s="5"/>
      <c r="H46" s="155"/>
      <c r="K46" s="196"/>
      <c r="O46" s="196"/>
      <c r="R46" s="69"/>
      <c r="S46" s="69"/>
      <c r="T46" s="69"/>
      <c r="U46" s="69"/>
    </row>
    <row r="47" spans="1:39" s="196" customFormat="1" ht="18.75">
      <c r="A47" s="42" t="s">
        <v>199</v>
      </c>
    </row>
    <row r="48" spans="1:39" s="196" customFormat="1" ht="18.75">
      <c r="A48" s="5" t="s">
        <v>1091</v>
      </c>
    </row>
    <row r="49" spans="1:66" s="196" customFormat="1" ht="18.75">
      <c r="A49" s="5" t="s">
        <v>210</v>
      </c>
    </row>
    <row r="50" spans="1:66" s="5" customFormat="1" ht="18.75">
      <c r="A50" s="5" t="s">
        <v>3786</v>
      </c>
      <c r="B50" s="11"/>
      <c r="C50" s="11"/>
      <c r="D50" s="11"/>
      <c r="E50" s="11"/>
      <c r="F50" s="11"/>
      <c r="G50" s="67"/>
      <c r="H50" s="6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56"/>
      <c r="X50" s="56"/>
      <c r="Y50" s="56"/>
      <c r="Z50" s="56"/>
      <c r="AA50" s="56"/>
      <c r="AB50" s="56"/>
      <c r="AC50" s="56"/>
      <c r="AD50" s="56"/>
      <c r="AE50" s="196"/>
      <c r="AF50" s="196"/>
      <c r="AG50" s="196"/>
      <c r="AH50" s="196"/>
      <c r="AI50" s="196"/>
      <c r="AJ50" s="196"/>
      <c r="AK50" s="196"/>
      <c r="AL50" s="196"/>
      <c r="AM50" s="56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66" s="5" customFormat="1" ht="18.75">
      <c r="A51" s="5" t="s">
        <v>180</v>
      </c>
      <c r="B51" s="196"/>
      <c r="C51" s="196"/>
      <c r="I51" s="21"/>
      <c r="J51" s="7"/>
      <c r="K51" s="7"/>
      <c r="L51" s="11"/>
      <c r="Q51" s="196"/>
      <c r="R51" s="196"/>
      <c r="S51" s="7"/>
      <c r="T51" s="196"/>
      <c r="U51" s="7"/>
      <c r="V51" s="196"/>
      <c r="W51" s="196"/>
      <c r="X51" s="196"/>
      <c r="Y51" s="196"/>
      <c r="Z51" s="196"/>
      <c r="AA51" s="196"/>
    </row>
    <row r="52" spans="1:66" s="5" customFormat="1" ht="18.75">
      <c r="A52" s="5" t="s">
        <v>211</v>
      </c>
      <c r="B52" s="196"/>
      <c r="C52" s="196"/>
      <c r="I52" s="21"/>
      <c r="J52" s="7"/>
      <c r="K52" s="7"/>
      <c r="P52" s="196"/>
      <c r="Q52" s="196"/>
      <c r="R52" s="196"/>
      <c r="S52" s="11"/>
      <c r="T52" s="196"/>
      <c r="U52" s="11"/>
      <c r="V52" s="196"/>
      <c r="W52" s="196"/>
      <c r="X52" s="196"/>
      <c r="Y52" s="196"/>
      <c r="AE52" s="196"/>
      <c r="AF52" s="196"/>
      <c r="AG52" s="196"/>
      <c r="AH52" s="196"/>
      <c r="AI52" s="196"/>
      <c r="AJ52" s="196"/>
      <c r="AK52" s="196"/>
      <c r="AL52" s="196"/>
    </row>
    <row r="53" spans="1:66" s="5" customFormat="1" ht="18.75">
      <c r="A53" s="5" t="s">
        <v>120</v>
      </c>
      <c r="B53" s="196"/>
      <c r="G53" s="21"/>
      <c r="H53" s="11"/>
      <c r="N53" s="196"/>
      <c r="O53" s="196"/>
      <c r="P53" s="196"/>
      <c r="Q53" s="196"/>
      <c r="R53" s="196"/>
      <c r="V53" s="196"/>
      <c r="W53" s="196"/>
    </row>
    <row r="54" spans="1:66" s="5" customFormat="1" ht="18.75">
      <c r="A54" s="5" t="s">
        <v>193</v>
      </c>
      <c r="B54" s="196"/>
      <c r="C54" s="196"/>
      <c r="I54" s="21"/>
      <c r="J54" s="7"/>
      <c r="K54" s="7"/>
      <c r="L54" s="11"/>
      <c r="Q54" s="196"/>
      <c r="R54" s="196"/>
      <c r="S54" s="7"/>
      <c r="T54" s="196"/>
      <c r="U54" s="7"/>
      <c r="V54" s="196"/>
      <c r="W54" s="196"/>
      <c r="X54" s="196"/>
      <c r="Y54" s="196"/>
      <c r="Z54" s="196"/>
      <c r="AH54" s="196"/>
    </row>
    <row r="55" spans="1:66" s="5" customFormat="1" ht="18.75">
      <c r="A55" s="5" t="s">
        <v>212</v>
      </c>
      <c r="B55" s="196"/>
      <c r="G55" s="21"/>
      <c r="H55" s="11"/>
      <c r="N55" s="196"/>
      <c r="O55" s="196"/>
      <c r="P55" s="196"/>
      <c r="Q55" s="196"/>
      <c r="R55" s="196"/>
      <c r="V55" s="196"/>
      <c r="W55" s="196"/>
    </row>
    <row r="56" spans="1:66" s="5" customFormat="1" ht="18.75">
      <c r="A56" s="5" t="s">
        <v>213</v>
      </c>
      <c r="B56" s="196"/>
      <c r="G56" s="21"/>
      <c r="H56" s="11"/>
      <c r="N56" s="196"/>
      <c r="O56" s="196"/>
      <c r="P56" s="196"/>
      <c r="Q56" s="196"/>
      <c r="R56" s="196"/>
      <c r="V56" s="196"/>
      <c r="W56" s="196"/>
    </row>
    <row r="57" spans="1:66" s="5" customFormat="1" ht="18.75">
      <c r="A57" s="5" t="s">
        <v>192</v>
      </c>
      <c r="L57" s="7"/>
      <c r="M57" s="11"/>
      <c r="O57" s="196"/>
      <c r="S57" s="21"/>
      <c r="T57" s="196"/>
      <c r="U57" s="21"/>
      <c r="V57" s="196"/>
      <c r="W57" s="196"/>
      <c r="X57" s="196"/>
      <c r="Y57" s="196"/>
      <c r="AE57" s="50"/>
      <c r="AF57" s="196"/>
      <c r="AG57" s="196"/>
      <c r="AH57" s="196"/>
      <c r="AI57" s="196"/>
      <c r="AJ57" s="196"/>
      <c r="AK57" s="196"/>
      <c r="AL57" s="23"/>
      <c r="AM57" s="196"/>
      <c r="AN57" s="196"/>
      <c r="AT57" s="50"/>
      <c r="AU57" s="196"/>
      <c r="AV57" s="196"/>
      <c r="AW57" s="196"/>
      <c r="AX57" s="196"/>
      <c r="AY57" s="23"/>
      <c r="AZ57" s="196"/>
      <c r="BA57" s="196"/>
      <c r="BG57" s="50"/>
      <c r="BH57" s="196"/>
      <c r="BI57" s="196"/>
      <c r="BJ57" s="196"/>
      <c r="BK57" s="196"/>
      <c r="BL57" s="23"/>
      <c r="BM57" s="196"/>
      <c r="BN57" s="196"/>
    </row>
    <row r="58" spans="1:66" ht="18.75">
      <c r="A58" s="5"/>
    </row>
  </sheetData>
  <autoFilter ref="B3:AM3">
    <sortState ref="B4:AM40">
      <sortCondition ref="B3:B4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Y22"/>
  <sheetViews>
    <sheetView workbookViewId="0">
      <pane xSplit="2" ySplit="3" topLeftCell="O4" activePane="bottomRight" state="frozen"/>
      <selection pane="topRight" activeCell="B1" sqref="B1"/>
      <selection pane="bottomLeft" activeCell="A3" sqref="A3"/>
      <selection pane="bottomRight" activeCell="O4" sqref="O4:P4"/>
    </sheetView>
  </sheetViews>
  <sheetFormatPr defaultColWidth="10.875" defaultRowHeight="15.75"/>
  <cols>
    <col min="1" max="1" width="4.875" style="72" customWidth="1"/>
    <col min="2" max="2" width="43.375" style="64" customWidth="1"/>
    <col min="3" max="3" width="15.875" style="73" customWidth="1"/>
    <col min="4" max="4" width="25.625" style="64" customWidth="1"/>
    <col min="5" max="5" width="20.375" style="64" customWidth="1"/>
    <col min="6" max="7" width="17.375" style="64" customWidth="1"/>
    <col min="8" max="8" width="25" style="155" customWidth="1"/>
    <col min="9" max="9" width="13.625" style="73" customWidth="1"/>
    <col min="10" max="10" width="22.125" style="270" customWidth="1"/>
    <col min="11" max="11" width="13.625" style="73" customWidth="1"/>
    <col min="12" max="12" width="15.875" style="73" customWidth="1"/>
    <col min="13" max="13" width="16.125" style="12" customWidth="1"/>
    <col min="14" max="14" width="22.5" style="69" customWidth="1"/>
    <col min="15" max="16" width="14.875" style="64" customWidth="1"/>
    <col min="17" max="17" width="14.875" style="270" customWidth="1"/>
    <col min="18" max="18" width="4.875" style="69" customWidth="1"/>
    <col min="19" max="19" width="52" style="270" customWidth="1"/>
    <col min="20" max="20" width="25" style="270" customWidth="1"/>
    <col min="21" max="21" width="12.5" style="270" bestFit="1" customWidth="1"/>
    <col min="22" max="22" width="12.5" style="270" customWidth="1"/>
    <col min="23" max="24" width="12.875" style="270" customWidth="1"/>
    <col min="25" max="25" width="18.875" style="270" customWidth="1"/>
    <col min="26" max="26" width="15" style="270" customWidth="1"/>
    <col min="27" max="27" width="12.625" style="270" bestFit="1" customWidth="1"/>
    <col min="28" max="28" width="4.875" style="270" customWidth="1"/>
    <col min="29" max="29" width="10.875" style="64"/>
    <col min="30" max="30" width="21.125" style="64" customWidth="1"/>
    <col min="31" max="31" width="17.875" style="64" customWidth="1"/>
    <col min="32" max="32" width="15.5" style="64" customWidth="1"/>
    <col min="33" max="34" width="11.125" style="64" bestFit="1" customWidth="1"/>
    <col min="35" max="35" width="15" style="64" customWidth="1"/>
    <col min="36" max="36" width="18.875" style="64" customWidth="1"/>
    <col min="37" max="37" width="15.375" style="64" customWidth="1"/>
    <col min="38" max="38" width="15.375" style="155" customWidth="1"/>
    <col min="39" max="39" width="15.875" style="64" customWidth="1"/>
    <col min="40" max="40" width="15" style="64" customWidth="1"/>
    <col min="41" max="41" width="11.125" style="64" bestFit="1" customWidth="1"/>
    <col min="42" max="42" width="4.875" style="12" customWidth="1"/>
    <col min="43" max="43" width="19.375" style="64" customWidth="1"/>
    <col min="44" max="48" width="21.125" style="155" customWidth="1"/>
    <col min="49" max="50" width="18" style="155" customWidth="1"/>
    <col min="51" max="54" width="20.125" style="155" customWidth="1"/>
    <col min="55" max="57" width="19.375" style="155" customWidth="1"/>
    <col min="58" max="59" width="15.625" style="155" customWidth="1"/>
    <col min="60" max="60" width="40.375" style="155" customWidth="1"/>
    <col min="61" max="61" width="10.875" style="72"/>
    <col min="62" max="62" width="10.625" customWidth="1"/>
    <col min="63" max="16384" width="10.875" style="72"/>
  </cols>
  <sheetData>
    <row r="1" spans="1:63" ht="21">
      <c r="A1" s="62" t="s">
        <v>215</v>
      </c>
      <c r="B1" s="17" t="s">
        <v>152</v>
      </c>
      <c r="C1" s="100"/>
      <c r="D1" s="5"/>
      <c r="E1" s="5"/>
      <c r="F1" s="270"/>
      <c r="G1" s="270"/>
      <c r="H1" s="270"/>
      <c r="I1" s="5"/>
      <c r="J1" s="5"/>
      <c r="K1" s="5"/>
      <c r="L1" s="100"/>
      <c r="M1" s="42"/>
      <c r="N1" s="42"/>
      <c r="O1" s="270"/>
      <c r="P1" s="270"/>
      <c r="R1" s="270"/>
      <c r="S1" s="17" t="s">
        <v>5567</v>
      </c>
      <c r="T1" s="17"/>
      <c r="U1" s="22"/>
      <c r="V1" s="22"/>
      <c r="W1" s="22"/>
      <c r="X1" s="22"/>
      <c r="Y1" s="5"/>
      <c r="Z1" s="5"/>
      <c r="AA1" s="7"/>
      <c r="AB1" s="7"/>
      <c r="AC1" s="17" t="s">
        <v>3833</v>
      </c>
      <c r="AJ1" s="155"/>
      <c r="AK1" s="155"/>
      <c r="AM1" s="155"/>
      <c r="AN1" s="155"/>
      <c r="AQ1" s="17" t="s">
        <v>3834</v>
      </c>
      <c r="AR1" s="66">
        <v>1.77E-2</v>
      </c>
      <c r="AS1" s="55">
        <v>1.06</v>
      </c>
      <c r="AT1" s="55"/>
      <c r="AU1" s="66"/>
      <c r="AV1" s="66">
        <v>7.0000000000000007E-2</v>
      </c>
      <c r="AW1" s="165">
        <v>70</v>
      </c>
      <c r="AX1" s="165"/>
    </row>
    <row r="2" spans="1:63" ht="56.25">
      <c r="B2" s="289" t="s">
        <v>3830</v>
      </c>
      <c r="C2" s="18" t="s">
        <v>3694</v>
      </c>
      <c r="D2" s="18" t="s">
        <v>13</v>
      </c>
      <c r="E2" s="18" t="s">
        <v>19</v>
      </c>
      <c r="F2" s="18" t="s">
        <v>151</v>
      </c>
      <c r="G2" s="18" t="s">
        <v>150</v>
      </c>
      <c r="H2" s="18" t="s">
        <v>3575</v>
      </c>
      <c r="I2" s="18" t="s">
        <v>3530</v>
      </c>
      <c r="J2" s="18" t="s">
        <v>3462</v>
      </c>
      <c r="K2" s="18" t="s">
        <v>3576</v>
      </c>
      <c r="L2" s="18" t="s">
        <v>177</v>
      </c>
      <c r="M2" s="18" t="s">
        <v>176</v>
      </c>
      <c r="N2" s="18" t="s">
        <v>3549</v>
      </c>
      <c r="O2" s="18" t="s">
        <v>14</v>
      </c>
      <c r="P2" s="18" t="s">
        <v>55</v>
      </c>
      <c r="Q2" s="18" t="s">
        <v>3832</v>
      </c>
      <c r="R2" s="45"/>
      <c r="S2" s="18" t="s">
        <v>156</v>
      </c>
      <c r="T2" s="18" t="s">
        <v>176</v>
      </c>
      <c r="U2" s="18" t="s">
        <v>14</v>
      </c>
      <c r="V2" s="18" t="s">
        <v>3535</v>
      </c>
      <c r="W2" s="18" t="s">
        <v>3536</v>
      </c>
      <c r="X2" s="18" t="s">
        <v>198</v>
      </c>
      <c r="Y2" s="18" t="s">
        <v>196</v>
      </c>
      <c r="Z2" s="18" t="s">
        <v>157</v>
      </c>
      <c r="AA2" s="18" t="s">
        <v>15</v>
      </c>
      <c r="AC2" s="18" t="s">
        <v>149</v>
      </c>
      <c r="AD2" s="18" t="s">
        <v>148</v>
      </c>
      <c r="AE2" s="18" t="s">
        <v>3707</v>
      </c>
      <c r="AF2" s="18" t="s">
        <v>147</v>
      </c>
      <c r="AG2" s="18" t="s">
        <v>146</v>
      </c>
      <c r="AH2" s="18" t="s">
        <v>145</v>
      </c>
      <c r="AI2" s="18" t="s">
        <v>144</v>
      </c>
      <c r="AJ2" s="18" t="s">
        <v>1220</v>
      </c>
      <c r="AK2" s="18" t="s">
        <v>89</v>
      </c>
      <c r="AL2" s="18" t="s">
        <v>1221</v>
      </c>
      <c r="AM2" s="18" t="s">
        <v>3695</v>
      </c>
      <c r="AN2" s="18" t="s">
        <v>143</v>
      </c>
      <c r="AO2" s="18" t="s">
        <v>139</v>
      </c>
      <c r="AP2" s="45"/>
      <c r="AQ2" s="18" t="s">
        <v>179</v>
      </c>
      <c r="AR2" s="18" t="s">
        <v>119</v>
      </c>
      <c r="AS2" s="18" t="s">
        <v>121</v>
      </c>
      <c r="AT2" s="18" t="s">
        <v>161</v>
      </c>
      <c r="AU2" s="18" t="s">
        <v>122</v>
      </c>
      <c r="AV2" s="18" t="s">
        <v>173</v>
      </c>
      <c r="AW2" s="18" t="s">
        <v>171</v>
      </c>
      <c r="AX2" s="18" t="s">
        <v>197</v>
      </c>
      <c r="AY2" s="18" t="s">
        <v>115</v>
      </c>
      <c r="AZ2" s="18" t="s">
        <v>195</v>
      </c>
      <c r="BA2" s="18" t="s">
        <v>191</v>
      </c>
      <c r="BB2" s="18" t="s">
        <v>116</v>
      </c>
      <c r="BC2" s="52" t="s">
        <v>142</v>
      </c>
      <c r="BD2" s="52" t="s">
        <v>141</v>
      </c>
      <c r="BE2" s="52" t="s">
        <v>140</v>
      </c>
      <c r="BF2" s="18" t="s">
        <v>117</v>
      </c>
      <c r="BG2" s="18" t="s">
        <v>112</v>
      </c>
      <c r="BH2" s="18" t="s">
        <v>45</v>
      </c>
    </row>
    <row r="3" spans="1:63" ht="18.75">
      <c r="D3" s="15"/>
      <c r="E3" s="15"/>
      <c r="F3" s="15" t="s">
        <v>138</v>
      </c>
      <c r="G3" s="15" t="s">
        <v>138</v>
      </c>
      <c r="H3" s="15"/>
      <c r="I3" s="15"/>
      <c r="J3" s="15"/>
      <c r="K3" s="15" t="s">
        <v>62</v>
      </c>
      <c r="L3" s="15" t="s">
        <v>64</v>
      </c>
      <c r="M3" s="45"/>
      <c r="N3" s="45"/>
      <c r="O3" s="15" t="s">
        <v>17</v>
      </c>
      <c r="P3" s="15" t="s">
        <v>17</v>
      </c>
      <c r="Q3" s="15"/>
      <c r="R3" s="45"/>
      <c r="S3" s="15"/>
      <c r="T3" s="15"/>
      <c r="U3" s="15" t="s">
        <v>17</v>
      </c>
      <c r="V3" s="15" t="s">
        <v>30</v>
      </c>
      <c r="W3" s="15" t="s">
        <v>17</v>
      </c>
      <c r="X3" s="15" t="s">
        <v>30</v>
      </c>
      <c r="Y3" s="15" t="s">
        <v>18</v>
      </c>
      <c r="Z3" s="15"/>
      <c r="AA3" s="15"/>
      <c r="AC3" s="15"/>
      <c r="AD3" s="15"/>
      <c r="AE3" s="15" t="s">
        <v>73</v>
      </c>
      <c r="AF3" s="15" t="s">
        <v>83</v>
      </c>
      <c r="AG3" s="15" t="s">
        <v>48</v>
      </c>
      <c r="AH3" s="15" t="s">
        <v>30</v>
      </c>
      <c r="AI3" s="15" t="s">
        <v>74</v>
      </c>
      <c r="AJ3" s="15" t="s">
        <v>74</v>
      </c>
      <c r="AK3" s="15"/>
      <c r="AL3" s="15"/>
      <c r="AM3" s="15" t="s">
        <v>111</v>
      </c>
      <c r="AN3" s="15" t="s">
        <v>111</v>
      </c>
      <c r="AO3" s="15" t="s">
        <v>136</v>
      </c>
      <c r="AP3" s="45"/>
      <c r="AQ3" s="44" t="s">
        <v>118</v>
      </c>
      <c r="AR3" s="15" t="s">
        <v>118</v>
      </c>
      <c r="AS3" s="15" t="s">
        <v>118</v>
      </c>
      <c r="AT3" s="15" t="s">
        <v>118</v>
      </c>
      <c r="AU3" s="15" t="s">
        <v>118</v>
      </c>
      <c r="AV3" s="15" t="s">
        <v>118</v>
      </c>
      <c r="AW3" s="15" t="s">
        <v>172</v>
      </c>
      <c r="AX3" s="15" t="s">
        <v>109</v>
      </c>
      <c r="AY3" s="15" t="s">
        <v>1110</v>
      </c>
      <c r="AZ3" s="15" t="s">
        <v>21</v>
      </c>
      <c r="BA3" s="15" t="s">
        <v>21</v>
      </c>
      <c r="BB3" s="15" t="s">
        <v>21</v>
      </c>
      <c r="BC3" s="15" t="s">
        <v>153</v>
      </c>
      <c r="BD3" s="15" t="s">
        <v>154</v>
      </c>
      <c r="BE3" s="15" t="s">
        <v>155</v>
      </c>
      <c r="BF3" s="15" t="s">
        <v>113</v>
      </c>
      <c r="BG3" s="15" t="s">
        <v>113</v>
      </c>
      <c r="BH3" s="15"/>
    </row>
    <row r="4" spans="1:63" s="69" customFormat="1" ht="18.75">
      <c r="B4" s="71" t="s">
        <v>1106</v>
      </c>
      <c r="C4" s="71" t="s">
        <v>1103</v>
      </c>
      <c r="D4" s="71" t="s">
        <v>597</v>
      </c>
      <c r="E4" s="46" t="s">
        <v>289</v>
      </c>
      <c r="F4" s="145">
        <v>44.481811</v>
      </c>
      <c r="G4" s="145">
        <v>77.658884999999998</v>
      </c>
      <c r="H4" s="31" t="s">
        <v>1153</v>
      </c>
      <c r="I4" s="31" t="s">
        <v>1111</v>
      </c>
      <c r="J4" s="31" t="s">
        <v>2914</v>
      </c>
      <c r="K4" s="43">
        <v>230</v>
      </c>
      <c r="L4" s="165">
        <v>20</v>
      </c>
      <c r="M4" s="46" t="s">
        <v>206</v>
      </c>
      <c r="N4" s="46" t="s">
        <v>206</v>
      </c>
      <c r="O4" s="43">
        <v>400</v>
      </c>
      <c r="P4" s="43">
        <v>400</v>
      </c>
      <c r="Q4" s="290">
        <v>0.8</v>
      </c>
      <c r="R4" s="43"/>
      <c r="S4" s="16" t="s">
        <v>3831</v>
      </c>
      <c r="T4" s="31"/>
      <c r="U4" s="55"/>
      <c r="V4" s="55"/>
      <c r="W4" s="55"/>
      <c r="X4" s="55"/>
      <c r="Y4" s="55"/>
      <c r="Z4" s="165"/>
      <c r="AA4" s="31"/>
      <c r="AC4" s="46" t="s">
        <v>1108</v>
      </c>
      <c r="AD4" s="31" t="s">
        <v>1109</v>
      </c>
      <c r="AE4" s="43"/>
      <c r="AF4" s="43"/>
      <c r="AG4" s="43"/>
      <c r="AH4" s="43"/>
      <c r="AI4" s="43"/>
      <c r="AJ4" s="43"/>
      <c r="AK4" s="46"/>
      <c r="AL4" s="46"/>
      <c r="AM4" s="43"/>
      <c r="AN4" s="43"/>
      <c r="AO4" s="51"/>
      <c r="AP4" s="43"/>
      <c r="AQ4" s="167">
        <v>900</v>
      </c>
      <c r="AR4" s="55">
        <f>AR$1*AQ4</f>
        <v>15.93</v>
      </c>
      <c r="AS4" s="55">
        <f>((AQ4+AR4)/BF4)*(AS$1+AS$1^2+AS$1^3+AS$1^4+AS$1^5)-(AQ4+AR4)</f>
        <v>178.66470162879375</v>
      </c>
      <c r="AT4" s="55">
        <f t="shared" ref="AT4:AT5" si="0">SUM(AQ4:AS4)</f>
        <v>1094.5947016287937</v>
      </c>
      <c r="AU4" s="55">
        <f>(0.9539*AT4^0.6784)/2</f>
        <v>54.992355216474436</v>
      </c>
      <c r="AV4" s="55">
        <f t="shared" ref="AV4:AV5" si="1">SUM(AT4:AU4)</f>
        <v>1149.5870568452681</v>
      </c>
      <c r="AW4" s="55">
        <f>(AV4*AV$1)/(1-(1+AV$1)^-AW$1)</f>
        <v>81.183294411563466</v>
      </c>
      <c r="AX4" s="55">
        <f>AW4*1000/O4</f>
        <v>202.95823602890866</v>
      </c>
      <c r="AY4" s="55">
        <f>324000*(O4^-0.477)</f>
        <v>18593.553354951473</v>
      </c>
      <c r="AZ4" s="55">
        <f>14.07*(O4^-0.383)</f>
        <v>1.418094330587609</v>
      </c>
      <c r="BA4" s="55">
        <v>0</v>
      </c>
      <c r="BB4" s="55">
        <f>SUM(AZ4:BA4)</f>
        <v>1.418094330587609</v>
      </c>
      <c r="BC4" s="55"/>
      <c r="BD4" s="55"/>
      <c r="BE4" s="165"/>
      <c r="BF4" s="75">
        <v>5</v>
      </c>
      <c r="BG4" s="75">
        <v>8</v>
      </c>
      <c r="BH4" s="71"/>
    </row>
    <row r="5" spans="1:63" s="69" customFormat="1" ht="18.75">
      <c r="B5" s="71" t="s">
        <v>1107</v>
      </c>
      <c r="C5" s="71" t="s">
        <v>1104</v>
      </c>
      <c r="D5" s="71" t="s">
        <v>1105</v>
      </c>
      <c r="E5" s="46" t="s">
        <v>1022</v>
      </c>
      <c r="F5" s="145">
        <v>44.664907999999997</v>
      </c>
      <c r="G5" s="145">
        <v>80.675032999999999</v>
      </c>
      <c r="H5" s="31" t="s">
        <v>1153</v>
      </c>
      <c r="I5" s="31" t="s">
        <v>1022</v>
      </c>
      <c r="J5" s="31" t="s">
        <v>3017</v>
      </c>
      <c r="K5" s="43">
        <v>138</v>
      </c>
      <c r="L5" s="75">
        <v>50</v>
      </c>
      <c r="M5" s="46" t="s">
        <v>206</v>
      </c>
      <c r="N5" s="46" t="s">
        <v>206</v>
      </c>
      <c r="O5" s="43">
        <v>1000</v>
      </c>
      <c r="P5" s="43">
        <v>1000</v>
      </c>
      <c r="Q5" s="290">
        <v>0.8</v>
      </c>
      <c r="R5" s="43"/>
      <c r="S5" s="16" t="s">
        <v>3831</v>
      </c>
      <c r="T5" s="31"/>
      <c r="U5" s="55"/>
      <c r="V5" s="55"/>
      <c r="W5" s="55"/>
      <c r="X5" s="55"/>
      <c r="Y5" s="55"/>
      <c r="Z5" s="165"/>
      <c r="AA5" s="31"/>
      <c r="AC5" s="46" t="s">
        <v>1108</v>
      </c>
      <c r="AD5" s="31" t="s">
        <v>1112</v>
      </c>
      <c r="AE5" s="43"/>
      <c r="AF5" s="43"/>
      <c r="AG5" s="43"/>
      <c r="AH5" s="43"/>
      <c r="AI5" s="43"/>
      <c r="AJ5" s="43"/>
      <c r="AK5" s="46"/>
      <c r="AL5" s="46"/>
      <c r="AM5" s="43"/>
      <c r="AN5" s="43"/>
      <c r="AO5" s="51"/>
      <c r="AP5" s="43"/>
      <c r="AQ5" s="167">
        <v>2800</v>
      </c>
      <c r="AR5" s="55">
        <f>AR$1*AQ5</f>
        <v>49.56</v>
      </c>
      <c r="AS5" s="55">
        <f>((AQ5+AR5)/BF5)*(AS$1+AS$1^2+AS$1^3+AS$1^4+AS$1^5)-(AQ5+AR5)</f>
        <v>555.84573840069197</v>
      </c>
      <c r="AT5" s="55">
        <f t="shared" si="0"/>
        <v>3405.4057384006919</v>
      </c>
      <c r="AU5" s="55">
        <f>(0.9539*AT5^0.6784)/2</f>
        <v>118.76711584326419</v>
      </c>
      <c r="AV5" s="55">
        <f t="shared" si="1"/>
        <v>3524.172854243956</v>
      </c>
      <c r="AW5" s="55">
        <f>(AV5*AV$1)/(1-(1+AV$1)^-AW$1)</f>
        <v>248.87542068232943</v>
      </c>
      <c r="AX5" s="55">
        <f>AW5*1000/O5</f>
        <v>248.87542068232943</v>
      </c>
      <c r="AY5" s="55">
        <f>324000*(O5^-0.477)</f>
        <v>12010.055385755464</v>
      </c>
      <c r="AZ5" s="55">
        <f>14.07*(O5^-0.383)</f>
        <v>0.99837591952448812</v>
      </c>
      <c r="BA5" s="55">
        <v>0</v>
      </c>
      <c r="BB5" s="55">
        <f>SUM(AZ5:BA5)</f>
        <v>0.99837591952448812</v>
      </c>
      <c r="BC5" s="55"/>
      <c r="BD5" s="55"/>
      <c r="BE5" s="165"/>
      <c r="BF5" s="75">
        <v>5</v>
      </c>
      <c r="BG5" s="75">
        <v>8</v>
      </c>
      <c r="BH5" s="71"/>
    </row>
    <row r="6" spans="1:63" s="69" customFormat="1" ht="18.75">
      <c r="B6" s="71"/>
      <c r="C6" s="71"/>
      <c r="D6" s="71"/>
      <c r="E6" s="46"/>
      <c r="F6" s="113"/>
      <c r="G6" s="113"/>
      <c r="H6" s="113"/>
      <c r="I6" s="43"/>
      <c r="J6" s="43"/>
      <c r="K6" s="43"/>
      <c r="L6" s="51"/>
      <c r="M6" s="46"/>
      <c r="N6" s="46"/>
      <c r="O6" s="43"/>
      <c r="P6" s="43"/>
      <c r="Q6" s="43"/>
      <c r="R6" s="43"/>
      <c r="S6" s="71"/>
      <c r="T6" s="46"/>
      <c r="U6" s="51"/>
      <c r="V6" s="333"/>
      <c r="W6" s="51"/>
      <c r="X6" s="79"/>
      <c r="Y6" s="51"/>
      <c r="Z6" s="334"/>
      <c r="AA6" s="46"/>
      <c r="AC6" s="46"/>
      <c r="AD6" s="71"/>
      <c r="AE6" s="43"/>
      <c r="AF6" s="43"/>
      <c r="AG6" s="43"/>
      <c r="AH6" s="43"/>
      <c r="AI6" s="43"/>
      <c r="AJ6" s="43"/>
      <c r="AK6" s="46"/>
      <c r="AL6" s="46"/>
      <c r="AM6" s="43"/>
      <c r="AN6" s="43"/>
      <c r="AO6" s="51"/>
      <c r="AP6" s="43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</row>
    <row r="8" spans="1:63" s="59" customFormat="1" ht="18.75">
      <c r="A8" s="42" t="s">
        <v>202</v>
      </c>
      <c r="C8" s="73"/>
      <c r="H8" s="155"/>
      <c r="I8" s="73"/>
      <c r="J8" s="270"/>
      <c r="K8" s="73"/>
      <c r="L8" s="73"/>
      <c r="N8" s="69"/>
      <c r="Q8" s="270"/>
      <c r="R8" s="69"/>
      <c r="S8" s="270"/>
      <c r="T8" s="270"/>
      <c r="U8" s="270"/>
      <c r="V8" s="270"/>
      <c r="W8" s="270"/>
      <c r="X8" s="270"/>
      <c r="Y8" s="270"/>
      <c r="Z8" s="270"/>
      <c r="AA8" s="270"/>
      <c r="AB8" s="42"/>
      <c r="AL8" s="155"/>
      <c r="AP8" s="69"/>
      <c r="AQ8" s="64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</row>
    <row r="9" spans="1:63" s="5" customFormat="1" ht="18.75">
      <c r="A9" s="5" t="s">
        <v>214</v>
      </c>
      <c r="B9" s="59"/>
      <c r="C9" s="73"/>
      <c r="I9" s="73"/>
      <c r="J9" s="270"/>
      <c r="K9" s="73"/>
      <c r="M9" s="7"/>
      <c r="N9" s="93"/>
      <c r="O9" s="11"/>
      <c r="R9" s="48"/>
      <c r="S9" s="8"/>
      <c r="T9" s="57"/>
      <c r="U9" s="30"/>
      <c r="V9" s="30"/>
      <c r="W9" s="30"/>
      <c r="X9" s="30"/>
      <c r="AA9" s="29"/>
      <c r="AP9" s="48"/>
      <c r="AQ9" s="64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</row>
    <row r="10" spans="1:63" ht="18.75">
      <c r="AU10" s="56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3" s="196" customFormat="1" ht="18.75">
      <c r="A11" s="42" t="s">
        <v>199</v>
      </c>
      <c r="J11" s="270"/>
      <c r="Q11" s="270"/>
      <c r="R11" s="69"/>
      <c r="S11" s="270"/>
      <c r="T11" s="270"/>
      <c r="U11" s="270"/>
      <c r="V11" s="270"/>
      <c r="W11" s="270"/>
      <c r="X11" s="270"/>
      <c r="Y11" s="270"/>
      <c r="Z11" s="270"/>
      <c r="AA11" s="270"/>
      <c r="AB11" s="42"/>
    </row>
    <row r="12" spans="1:63" s="196" customFormat="1" ht="18.75">
      <c r="A12" s="5" t="s">
        <v>1091</v>
      </c>
      <c r="J12" s="270"/>
      <c r="Q12" s="270"/>
      <c r="R12" s="69"/>
      <c r="S12" s="270"/>
      <c r="T12" s="270"/>
      <c r="U12" s="270"/>
      <c r="V12" s="270"/>
      <c r="W12" s="270"/>
      <c r="X12" s="270"/>
      <c r="Y12" s="270"/>
      <c r="Z12" s="270"/>
      <c r="AA12" s="270"/>
      <c r="AB12" s="5"/>
    </row>
    <row r="13" spans="1:63" s="196" customFormat="1" ht="18.75">
      <c r="A13" s="5" t="s">
        <v>210</v>
      </c>
      <c r="J13" s="270"/>
      <c r="Q13" s="270"/>
      <c r="R13" s="69"/>
      <c r="S13" s="11"/>
      <c r="T13" s="11"/>
      <c r="U13" s="11"/>
      <c r="V13" s="11"/>
      <c r="W13" s="11"/>
      <c r="X13" s="11"/>
      <c r="Y13" s="11"/>
      <c r="Z13" s="11"/>
      <c r="AA13" s="67"/>
      <c r="AB13" s="5"/>
    </row>
    <row r="14" spans="1:63" s="5" customFormat="1" ht="18.75">
      <c r="A14" s="5" t="s">
        <v>3786</v>
      </c>
      <c r="B14" s="11"/>
      <c r="C14" s="11"/>
      <c r="D14" s="11"/>
      <c r="E14" s="11"/>
      <c r="F14" s="11"/>
      <c r="G14" s="67"/>
      <c r="H14" s="67"/>
      <c r="I14" s="11"/>
      <c r="J14" s="11"/>
      <c r="K14" s="11"/>
      <c r="L14" s="11"/>
      <c r="M14" s="11"/>
      <c r="N14" s="11"/>
      <c r="O14" s="11"/>
      <c r="P14" s="11"/>
      <c r="Q14" s="11"/>
      <c r="R14" s="70"/>
      <c r="S14" s="270"/>
      <c r="T14" s="11"/>
      <c r="AC14" s="11"/>
      <c r="AD14" s="11"/>
      <c r="AE14" s="11"/>
      <c r="AF14" s="11"/>
      <c r="AG14" s="11"/>
      <c r="AH14" s="56"/>
      <c r="AI14" s="56"/>
      <c r="AJ14" s="56"/>
      <c r="AK14" s="56"/>
      <c r="AL14" s="56"/>
      <c r="AM14" s="56"/>
      <c r="AN14" s="56"/>
      <c r="AO14" s="56"/>
      <c r="AP14" s="196"/>
      <c r="AQ14" s="196"/>
      <c r="AR14" s="196"/>
      <c r="AS14" s="196"/>
      <c r="AT14" s="196"/>
      <c r="AU14" s="196"/>
      <c r="AV14" s="196"/>
      <c r="AW14" s="196"/>
      <c r="AX14" s="56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</row>
    <row r="15" spans="1:63" s="5" customFormat="1" ht="18.75">
      <c r="A15" s="5" t="s">
        <v>180</v>
      </c>
      <c r="B15" s="196"/>
      <c r="C15" s="196"/>
      <c r="I15" s="7"/>
      <c r="J15" s="7"/>
      <c r="K15" s="11"/>
      <c r="L15" s="21"/>
      <c r="P15" s="196"/>
      <c r="Q15" s="270"/>
      <c r="R15" s="69"/>
      <c r="S15" s="270"/>
      <c r="Z15" s="270"/>
      <c r="AC15" s="196"/>
      <c r="AD15" s="7"/>
      <c r="AE15" s="196"/>
      <c r="AF15" s="7"/>
      <c r="AG15" s="196"/>
      <c r="AH15" s="196"/>
      <c r="AI15" s="196"/>
      <c r="AJ15" s="196"/>
      <c r="AK15" s="196"/>
      <c r="AL15" s="196"/>
    </row>
    <row r="16" spans="1:63" s="5" customFormat="1" ht="18.75">
      <c r="A16" s="5" t="s">
        <v>211</v>
      </c>
      <c r="B16" s="196"/>
      <c r="C16" s="196"/>
      <c r="I16" s="7"/>
      <c r="J16" s="7"/>
      <c r="L16" s="21"/>
      <c r="O16" s="196"/>
      <c r="P16" s="196"/>
      <c r="Q16" s="270"/>
      <c r="R16" s="69"/>
      <c r="S16" s="270"/>
      <c r="W16" s="270"/>
      <c r="X16" s="270"/>
      <c r="Y16" s="270"/>
      <c r="Z16" s="270"/>
      <c r="AA16" s="11"/>
      <c r="AC16" s="196"/>
      <c r="AD16" s="11"/>
      <c r="AE16" s="196"/>
      <c r="AF16" s="11"/>
      <c r="AG16" s="196"/>
      <c r="AH16" s="196"/>
      <c r="AI16" s="196"/>
      <c r="AJ16" s="196"/>
      <c r="AP16" s="196"/>
      <c r="AQ16" s="196"/>
      <c r="AR16" s="196"/>
      <c r="AS16" s="196"/>
      <c r="AT16" s="196"/>
      <c r="AU16" s="196"/>
      <c r="AV16" s="196"/>
      <c r="AW16" s="196"/>
    </row>
    <row r="17" spans="1:77" s="5" customFormat="1" ht="18.75">
      <c r="A17" s="5" t="s">
        <v>120</v>
      </c>
      <c r="B17" s="196"/>
      <c r="G17" s="21"/>
      <c r="H17" s="11"/>
      <c r="M17" s="196"/>
      <c r="N17" s="196"/>
      <c r="O17" s="196"/>
      <c r="P17" s="196"/>
      <c r="Q17" s="270"/>
      <c r="R17" s="69"/>
      <c r="S17" s="270"/>
      <c r="T17" s="11"/>
      <c r="AC17" s="196"/>
      <c r="AG17" s="196"/>
      <c r="AH17" s="196"/>
    </row>
    <row r="18" spans="1:77" s="5" customFormat="1" ht="18.75">
      <c r="A18" s="5" t="s">
        <v>193</v>
      </c>
      <c r="B18" s="196"/>
      <c r="C18" s="196"/>
      <c r="I18" s="7"/>
      <c r="J18" s="7"/>
      <c r="K18" s="11"/>
      <c r="L18" s="21"/>
      <c r="P18" s="196"/>
      <c r="Q18" s="270"/>
      <c r="R18" s="69"/>
      <c r="S18" s="270"/>
      <c r="W18" s="270"/>
      <c r="X18" s="270"/>
      <c r="Y18" s="270"/>
      <c r="Z18" s="270"/>
      <c r="AA18" s="11"/>
      <c r="AC18" s="196"/>
      <c r="AD18" s="7"/>
      <c r="AE18" s="196"/>
      <c r="AF18" s="7"/>
      <c r="AG18" s="196"/>
      <c r="AH18" s="196"/>
      <c r="AI18" s="196"/>
      <c r="AJ18" s="196"/>
      <c r="AK18" s="196"/>
      <c r="AS18" s="196"/>
    </row>
    <row r="19" spans="1:77" s="5" customFormat="1" ht="18.75">
      <c r="A19" s="5" t="s">
        <v>212</v>
      </c>
      <c r="B19" s="196"/>
      <c r="G19" s="21"/>
      <c r="H19" s="11"/>
      <c r="M19" s="196"/>
      <c r="N19" s="196"/>
      <c r="O19" s="196"/>
      <c r="P19" s="196"/>
      <c r="Q19" s="270"/>
      <c r="R19" s="69"/>
      <c r="S19" s="270"/>
      <c r="W19" s="270"/>
      <c r="X19" s="270"/>
      <c r="Y19" s="270"/>
      <c r="Z19" s="270"/>
      <c r="AA19" s="11"/>
      <c r="AC19" s="196"/>
      <c r="AG19" s="196"/>
      <c r="AH19" s="196"/>
    </row>
    <row r="20" spans="1:77" s="5" customFormat="1" ht="18.75">
      <c r="A20" s="5" t="s">
        <v>213</v>
      </c>
      <c r="B20" s="196"/>
      <c r="G20" s="21"/>
      <c r="H20" s="11"/>
      <c r="M20" s="196"/>
      <c r="N20" s="196"/>
      <c r="O20" s="196"/>
      <c r="P20" s="196"/>
      <c r="Q20" s="270"/>
      <c r="R20" s="69"/>
      <c r="T20" s="7"/>
      <c r="U20" s="11"/>
      <c r="V20" s="11"/>
      <c r="Y20" s="270"/>
      <c r="AC20" s="196"/>
      <c r="AG20" s="196"/>
      <c r="AH20" s="196"/>
    </row>
    <row r="21" spans="1:77" s="5" customFormat="1" ht="18.75">
      <c r="A21" s="5" t="s">
        <v>192</v>
      </c>
      <c r="K21" s="7"/>
      <c r="N21" s="196"/>
      <c r="R21" s="48"/>
      <c r="T21" s="7"/>
      <c r="U21" s="7"/>
      <c r="V21" s="7"/>
      <c r="AA21" s="7"/>
      <c r="AD21" s="21"/>
      <c r="AE21" s="196"/>
      <c r="AF21" s="21"/>
      <c r="AG21" s="196"/>
      <c r="AH21" s="196"/>
      <c r="AI21" s="196"/>
      <c r="AJ21" s="196"/>
      <c r="AP21" s="50"/>
      <c r="AQ21" s="196"/>
      <c r="AR21" s="196"/>
      <c r="AS21" s="196"/>
      <c r="AT21" s="196"/>
      <c r="AU21" s="196"/>
      <c r="AV21" s="196"/>
      <c r="AW21" s="23"/>
      <c r="AX21" s="196"/>
      <c r="AY21" s="196"/>
      <c r="BE21" s="50"/>
      <c r="BF21" s="196"/>
      <c r="BG21" s="196"/>
      <c r="BH21" s="196"/>
      <c r="BI21" s="196"/>
      <c r="BJ21" s="23"/>
      <c r="BK21" s="196"/>
      <c r="BL21" s="196"/>
      <c r="BR21" s="50"/>
      <c r="BS21" s="196"/>
      <c r="BT21" s="196"/>
      <c r="BU21" s="196"/>
      <c r="BV21" s="196"/>
      <c r="BW21" s="23"/>
      <c r="BX21" s="196"/>
      <c r="BY21" s="196"/>
    </row>
    <row r="22" spans="1:77" s="102" customFormat="1" ht="18.75">
      <c r="H22" s="155"/>
      <c r="J22" s="270"/>
      <c r="M22" s="69"/>
      <c r="N22" s="69"/>
      <c r="Q22" s="270"/>
      <c r="R22" s="69"/>
      <c r="S22" s="5"/>
      <c r="T22" s="7"/>
      <c r="U22" s="5"/>
      <c r="V22" s="5"/>
      <c r="W22" s="5"/>
      <c r="X22" s="5"/>
      <c r="Y22" s="5"/>
      <c r="Z22" s="5"/>
      <c r="AA22" s="7"/>
      <c r="AB22" s="270"/>
      <c r="AL22" s="155"/>
      <c r="AP22" s="69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</row>
  </sheetData>
  <autoFilter ref="B3:BH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4"/>
  <sheetViews>
    <sheetView zoomScaleNormal="100" workbookViewId="0">
      <pane xSplit="2" ySplit="3" topLeftCell="W1305" activePane="bottomRight" state="frozen"/>
      <selection pane="topRight" activeCell="C1" sqref="C1"/>
      <selection pane="bottomLeft" activeCell="A4" sqref="A4"/>
      <selection pane="bottomRight" activeCell="X1" sqref="X1:X1048576"/>
    </sheetView>
  </sheetViews>
  <sheetFormatPr defaultColWidth="10.875" defaultRowHeight="15.75"/>
  <cols>
    <col min="1" max="1" width="4.875" style="196" customWidth="1"/>
    <col min="2" max="2" width="15.5" style="196" customWidth="1"/>
    <col min="3" max="3" width="14.875" style="196" customWidth="1"/>
    <col min="4" max="4" width="20.875" style="270" customWidth="1"/>
    <col min="5" max="11" width="14.875" style="196" customWidth="1"/>
    <col min="12" max="16" width="14.875" style="69" customWidth="1"/>
    <col min="17" max="18" width="14.875" style="196" customWidth="1"/>
    <col min="19" max="19" width="28.875" style="196" customWidth="1"/>
    <col min="20" max="20" width="30.875" style="196" customWidth="1"/>
    <col min="21" max="21" width="28.875" style="196" customWidth="1"/>
    <col min="22" max="22" width="30.875" style="196" customWidth="1"/>
    <col min="23" max="23" width="255.625" style="196" customWidth="1"/>
    <col min="24" max="24" width="50.875" style="196" customWidth="1"/>
    <col min="25" max="16384" width="10.875" style="196"/>
  </cols>
  <sheetData>
    <row r="1" spans="1:26" s="5" customFormat="1" ht="21">
      <c r="A1" s="68" t="s">
        <v>215</v>
      </c>
      <c r="B1" s="17" t="s">
        <v>81</v>
      </c>
      <c r="C1" s="155"/>
      <c r="D1" s="270"/>
      <c r="F1" s="17"/>
      <c r="G1" s="33"/>
      <c r="H1" s="33"/>
      <c r="I1" s="34"/>
      <c r="J1" s="34"/>
      <c r="K1" s="34"/>
      <c r="L1" s="246"/>
      <c r="M1" s="246"/>
      <c r="N1" s="246"/>
      <c r="O1" s="246"/>
      <c r="P1" s="246"/>
      <c r="Q1" s="34"/>
      <c r="R1" s="34"/>
      <c r="S1" s="247"/>
      <c r="T1" s="247"/>
      <c r="U1" s="247"/>
      <c r="V1" s="144"/>
      <c r="W1" s="155"/>
      <c r="X1" s="155"/>
      <c r="Y1" s="247"/>
    </row>
    <row r="2" spans="1:26" ht="37.5">
      <c r="B2" s="18" t="s">
        <v>60</v>
      </c>
      <c r="C2" s="18" t="s">
        <v>13</v>
      </c>
      <c r="D2" s="18" t="s">
        <v>3844</v>
      </c>
      <c r="E2" s="18" t="s">
        <v>3708</v>
      </c>
      <c r="F2" s="18" t="s">
        <v>1222</v>
      </c>
      <c r="G2" s="18" t="s">
        <v>41</v>
      </c>
      <c r="H2" s="18" t="s">
        <v>41</v>
      </c>
      <c r="I2" s="18" t="s">
        <v>40</v>
      </c>
      <c r="J2" s="18" t="s">
        <v>3558</v>
      </c>
      <c r="K2" s="18" t="s">
        <v>3728</v>
      </c>
      <c r="L2" s="18" t="s">
        <v>3696</v>
      </c>
      <c r="M2" s="18" t="s">
        <v>5020</v>
      </c>
      <c r="N2" s="18" t="s">
        <v>3701</v>
      </c>
      <c r="O2" s="18" t="s">
        <v>3702</v>
      </c>
      <c r="P2" s="18" t="s">
        <v>3698</v>
      </c>
      <c r="Q2" s="18" t="s">
        <v>3699</v>
      </c>
      <c r="R2" s="18" t="s">
        <v>3700</v>
      </c>
      <c r="S2" s="18" t="s">
        <v>3458</v>
      </c>
      <c r="T2" s="18" t="s">
        <v>3460</v>
      </c>
      <c r="U2" s="18" t="s">
        <v>3459</v>
      </c>
      <c r="V2" s="18" t="s">
        <v>3461</v>
      </c>
      <c r="W2" s="18" t="s">
        <v>1081</v>
      </c>
      <c r="X2" s="18" t="s">
        <v>45</v>
      </c>
      <c r="Y2" s="18" t="s">
        <v>3552</v>
      </c>
    </row>
    <row r="3" spans="1:26" ht="18.75">
      <c r="B3" s="15"/>
      <c r="C3" s="15"/>
      <c r="D3" s="15"/>
      <c r="E3" s="15"/>
      <c r="F3" s="15" t="s">
        <v>61</v>
      </c>
      <c r="G3" s="15" t="s">
        <v>64</v>
      </c>
      <c r="H3" s="15" t="s">
        <v>3726</v>
      </c>
      <c r="I3" s="15" t="s">
        <v>62</v>
      </c>
      <c r="J3" s="15" t="s">
        <v>3727</v>
      </c>
      <c r="K3" s="15"/>
      <c r="L3" s="15" t="s">
        <v>63</v>
      </c>
      <c r="M3" s="15" t="s">
        <v>63</v>
      </c>
      <c r="N3" s="15" t="s">
        <v>79</v>
      </c>
      <c r="O3" s="15" t="s">
        <v>79</v>
      </c>
      <c r="P3" s="15"/>
      <c r="Q3" s="15" t="s">
        <v>17</v>
      </c>
      <c r="R3" s="15" t="s">
        <v>17</v>
      </c>
      <c r="S3" s="15"/>
      <c r="T3" s="15"/>
      <c r="U3" s="15"/>
      <c r="V3" s="15"/>
      <c r="W3" s="15"/>
      <c r="X3" s="15"/>
      <c r="Y3" s="74"/>
    </row>
    <row r="4" spans="1:26" ht="18.75">
      <c r="B4" s="211" t="s">
        <v>1406</v>
      </c>
      <c r="C4" s="211" t="s">
        <v>2808</v>
      </c>
      <c r="D4" s="46" t="s">
        <v>2783</v>
      </c>
      <c r="E4" s="31">
        <v>1</v>
      </c>
      <c r="F4" s="31" t="s">
        <v>2807</v>
      </c>
      <c r="G4" s="191">
        <v>1</v>
      </c>
      <c r="H4" s="191">
        <f t="shared" ref="H4:H67" si="0">G4/1.62</f>
        <v>0.61728395061728392</v>
      </c>
      <c r="I4" s="154">
        <v>115</v>
      </c>
      <c r="J4" s="251">
        <f>_xlfn.XLOOKUP($I4,Inputs!$C$6:$C$23,Inputs!$D$6:$D$23)*$G4</f>
        <v>0.41714285714285715</v>
      </c>
      <c r="K4" s="252">
        <f t="shared" ref="K4:K67" si="1">IF((42.4*(H4)^(-0.6595))&gt;=3,3,(IF(42.4*(H4)^(-0.6595)&lt;=0.5,0.5,(42.4*(H4)^(-0.6595)))))</f>
        <v>3</v>
      </c>
      <c r="L4" s="322"/>
      <c r="M4" s="322"/>
      <c r="N4" s="322"/>
      <c r="O4" s="322"/>
      <c r="P4" s="322"/>
      <c r="Q4" s="250">
        <f>_xlfn.XLOOKUP($I4,Inputs!$G$6:$G$23,Inputs!$J$6:$J$23)*$K4</f>
        <v>98.449131513647643</v>
      </c>
      <c r="R4" s="250">
        <f>_xlfn.XLOOKUP($I4,Inputs!$G$6:$G$23,Inputs!$K$6:$K$23)*$K4</f>
        <v>108.40163934426229</v>
      </c>
      <c r="S4" s="211" t="s">
        <v>1410</v>
      </c>
      <c r="T4" s="31" t="s">
        <v>4162</v>
      </c>
      <c r="U4" s="211" t="s">
        <v>4424</v>
      </c>
      <c r="V4" s="31" t="s">
        <v>4571</v>
      </c>
      <c r="W4" s="16" t="s">
        <v>4878</v>
      </c>
      <c r="X4" s="16"/>
      <c r="Y4" s="74">
        <v>50</v>
      </c>
      <c r="Z4" s="196" t="str">
        <f t="shared" ref="Z4:Z67" si="2">IF(S4=U4,"YES","")</f>
        <v/>
      </c>
    </row>
    <row r="5" spans="1:26" ht="18.75">
      <c r="B5" s="211" t="s">
        <v>1411</v>
      </c>
      <c r="C5" s="211" t="s">
        <v>2808</v>
      </c>
      <c r="D5" s="46" t="s">
        <v>2783</v>
      </c>
      <c r="E5" s="31">
        <v>1</v>
      </c>
      <c r="F5" s="31" t="s">
        <v>2807</v>
      </c>
      <c r="G5" s="191">
        <v>1</v>
      </c>
      <c r="H5" s="191">
        <f t="shared" si="0"/>
        <v>0.61728395061728392</v>
      </c>
      <c r="I5" s="154">
        <v>115</v>
      </c>
      <c r="J5" s="251">
        <f>_xlfn.XLOOKUP($I5,Inputs!$C$6:$C$23,Inputs!$D$6:$D$23)*$G5</f>
        <v>0.41714285714285715</v>
      </c>
      <c r="K5" s="252">
        <f t="shared" si="1"/>
        <v>3</v>
      </c>
      <c r="L5" s="322"/>
      <c r="M5" s="322"/>
      <c r="N5" s="322"/>
      <c r="O5" s="322"/>
      <c r="P5" s="322"/>
      <c r="Q5" s="250">
        <f>_xlfn.XLOOKUP($I5,Inputs!$G$6:$G$23,Inputs!$J$6:$J$23)*$K5</f>
        <v>98.449131513647643</v>
      </c>
      <c r="R5" s="250">
        <f>_xlfn.XLOOKUP($I5,Inputs!$G$6:$G$23,Inputs!$K$6:$K$23)*$K5</f>
        <v>108.40163934426229</v>
      </c>
      <c r="S5" s="211" t="s">
        <v>1410</v>
      </c>
      <c r="T5" s="31" t="s">
        <v>4162</v>
      </c>
      <c r="U5" s="211" t="s">
        <v>4424</v>
      </c>
      <c r="V5" s="31" t="s">
        <v>4571</v>
      </c>
      <c r="W5" s="16" t="s">
        <v>4878</v>
      </c>
      <c r="X5" s="16"/>
      <c r="Y5" s="74">
        <v>54</v>
      </c>
      <c r="Z5" s="196" t="str">
        <f t="shared" si="2"/>
        <v/>
      </c>
    </row>
    <row r="6" spans="1:26" ht="18.75">
      <c r="B6" s="46" t="s">
        <v>5036</v>
      </c>
      <c r="C6" s="46" t="s">
        <v>3452</v>
      </c>
      <c r="D6" s="46" t="s">
        <v>2783</v>
      </c>
      <c r="E6" s="31">
        <v>1</v>
      </c>
      <c r="F6" s="31" t="s">
        <v>2807</v>
      </c>
      <c r="G6" s="191">
        <v>15</v>
      </c>
      <c r="H6" s="191">
        <f t="shared" si="0"/>
        <v>9.2592592592592595</v>
      </c>
      <c r="I6" s="154">
        <v>115</v>
      </c>
      <c r="J6" s="251">
        <f>_xlfn.XLOOKUP($I6,Inputs!$C$6:$C$23,Inputs!$D$6:$D$23)*$G6</f>
        <v>6.2571428571428571</v>
      </c>
      <c r="K6" s="252">
        <f t="shared" si="1"/>
        <v>3</v>
      </c>
      <c r="L6" s="322"/>
      <c r="M6" s="322"/>
      <c r="N6" s="322"/>
      <c r="O6" s="322"/>
      <c r="P6" s="322"/>
      <c r="Q6" s="250">
        <f>_xlfn.XLOOKUP($I6,Inputs!$G$6:$G$23,Inputs!$J$6:$J$23)*$K6</f>
        <v>98.449131513647643</v>
      </c>
      <c r="R6" s="250">
        <f>_xlfn.XLOOKUP($I6,Inputs!$G$6:$G$23,Inputs!$K$6:$K$23)*$K6</f>
        <v>108.40163934426229</v>
      </c>
      <c r="S6" s="211" t="s">
        <v>4424</v>
      </c>
      <c r="T6" s="31" t="s">
        <v>4571</v>
      </c>
      <c r="U6" s="211" t="s">
        <v>3414</v>
      </c>
      <c r="V6" s="31" t="s">
        <v>4252</v>
      </c>
      <c r="W6" s="16" t="s">
        <v>4878</v>
      </c>
      <c r="X6" s="16" t="s">
        <v>4912</v>
      </c>
      <c r="Y6" s="74">
        <v>530</v>
      </c>
      <c r="Z6" s="196" t="str">
        <f t="shared" si="2"/>
        <v/>
      </c>
    </row>
    <row r="7" spans="1:26" ht="18.75">
      <c r="B7" s="46" t="s">
        <v>5036</v>
      </c>
      <c r="C7" s="46" t="s">
        <v>3452</v>
      </c>
      <c r="D7" s="46" t="s">
        <v>2783</v>
      </c>
      <c r="E7" s="31">
        <v>1</v>
      </c>
      <c r="F7" s="31" t="s">
        <v>2807</v>
      </c>
      <c r="G7" s="191">
        <v>10</v>
      </c>
      <c r="H7" s="191">
        <f t="shared" si="0"/>
        <v>6.1728395061728394</v>
      </c>
      <c r="I7" s="154">
        <v>115</v>
      </c>
      <c r="J7" s="251">
        <f>_xlfn.XLOOKUP($I7,Inputs!$C$6:$C$23,Inputs!$D$6:$D$23)*$G7</f>
        <v>4.1714285714285717</v>
      </c>
      <c r="K7" s="252">
        <f t="shared" si="1"/>
        <v>3</v>
      </c>
      <c r="L7" s="322"/>
      <c r="M7" s="322"/>
      <c r="N7" s="322"/>
      <c r="O7" s="322"/>
      <c r="P7" s="322"/>
      <c r="Q7" s="250">
        <f>_xlfn.XLOOKUP($I7,Inputs!$G$6:$G$23,Inputs!$J$6:$J$23)*$K7</f>
        <v>98.449131513647643</v>
      </c>
      <c r="R7" s="250">
        <f>_xlfn.XLOOKUP($I7,Inputs!$G$6:$G$23,Inputs!$K$6:$K$23)*$K7</f>
        <v>108.40163934426229</v>
      </c>
      <c r="S7" s="211" t="s">
        <v>3414</v>
      </c>
      <c r="T7" s="31" t="s">
        <v>4252</v>
      </c>
      <c r="U7" s="211" t="s">
        <v>3415</v>
      </c>
      <c r="V7" s="31" t="s">
        <v>4253</v>
      </c>
      <c r="W7" s="16" t="s">
        <v>4878</v>
      </c>
      <c r="X7" s="16" t="s">
        <v>4912</v>
      </c>
      <c r="Y7" s="74">
        <v>531</v>
      </c>
      <c r="Z7" s="196" t="str">
        <f t="shared" si="2"/>
        <v/>
      </c>
    </row>
    <row r="8" spans="1:26" ht="18.75">
      <c r="B8" s="46" t="s">
        <v>5035</v>
      </c>
      <c r="C8" s="46" t="s">
        <v>3452</v>
      </c>
      <c r="D8" s="46" t="s">
        <v>2783</v>
      </c>
      <c r="E8" s="31">
        <v>1</v>
      </c>
      <c r="F8" s="31" t="s">
        <v>2807</v>
      </c>
      <c r="G8" s="191">
        <v>4</v>
      </c>
      <c r="H8" s="191">
        <f t="shared" si="0"/>
        <v>2.4691358024691357</v>
      </c>
      <c r="I8" s="154">
        <v>115</v>
      </c>
      <c r="J8" s="251">
        <f>_xlfn.XLOOKUP($I8,Inputs!$C$6:$C$23,Inputs!$D$6:$D$23)*$G8</f>
        <v>1.6685714285714286</v>
      </c>
      <c r="K8" s="252">
        <f t="shared" si="1"/>
        <v>3</v>
      </c>
      <c r="L8" s="322"/>
      <c r="M8" s="322"/>
      <c r="N8" s="322"/>
      <c r="O8" s="322"/>
      <c r="P8" s="322"/>
      <c r="Q8" s="329">
        <v>48</v>
      </c>
      <c r="R8" s="329">
        <v>48</v>
      </c>
      <c r="S8" s="211" t="s">
        <v>3415</v>
      </c>
      <c r="T8" s="31" t="s">
        <v>4253</v>
      </c>
      <c r="U8" s="211" t="s">
        <v>5034</v>
      </c>
      <c r="V8" s="31" t="s">
        <v>4991</v>
      </c>
      <c r="W8" s="16" t="s">
        <v>4878</v>
      </c>
      <c r="X8" s="16" t="s">
        <v>4913</v>
      </c>
      <c r="Y8" s="74">
        <v>532</v>
      </c>
      <c r="Z8" s="196" t="str">
        <f t="shared" si="2"/>
        <v/>
      </c>
    </row>
    <row r="9" spans="1:26" ht="18.75">
      <c r="B9" s="211" t="s">
        <v>1420</v>
      </c>
      <c r="C9" s="211" t="s">
        <v>2808</v>
      </c>
      <c r="D9" s="46" t="s">
        <v>2783</v>
      </c>
      <c r="E9" s="31">
        <v>1</v>
      </c>
      <c r="F9" s="31" t="s">
        <v>2807</v>
      </c>
      <c r="G9" s="191">
        <v>21</v>
      </c>
      <c r="H9" s="191">
        <f t="shared" si="0"/>
        <v>12.962962962962962</v>
      </c>
      <c r="I9" s="154">
        <v>230</v>
      </c>
      <c r="J9" s="251">
        <f>_xlfn.XLOOKUP($I9,Inputs!$C$6:$C$23,Inputs!$D$6:$D$23)*$G9</f>
        <v>10.08</v>
      </c>
      <c r="K9" s="252">
        <f t="shared" si="1"/>
        <v>3</v>
      </c>
      <c r="L9" s="322"/>
      <c r="M9" s="322"/>
      <c r="N9" s="322"/>
      <c r="O9" s="322"/>
      <c r="P9" s="322"/>
      <c r="Q9" s="250">
        <f>_xlfn.XLOOKUP($I9,Inputs!$G$6:$G$23,Inputs!$J$6:$J$23)*$K9</f>
        <v>402</v>
      </c>
      <c r="R9" s="250">
        <f>_xlfn.XLOOKUP($I9,Inputs!$G$6:$G$23,Inputs!$K$6:$K$23)*$K9</f>
        <v>435</v>
      </c>
      <c r="S9" s="211" t="s">
        <v>1401</v>
      </c>
      <c r="T9" s="31" t="s">
        <v>4532</v>
      </c>
      <c r="U9" s="211" t="s">
        <v>4988</v>
      </c>
      <c r="V9" s="31" t="s">
        <v>5558</v>
      </c>
      <c r="W9" s="16" t="s">
        <v>5488</v>
      </c>
      <c r="X9" s="16"/>
      <c r="Y9" s="74">
        <v>63</v>
      </c>
      <c r="Z9" s="196" t="str">
        <f t="shared" si="2"/>
        <v/>
      </c>
    </row>
    <row r="10" spans="1:26" ht="18.75">
      <c r="B10" s="211" t="s">
        <v>1421</v>
      </c>
      <c r="C10" s="211" t="s">
        <v>2808</v>
      </c>
      <c r="D10" s="46" t="s">
        <v>2783</v>
      </c>
      <c r="E10" s="31">
        <v>1</v>
      </c>
      <c r="F10" s="31" t="s">
        <v>2807</v>
      </c>
      <c r="G10" s="191">
        <v>21</v>
      </c>
      <c r="H10" s="191">
        <f t="shared" si="0"/>
        <v>12.962962962962962</v>
      </c>
      <c r="I10" s="154">
        <v>230</v>
      </c>
      <c r="J10" s="251">
        <f>_xlfn.XLOOKUP($I10,Inputs!$C$6:$C$23,Inputs!$D$6:$D$23)*$G10</f>
        <v>10.08</v>
      </c>
      <c r="K10" s="252">
        <f t="shared" si="1"/>
        <v>3</v>
      </c>
      <c r="L10" s="322"/>
      <c r="M10" s="322"/>
      <c r="N10" s="322"/>
      <c r="O10" s="322"/>
      <c r="P10" s="322"/>
      <c r="Q10" s="250">
        <f>_xlfn.XLOOKUP($I10,Inputs!$G$6:$G$23,Inputs!$J$6:$J$23)*$K10</f>
        <v>402</v>
      </c>
      <c r="R10" s="250">
        <f>_xlfn.XLOOKUP($I10,Inputs!$G$6:$G$23,Inputs!$K$6:$K$23)*$K10</f>
        <v>435</v>
      </c>
      <c r="S10" s="211" t="s">
        <v>1401</v>
      </c>
      <c r="T10" s="31" t="s">
        <v>4532</v>
      </c>
      <c r="U10" s="211" t="s">
        <v>4988</v>
      </c>
      <c r="V10" s="31" t="s">
        <v>5558</v>
      </c>
      <c r="W10" s="16" t="s">
        <v>5488</v>
      </c>
      <c r="X10" s="16"/>
      <c r="Y10" s="74">
        <v>64</v>
      </c>
      <c r="Z10" s="196" t="str">
        <f t="shared" si="2"/>
        <v/>
      </c>
    </row>
    <row r="11" spans="1:26" ht="18.75">
      <c r="B11" s="211" t="s">
        <v>1543</v>
      </c>
      <c r="C11" s="211" t="s">
        <v>2808</v>
      </c>
      <c r="D11" s="46" t="s">
        <v>2783</v>
      </c>
      <c r="E11" s="31">
        <v>1</v>
      </c>
      <c r="F11" s="31" t="s">
        <v>2807</v>
      </c>
      <c r="G11" s="191">
        <v>0.3</v>
      </c>
      <c r="H11" s="191">
        <f t="shared" si="0"/>
        <v>0.18518518518518517</v>
      </c>
      <c r="I11" s="154">
        <v>230</v>
      </c>
      <c r="J11" s="251">
        <f>_xlfn.XLOOKUP($I11,Inputs!$C$6:$C$23,Inputs!$D$6:$D$23)*$G11</f>
        <v>0.14399999999999999</v>
      </c>
      <c r="K11" s="252">
        <f t="shared" si="1"/>
        <v>3</v>
      </c>
      <c r="L11" s="322"/>
      <c r="M11" s="322"/>
      <c r="N11" s="322"/>
      <c r="O11" s="322"/>
      <c r="P11" s="322"/>
      <c r="Q11" s="250">
        <f>_xlfn.XLOOKUP($I11,Inputs!$G$6:$G$23,Inputs!$J$6:$J$23)*$K11</f>
        <v>402</v>
      </c>
      <c r="R11" s="250">
        <f>_xlfn.XLOOKUP($I11,Inputs!$G$6:$G$23,Inputs!$K$6:$K$23)*$K11</f>
        <v>435</v>
      </c>
      <c r="S11" s="211" t="s">
        <v>1545</v>
      </c>
      <c r="T11" s="31" t="s">
        <v>3219</v>
      </c>
      <c r="U11" s="211" t="s">
        <v>1546</v>
      </c>
      <c r="V11" s="31" t="s">
        <v>4638</v>
      </c>
      <c r="W11" s="16" t="s">
        <v>5488</v>
      </c>
      <c r="X11" s="16"/>
      <c r="Y11" s="74">
        <v>251</v>
      </c>
      <c r="Z11" s="196" t="str">
        <f t="shared" si="2"/>
        <v/>
      </c>
    </row>
    <row r="12" spans="1:26" ht="18.75">
      <c r="B12" s="211" t="s">
        <v>1543</v>
      </c>
      <c r="C12" s="211" t="s">
        <v>2808</v>
      </c>
      <c r="D12" s="46" t="s">
        <v>2783</v>
      </c>
      <c r="E12" s="31">
        <v>1</v>
      </c>
      <c r="F12" s="31" t="s">
        <v>2807</v>
      </c>
      <c r="G12" s="191">
        <v>2.4</v>
      </c>
      <c r="H12" s="191">
        <f t="shared" si="0"/>
        <v>1.4814814814814814</v>
      </c>
      <c r="I12" s="154">
        <v>230</v>
      </c>
      <c r="J12" s="251">
        <f>_xlfn.XLOOKUP($I12,Inputs!$C$6:$C$23,Inputs!$D$6:$D$23)*$G12</f>
        <v>1.1519999999999999</v>
      </c>
      <c r="K12" s="252">
        <f t="shared" si="1"/>
        <v>3</v>
      </c>
      <c r="L12" s="322"/>
      <c r="M12" s="322"/>
      <c r="N12" s="322"/>
      <c r="O12" s="322"/>
      <c r="P12" s="322"/>
      <c r="Q12" s="250">
        <f>_xlfn.XLOOKUP($I12,Inputs!$G$6:$G$23,Inputs!$J$6:$J$23)*$K12</f>
        <v>402</v>
      </c>
      <c r="R12" s="250">
        <f>_xlfn.XLOOKUP($I12,Inputs!$G$6:$G$23,Inputs!$K$6:$K$23)*$K12</f>
        <v>435</v>
      </c>
      <c r="S12" s="211" t="s">
        <v>1545</v>
      </c>
      <c r="T12" s="31" t="s">
        <v>3219</v>
      </c>
      <c r="U12" s="211" t="s">
        <v>1547</v>
      </c>
      <c r="V12" s="31" t="s">
        <v>3214</v>
      </c>
      <c r="W12" s="16" t="s">
        <v>5488</v>
      </c>
      <c r="X12" s="16"/>
      <c r="Y12" s="74">
        <v>252</v>
      </c>
      <c r="Z12" s="196" t="str">
        <f t="shared" si="2"/>
        <v/>
      </c>
    </row>
    <row r="13" spans="1:26" ht="18.75">
      <c r="B13" s="211" t="s">
        <v>1543</v>
      </c>
      <c r="C13" s="211" t="s">
        <v>2808</v>
      </c>
      <c r="D13" s="46" t="s">
        <v>2783</v>
      </c>
      <c r="E13" s="31">
        <v>1</v>
      </c>
      <c r="F13" s="31" t="s">
        <v>2807</v>
      </c>
      <c r="G13" s="191">
        <v>0.7</v>
      </c>
      <c r="H13" s="191">
        <f t="shared" si="0"/>
        <v>0.43209876543209869</v>
      </c>
      <c r="I13" s="154">
        <v>230</v>
      </c>
      <c r="J13" s="251">
        <f>_xlfn.XLOOKUP($I13,Inputs!$C$6:$C$23,Inputs!$D$6:$D$23)*$G13</f>
        <v>0.33599999999999997</v>
      </c>
      <c r="K13" s="252">
        <f t="shared" si="1"/>
        <v>3</v>
      </c>
      <c r="L13" s="322"/>
      <c r="M13" s="322"/>
      <c r="N13" s="322"/>
      <c r="O13" s="322"/>
      <c r="P13" s="322"/>
      <c r="Q13" s="250">
        <f>_xlfn.XLOOKUP($I13,Inputs!$G$6:$G$23,Inputs!$J$6:$J$23)*$K13</f>
        <v>402</v>
      </c>
      <c r="R13" s="250">
        <f>_xlfn.XLOOKUP($I13,Inputs!$G$6:$G$23,Inputs!$K$6:$K$23)*$K13</f>
        <v>435</v>
      </c>
      <c r="S13" s="211" t="s">
        <v>1547</v>
      </c>
      <c r="T13" s="31" t="s">
        <v>3214</v>
      </c>
      <c r="U13" s="211" t="s">
        <v>1544</v>
      </c>
      <c r="V13" s="31" t="s">
        <v>3322</v>
      </c>
      <c r="W13" s="16" t="s">
        <v>5488</v>
      </c>
      <c r="X13" s="16"/>
      <c r="Y13" s="74">
        <v>253</v>
      </c>
      <c r="Z13" s="196" t="str">
        <f t="shared" si="2"/>
        <v/>
      </c>
    </row>
    <row r="14" spans="1:26" ht="18.75">
      <c r="B14" s="211" t="s">
        <v>1543</v>
      </c>
      <c r="C14" s="211" t="s">
        <v>2808</v>
      </c>
      <c r="D14" s="46" t="s">
        <v>2783</v>
      </c>
      <c r="E14" s="31">
        <v>1</v>
      </c>
      <c r="F14" s="31" t="s">
        <v>2807</v>
      </c>
      <c r="G14" s="191">
        <v>2.4</v>
      </c>
      <c r="H14" s="191">
        <f t="shared" si="0"/>
        <v>1.4814814814814814</v>
      </c>
      <c r="I14" s="154">
        <v>230</v>
      </c>
      <c r="J14" s="251">
        <f>_xlfn.XLOOKUP($I14,Inputs!$C$6:$C$23,Inputs!$D$6:$D$23)*$G14</f>
        <v>1.1519999999999999</v>
      </c>
      <c r="K14" s="252">
        <f t="shared" si="1"/>
        <v>3</v>
      </c>
      <c r="L14" s="322"/>
      <c r="M14" s="322"/>
      <c r="N14" s="322"/>
      <c r="O14" s="322"/>
      <c r="P14" s="322"/>
      <c r="Q14" s="329">
        <v>590</v>
      </c>
      <c r="R14" s="329">
        <v>590</v>
      </c>
      <c r="S14" s="211" t="s">
        <v>1544</v>
      </c>
      <c r="T14" s="31" t="s">
        <v>3322</v>
      </c>
      <c r="U14" s="211" t="s">
        <v>4976</v>
      </c>
      <c r="V14" s="31" t="s">
        <v>4992</v>
      </c>
      <c r="W14" s="16" t="s">
        <v>5488</v>
      </c>
      <c r="X14" s="16"/>
      <c r="Y14" s="74">
        <v>254</v>
      </c>
      <c r="Z14" s="196" t="str">
        <f t="shared" si="2"/>
        <v/>
      </c>
    </row>
    <row r="15" spans="1:26" ht="18.75">
      <c r="B15" s="211" t="s">
        <v>1615</v>
      </c>
      <c r="C15" s="211" t="s">
        <v>2808</v>
      </c>
      <c r="D15" s="46" t="s">
        <v>2783</v>
      </c>
      <c r="E15" s="31">
        <v>1</v>
      </c>
      <c r="F15" s="31" t="s">
        <v>2807</v>
      </c>
      <c r="G15" s="191">
        <v>1</v>
      </c>
      <c r="H15" s="191">
        <f t="shared" si="0"/>
        <v>0.61728395061728392</v>
      </c>
      <c r="I15" s="154">
        <v>230</v>
      </c>
      <c r="J15" s="251">
        <f>_xlfn.XLOOKUP($I15,Inputs!$C$6:$C$23,Inputs!$D$6:$D$23)*$G15</f>
        <v>0.48</v>
      </c>
      <c r="K15" s="252">
        <f t="shared" si="1"/>
        <v>3</v>
      </c>
      <c r="L15" s="322"/>
      <c r="M15" s="322"/>
      <c r="N15" s="322"/>
      <c r="O15" s="322"/>
      <c r="P15" s="322"/>
      <c r="Q15" s="329">
        <v>480</v>
      </c>
      <c r="R15" s="329">
        <v>480</v>
      </c>
      <c r="S15" s="211" t="s">
        <v>1616</v>
      </c>
      <c r="T15" s="31" t="s">
        <v>4630</v>
      </c>
      <c r="U15" s="211" t="s">
        <v>4979</v>
      </c>
      <c r="V15" s="31" t="s">
        <v>4995</v>
      </c>
      <c r="W15" s="16" t="s">
        <v>5488</v>
      </c>
      <c r="X15" s="16"/>
      <c r="Y15" s="74">
        <v>367</v>
      </c>
      <c r="Z15" s="196" t="str">
        <f t="shared" si="2"/>
        <v/>
      </c>
    </row>
    <row r="16" spans="1:26" ht="18.75">
      <c r="B16" s="211" t="s">
        <v>1617</v>
      </c>
      <c r="C16" s="211" t="s">
        <v>2808</v>
      </c>
      <c r="D16" s="46" t="s">
        <v>2783</v>
      </c>
      <c r="E16" s="31">
        <v>1</v>
      </c>
      <c r="F16" s="31" t="s">
        <v>2807</v>
      </c>
      <c r="G16" s="191">
        <v>0.5</v>
      </c>
      <c r="H16" s="191">
        <f t="shared" si="0"/>
        <v>0.30864197530864196</v>
      </c>
      <c r="I16" s="154">
        <v>115</v>
      </c>
      <c r="J16" s="251">
        <f>_xlfn.XLOOKUP($I16,Inputs!$C$6:$C$23,Inputs!$D$6:$D$23)*$G16</f>
        <v>0.20857142857142857</v>
      </c>
      <c r="K16" s="252">
        <f t="shared" si="1"/>
        <v>3</v>
      </c>
      <c r="L16" s="322"/>
      <c r="M16" s="322"/>
      <c r="N16" s="322"/>
      <c r="O16" s="322"/>
      <c r="P16" s="322"/>
      <c r="Q16" s="250">
        <f>_xlfn.XLOOKUP($I16,Inputs!$G$6:$G$23,Inputs!$J$6:$J$23)*$K16</f>
        <v>98.449131513647643</v>
      </c>
      <c r="R16" s="250">
        <f>_xlfn.XLOOKUP($I16,Inputs!$G$6:$G$23,Inputs!$K$6:$K$23)*$K16</f>
        <v>108.40163934426229</v>
      </c>
      <c r="S16" s="211" t="s">
        <v>4321</v>
      </c>
      <c r="T16" s="31" t="s">
        <v>4322</v>
      </c>
      <c r="U16" s="211" t="s">
        <v>1618</v>
      </c>
      <c r="V16" s="31" t="s">
        <v>4195</v>
      </c>
      <c r="W16" s="16" t="s">
        <v>5488</v>
      </c>
      <c r="X16" s="16"/>
      <c r="Y16" s="74">
        <v>368</v>
      </c>
      <c r="Z16" s="196" t="str">
        <f t="shared" si="2"/>
        <v/>
      </c>
    </row>
    <row r="17" spans="2:26" ht="18.75">
      <c r="B17" s="211" t="s">
        <v>1617</v>
      </c>
      <c r="C17" s="211" t="s">
        <v>2808</v>
      </c>
      <c r="D17" s="46" t="s">
        <v>2783</v>
      </c>
      <c r="E17" s="31">
        <v>1</v>
      </c>
      <c r="F17" s="31" t="s">
        <v>2807</v>
      </c>
      <c r="G17" s="191">
        <v>0.5</v>
      </c>
      <c r="H17" s="191">
        <f t="shared" si="0"/>
        <v>0.30864197530864196</v>
      </c>
      <c r="I17" s="154">
        <v>115</v>
      </c>
      <c r="J17" s="251">
        <f>_xlfn.XLOOKUP($I17,Inputs!$C$6:$C$23,Inputs!$D$6:$D$23)*$G17</f>
        <v>0.20857142857142857</v>
      </c>
      <c r="K17" s="252">
        <f t="shared" si="1"/>
        <v>3</v>
      </c>
      <c r="L17" s="322"/>
      <c r="M17" s="322"/>
      <c r="N17" s="322"/>
      <c r="O17" s="322"/>
      <c r="P17" s="322"/>
      <c r="Q17" s="329">
        <v>0</v>
      </c>
      <c r="R17" s="329">
        <v>0</v>
      </c>
      <c r="S17" s="211" t="s">
        <v>1618</v>
      </c>
      <c r="T17" s="31" t="s">
        <v>4195</v>
      </c>
      <c r="U17" s="211" t="s">
        <v>4979</v>
      </c>
      <c r="V17" s="31" t="s">
        <v>4995</v>
      </c>
      <c r="W17" s="16" t="s">
        <v>5488</v>
      </c>
      <c r="X17" s="16"/>
      <c r="Y17" s="74">
        <v>369</v>
      </c>
      <c r="Z17" s="196" t="str">
        <f t="shared" si="2"/>
        <v/>
      </c>
    </row>
    <row r="18" spans="2:26" ht="18.75">
      <c r="B18" s="211" t="s">
        <v>1778</v>
      </c>
      <c r="C18" s="211" t="s">
        <v>2808</v>
      </c>
      <c r="D18" s="46" t="s">
        <v>2783</v>
      </c>
      <c r="E18" s="31">
        <v>1</v>
      </c>
      <c r="F18" s="31" t="s">
        <v>2807</v>
      </c>
      <c r="G18" s="191">
        <v>14.5</v>
      </c>
      <c r="H18" s="191">
        <f t="shared" si="0"/>
        <v>8.9506172839506171</v>
      </c>
      <c r="I18" s="154">
        <v>115</v>
      </c>
      <c r="J18" s="251">
        <f>_xlfn.XLOOKUP($I18,Inputs!$C$6:$C$23,Inputs!$D$6:$D$23)*$G18</f>
        <v>6.0485714285714289</v>
      </c>
      <c r="K18" s="252">
        <f t="shared" si="1"/>
        <v>3</v>
      </c>
      <c r="L18" s="322"/>
      <c r="M18" s="322"/>
      <c r="N18" s="322"/>
      <c r="O18" s="322"/>
      <c r="P18" s="322"/>
      <c r="Q18" s="250">
        <f>_xlfn.XLOOKUP($I18,Inputs!$G$6:$G$23,Inputs!$J$6:$J$23)*$K18</f>
        <v>98.449131513647643</v>
      </c>
      <c r="R18" s="250">
        <f>_xlfn.XLOOKUP($I18,Inputs!$G$6:$G$23,Inputs!$K$6:$K$23)*$K18</f>
        <v>108.40163934426229</v>
      </c>
      <c r="S18" s="211" t="s">
        <v>1781</v>
      </c>
      <c r="T18" s="31" t="s">
        <v>2891</v>
      </c>
      <c r="U18" s="211" t="s">
        <v>1766</v>
      </c>
      <c r="V18" s="31" t="s">
        <v>4022</v>
      </c>
      <c r="W18" s="16" t="s">
        <v>5488</v>
      </c>
      <c r="X18" s="16"/>
      <c r="Y18" s="74">
        <v>608</v>
      </c>
      <c r="Z18" s="196" t="str">
        <f t="shared" si="2"/>
        <v/>
      </c>
    </row>
    <row r="19" spans="2:26" ht="18.75">
      <c r="B19" s="211" t="s">
        <v>1789</v>
      </c>
      <c r="C19" s="211" t="s">
        <v>2808</v>
      </c>
      <c r="D19" s="46" t="s">
        <v>2783</v>
      </c>
      <c r="E19" s="31">
        <v>1</v>
      </c>
      <c r="F19" s="31" t="s">
        <v>2807</v>
      </c>
      <c r="G19" s="191">
        <v>14.5</v>
      </c>
      <c r="H19" s="191">
        <f t="shared" si="0"/>
        <v>8.9506172839506171</v>
      </c>
      <c r="I19" s="154">
        <v>115</v>
      </c>
      <c r="J19" s="251">
        <f>_xlfn.XLOOKUP($I19,Inputs!$C$6:$C$23,Inputs!$D$6:$D$23)*$G19</f>
        <v>6.0485714285714289</v>
      </c>
      <c r="K19" s="252">
        <f t="shared" si="1"/>
        <v>3</v>
      </c>
      <c r="L19" s="322"/>
      <c r="M19" s="322"/>
      <c r="N19" s="322"/>
      <c r="O19" s="322"/>
      <c r="P19" s="322"/>
      <c r="Q19" s="250">
        <f>_xlfn.XLOOKUP($I19,Inputs!$G$6:$G$23,Inputs!$J$6:$J$23)*$K19</f>
        <v>98.449131513647643</v>
      </c>
      <c r="R19" s="250">
        <f>_xlfn.XLOOKUP($I19,Inputs!$G$6:$G$23,Inputs!$K$6:$K$23)*$K19</f>
        <v>108.40163934426229</v>
      </c>
      <c r="S19" s="211" t="s">
        <v>1766</v>
      </c>
      <c r="T19" s="31" t="s">
        <v>4022</v>
      </c>
      <c r="U19" s="211" t="s">
        <v>1781</v>
      </c>
      <c r="V19" s="31" t="s">
        <v>2891</v>
      </c>
      <c r="W19" s="16" t="s">
        <v>5488</v>
      </c>
      <c r="X19" s="16"/>
      <c r="Y19" s="74">
        <v>617</v>
      </c>
      <c r="Z19" s="196" t="str">
        <f t="shared" si="2"/>
        <v/>
      </c>
    </row>
    <row r="20" spans="2:26" ht="18.75">
      <c r="B20" s="211" t="s">
        <v>1789</v>
      </c>
      <c r="C20" s="211" t="s">
        <v>2808</v>
      </c>
      <c r="D20" s="46" t="s">
        <v>2783</v>
      </c>
      <c r="E20" s="31">
        <v>1</v>
      </c>
      <c r="F20" s="31" t="s">
        <v>2807</v>
      </c>
      <c r="G20" s="191">
        <v>15.5</v>
      </c>
      <c r="H20" s="191">
        <f t="shared" si="0"/>
        <v>9.5679012345679002</v>
      </c>
      <c r="I20" s="154">
        <v>115</v>
      </c>
      <c r="J20" s="251">
        <f>_xlfn.XLOOKUP($I20,Inputs!$C$6:$C$23,Inputs!$D$6:$D$23)*$G20</f>
        <v>6.4657142857142862</v>
      </c>
      <c r="K20" s="252">
        <f t="shared" si="1"/>
        <v>3</v>
      </c>
      <c r="L20" s="322"/>
      <c r="M20" s="322"/>
      <c r="N20" s="322"/>
      <c r="O20" s="322"/>
      <c r="P20" s="322"/>
      <c r="Q20" s="250">
        <f>_xlfn.XLOOKUP($I20,Inputs!$G$6:$G$23,Inputs!$J$6:$J$23)*$K20</f>
        <v>98.449131513647643</v>
      </c>
      <c r="R20" s="250">
        <f>_xlfn.XLOOKUP($I20,Inputs!$G$6:$G$23,Inputs!$K$6:$K$23)*$K20</f>
        <v>108.40163934426229</v>
      </c>
      <c r="S20" s="211" t="s">
        <v>1781</v>
      </c>
      <c r="T20" s="31" t="s">
        <v>2891</v>
      </c>
      <c r="U20" s="211" t="s">
        <v>4985</v>
      </c>
      <c r="V20" s="31" t="s">
        <v>5555</v>
      </c>
      <c r="W20" s="16" t="s">
        <v>5488</v>
      </c>
      <c r="X20" s="16"/>
      <c r="Y20" s="74">
        <v>618</v>
      </c>
      <c r="Z20" s="196" t="str">
        <f t="shared" si="2"/>
        <v/>
      </c>
    </row>
    <row r="21" spans="2:26" ht="18.75">
      <c r="B21" s="211" t="s">
        <v>1792</v>
      </c>
      <c r="C21" s="211" t="s">
        <v>2808</v>
      </c>
      <c r="D21" s="46" t="s">
        <v>2783</v>
      </c>
      <c r="E21" s="31">
        <v>1</v>
      </c>
      <c r="F21" s="31" t="s">
        <v>2807</v>
      </c>
      <c r="G21" s="191">
        <v>3</v>
      </c>
      <c r="H21" s="191">
        <f t="shared" si="0"/>
        <v>1.8518518518518516</v>
      </c>
      <c r="I21" s="154">
        <v>230</v>
      </c>
      <c r="J21" s="251">
        <f>_xlfn.XLOOKUP($I21,Inputs!$C$6:$C$23,Inputs!$D$6:$D$23)*$G21</f>
        <v>1.44</v>
      </c>
      <c r="K21" s="252">
        <f t="shared" si="1"/>
        <v>3</v>
      </c>
      <c r="L21" s="322"/>
      <c r="M21" s="322"/>
      <c r="N21" s="322"/>
      <c r="O21" s="322"/>
      <c r="P21" s="322"/>
      <c r="Q21" s="250">
        <f>_xlfn.XLOOKUP($I21,Inputs!$G$6:$G$23,Inputs!$J$6:$J$23)*$K21</f>
        <v>402</v>
      </c>
      <c r="R21" s="250">
        <f>_xlfn.XLOOKUP($I21,Inputs!$G$6:$G$23,Inputs!$K$6:$K$23)*$K21</f>
        <v>435</v>
      </c>
      <c r="S21" s="211" t="s">
        <v>1793</v>
      </c>
      <c r="T21" s="31" t="s">
        <v>3156</v>
      </c>
      <c r="U21" s="211" t="s">
        <v>4987</v>
      </c>
      <c r="V21" s="31" t="s">
        <v>5557</v>
      </c>
      <c r="W21" s="16" t="s">
        <v>5488</v>
      </c>
      <c r="X21" s="16"/>
      <c r="Y21" s="74">
        <v>623</v>
      </c>
      <c r="Z21" s="196" t="str">
        <f t="shared" si="2"/>
        <v/>
      </c>
    </row>
    <row r="22" spans="2:26" ht="18.75">
      <c r="B22" s="211" t="s">
        <v>1905</v>
      </c>
      <c r="C22" s="211" t="s">
        <v>2808</v>
      </c>
      <c r="D22" s="46" t="s">
        <v>2783</v>
      </c>
      <c r="E22" s="31">
        <v>1</v>
      </c>
      <c r="F22" s="31" t="s">
        <v>2807</v>
      </c>
      <c r="G22" s="191">
        <v>0.4</v>
      </c>
      <c r="H22" s="191">
        <f t="shared" si="0"/>
        <v>0.24691358024691357</v>
      </c>
      <c r="I22" s="154">
        <v>115</v>
      </c>
      <c r="J22" s="251">
        <f>_xlfn.XLOOKUP($I22,Inputs!$C$6:$C$23,Inputs!$D$6:$D$23)*$G22</f>
        <v>0.16685714285714287</v>
      </c>
      <c r="K22" s="252">
        <f t="shared" si="1"/>
        <v>3</v>
      </c>
      <c r="L22" s="322"/>
      <c r="M22" s="322"/>
      <c r="N22" s="322"/>
      <c r="O22" s="322"/>
      <c r="P22" s="322"/>
      <c r="Q22" s="329">
        <v>150</v>
      </c>
      <c r="R22" s="329">
        <v>150</v>
      </c>
      <c r="S22" s="211" t="s">
        <v>4462</v>
      </c>
      <c r="T22" s="31" t="s">
        <v>4463</v>
      </c>
      <c r="U22" s="211" t="s">
        <v>4978</v>
      </c>
      <c r="V22" s="31" t="s">
        <v>4994</v>
      </c>
      <c r="W22" s="16" t="s">
        <v>5488</v>
      </c>
      <c r="X22" s="16"/>
      <c r="Y22" s="74">
        <v>789</v>
      </c>
      <c r="Z22" s="196" t="str">
        <f t="shared" si="2"/>
        <v/>
      </c>
    </row>
    <row r="23" spans="2:26" ht="18.75">
      <c r="B23" s="211" t="s">
        <v>1971</v>
      </c>
      <c r="C23" s="211" t="s">
        <v>2808</v>
      </c>
      <c r="D23" s="46" t="s">
        <v>2783</v>
      </c>
      <c r="E23" s="31">
        <v>1</v>
      </c>
      <c r="F23" s="31" t="s">
        <v>2807</v>
      </c>
      <c r="G23" s="191">
        <v>1</v>
      </c>
      <c r="H23" s="191">
        <f t="shared" si="0"/>
        <v>0.61728395061728392</v>
      </c>
      <c r="I23" s="154">
        <v>115</v>
      </c>
      <c r="J23" s="251">
        <f>_xlfn.XLOOKUP($I23,Inputs!$C$6:$C$23,Inputs!$D$6:$D$23)*$G23</f>
        <v>0.41714285714285715</v>
      </c>
      <c r="K23" s="252">
        <f t="shared" si="1"/>
        <v>3</v>
      </c>
      <c r="L23" s="322"/>
      <c r="M23" s="322"/>
      <c r="N23" s="322"/>
      <c r="O23" s="322"/>
      <c r="P23" s="322"/>
      <c r="Q23" s="250">
        <f>_xlfn.XLOOKUP($I23,Inputs!$G$6:$G$23,Inputs!$J$6:$J$23)*$K23</f>
        <v>98.449131513647643</v>
      </c>
      <c r="R23" s="250">
        <f>_xlfn.XLOOKUP($I23,Inputs!$G$6:$G$23,Inputs!$K$6:$K$23)*$K23</f>
        <v>108.40163934426229</v>
      </c>
      <c r="S23" s="211" t="s">
        <v>1799</v>
      </c>
      <c r="T23" s="31" t="s">
        <v>4190</v>
      </c>
      <c r="U23" s="211" t="s">
        <v>4986</v>
      </c>
      <c r="V23" s="31" t="s">
        <v>5556</v>
      </c>
      <c r="W23" s="16" t="s">
        <v>5488</v>
      </c>
      <c r="X23" s="16"/>
      <c r="Y23" s="74">
        <v>889</v>
      </c>
      <c r="Z23" s="196" t="str">
        <f t="shared" si="2"/>
        <v/>
      </c>
    </row>
    <row r="24" spans="2:26" ht="18.75">
      <c r="B24" s="211" t="s">
        <v>1991</v>
      </c>
      <c r="C24" s="211" t="s">
        <v>2808</v>
      </c>
      <c r="D24" s="46" t="s">
        <v>2783</v>
      </c>
      <c r="E24" s="31">
        <v>1</v>
      </c>
      <c r="F24" s="31" t="s">
        <v>2807</v>
      </c>
      <c r="G24" s="191">
        <v>1</v>
      </c>
      <c r="H24" s="191">
        <f t="shared" si="0"/>
        <v>0.61728395061728392</v>
      </c>
      <c r="I24" s="154">
        <v>115</v>
      </c>
      <c r="J24" s="251">
        <f>_xlfn.XLOOKUP($I24,Inputs!$C$6:$C$23,Inputs!$D$6:$D$23)*$G24</f>
        <v>0.41714285714285715</v>
      </c>
      <c r="K24" s="252">
        <f t="shared" si="1"/>
        <v>3</v>
      </c>
      <c r="L24" s="322"/>
      <c r="M24" s="322"/>
      <c r="N24" s="322"/>
      <c r="O24" s="322"/>
      <c r="P24" s="322"/>
      <c r="Q24" s="250">
        <f>_xlfn.XLOOKUP($I24,Inputs!$G$6:$G$23,Inputs!$J$6:$J$23)*$K24</f>
        <v>98.449131513647643</v>
      </c>
      <c r="R24" s="250">
        <f>_xlfn.XLOOKUP($I24,Inputs!$G$6:$G$23,Inputs!$K$6:$K$23)*$K24</f>
        <v>108.40163934426229</v>
      </c>
      <c r="S24" s="211" t="s">
        <v>1379</v>
      </c>
      <c r="T24" s="31" t="s">
        <v>3058</v>
      </c>
      <c r="U24" s="211" t="s">
        <v>4987</v>
      </c>
      <c r="V24" s="31" t="s">
        <v>5557</v>
      </c>
      <c r="W24" s="16" t="s">
        <v>5488</v>
      </c>
      <c r="X24" s="16"/>
      <c r="Y24" s="74">
        <v>938</v>
      </c>
      <c r="Z24" s="196" t="str">
        <f t="shared" si="2"/>
        <v/>
      </c>
    </row>
    <row r="25" spans="2:26" ht="18.75">
      <c r="B25" s="211" t="s">
        <v>2029</v>
      </c>
      <c r="C25" s="211" t="s">
        <v>2808</v>
      </c>
      <c r="D25" s="46" t="s">
        <v>2783</v>
      </c>
      <c r="E25" s="31">
        <v>1</v>
      </c>
      <c r="F25" s="31" t="s">
        <v>2807</v>
      </c>
      <c r="G25" s="191">
        <v>1.8</v>
      </c>
      <c r="H25" s="191">
        <f t="shared" si="0"/>
        <v>1.1111111111111112</v>
      </c>
      <c r="I25" s="154">
        <v>115</v>
      </c>
      <c r="J25" s="251">
        <f>_xlfn.XLOOKUP($I25,Inputs!$C$6:$C$23,Inputs!$D$6:$D$23)*$G25</f>
        <v>0.75085714285714289</v>
      </c>
      <c r="K25" s="252">
        <f t="shared" si="1"/>
        <v>3</v>
      </c>
      <c r="L25" s="322"/>
      <c r="M25" s="322"/>
      <c r="N25" s="322"/>
      <c r="O25" s="322"/>
      <c r="P25" s="322"/>
      <c r="Q25" s="329">
        <v>570</v>
      </c>
      <c r="R25" s="329">
        <v>570</v>
      </c>
      <c r="S25" s="211" t="s">
        <v>1663</v>
      </c>
      <c r="T25" s="31" t="s">
        <v>4092</v>
      </c>
      <c r="U25" s="211" t="s">
        <v>4981</v>
      </c>
      <c r="V25" s="31" t="s">
        <v>4997</v>
      </c>
      <c r="W25" s="16" t="s">
        <v>5488</v>
      </c>
      <c r="X25" s="16"/>
      <c r="Y25" s="74">
        <v>990</v>
      </c>
      <c r="Z25" s="196" t="str">
        <f t="shared" si="2"/>
        <v/>
      </c>
    </row>
    <row r="26" spans="2:26" ht="18.75">
      <c r="B26" s="211" t="s">
        <v>2048</v>
      </c>
      <c r="C26" s="211" t="s">
        <v>2808</v>
      </c>
      <c r="D26" s="46" t="s">
        <v>2783</v>
      </c>
      <c r="E26" s="31">
        <v>1</v>
      </c>
      <c r="F26" s="31" t="s">
        <v>2807</v>
      </c>
      <c r="G26" s="191">
        <v>63</v>
      </c>
      <c r="H26" s="191">
        <f t="shared" si="0"/>
        <v>38.888888888888886</v>
      </c>
      <c r="I26" s="154">
        <v>230</v>
      </c>
      <c r="J26" s="251">
        <f>_xlfn.XLOOKUP($I26,Inputs!$C$6:$C$23,Inputs!$D$6:$D$23)*$G26</f>
        <v>30.24</v>
      </c>
      <c r="K26" s="252">
        <f t="shared" si="1"/>
        <v>3</v>
      </c>
      <c r="L26" s="322"/>
      <c r="M26" s="322"/>
      <c r="N26" s="322"/>
      <c r="O26" s="322"/>
      <c r="P26" s="322"/>
      <c r="Q26" s="250">
        <f>_xlfn.XLOOKUP($I26,Inputs!$G$6:$G$23,Inputs!$J$6:$J$23)*$K26</f>
        <v>402</v>
      </c>
      <c r="R26" s="250">
        <f>_xlfn.XLOOKUP($I26,Inputs!$G$6:$G$23,Inputs!$K$6:$K$23)*$K26</f>
        <v>435</v>
      </c>
      <c r="S26" s="211" t="s">
        <v>1272</v>
      </c>
      <c r="T26" s="31" t="s">
        <v>4513</v>
      </c>
      <c r="U26" s="211" t="s">
        <v>4990</v>
      </c>
      <c r="V26" s="31" t="s">
        <v>3560</v>
      </c>
      <c r="W26" s="16" t="s">
        <v>5488</v>
      </c>
      <c r="X26" s="16"/>
      <c r="Y26" s="74">
        <v>1014</v>
      </c>
      <c r="Z26" s="196" t="str">
        <f t="shared" si="2"/>
        <v/>
      </c>
    </row>
    <row r="27" spans="2:26" ht="18.75">
      <c r="B27" s="211" t="s">
        <v>2049</v>
      </c>
      <c r="C27" s="211" t="s">
        <v>2808</v>
      </c>
      <c r="D27" s="46" t="s">
        <v>2783</v>
      </c>
      <c r="E27" s="31">
        <v>1</v>
      </c>
      <c r="F27" s="31" t="s">
        <v>2807</v>
      </c>
      <c r="G27" s="191">
        <v>63</v>
      </c>
      <c r="H27" s="191">
        <f t="shared" si="0"/>
        <v>38.888888888888886</v>
      </c>
      <c r="I27" s="154">
        <v>230</v>
      </c>
      <c r="J27" s="251">
        <f>_xlfn.XLOOKUP($I27,Inputs!$C$6:$C$23,Inputs!$D$6:$D$23)*$G27</f>
        <v>30.24</v>
      </c>
      <c r="K27" s="252">
        <f t="shared" si="1"/>
        <v>3</v>
      </c>
      <c r="L27" s="322"/>
      <c r="M27" s="322"/>
      <c r="N27" s="322"/>
      <c r="O27" s="322"/>
      <c r="P27" s="322"/>
      <c r="Q27" s="250">
        <f>_xlfn.XLOOKUP($I27,Inputs!$G$6:$G$23,Inputs!$J$6:$J$23)*$K27</f>
        <v>402</v>
      </c>
      <c r="R27" s="250">
        <f>_xlfn.XLOOKUP($I27,Inputs!$G$6:$G$23,Inputs!$K$6:$K$23)*$K27</f>
        <v>435</v>
      </c>
      <c r="S27" s="211" t="s">
        <v>1272</v>
      </c>
      <c r="T27" s="31" t="s">
        <v>4513</v>
      </c>
      <c r="U27" s="211" t="s">
        <v>4990</v>
      </c>
      <c r="V27" s="31" t="s">
        <v>3560</v>
      </c>
      <c r="W27" s="16" t="s">
        <v>5488</v>
      </c>
      <c r="X27" s="16"/>
      <c r="Y27" s="74">
        <v>1015</v>
      </c>
      <c r="Z27" s="196" t="str">
        <f t="shared" si="2"/>
        <v/>
      </c>
    </row>
    <row r="28" spans="2:26" ht="18.75">
      <c r="B28" s="211" t="s">
        <v>2185</v>
      </c>
      <c r="C28" s="211" t="s">
        <v>2808</v>
      </c>
      <c r="D28" s="46" t="s">
        <v>2783</v>
      </c>
      <c r="E28" s="31">
        <v>1</v>
      </c>
      <c r="F28" s="31" t="s">
        <v>2807</v>
      </c>
      <c r="G28" s="191">
        <v>4.3</v>
      </c>
      <c r="H28" s="191">
        <f t="shared" si="0"/>
        <v>2.6543209876543208</v>
      </c>
      <c r="I28" s="154">
        <v>230</v>
      </c>
      <c r="J28" s="251">
        <f>_xlfn.XLOOKUP($I28,Inputs!$C$6:$C$23,Inputs!$D$6:$D$23)*$G28</f>
        <v>2.0640000000000001</v>
      </c>
      <c r="K28" s="252">
        <f t="shared" si="1"/>
        <v>3</v>
      </c>
      <c r="L28" s="322"/>
      <c r="M28" s="322"/>
      <c r="N28" s="322"/>
      <c r="O28" s="322"/>
      <c r="P28" s="322"/>
      <c r="Q28" s="329">
        <v>0</v>
      </c>
      <c r="R28" s="329">
        <v>0</v>
      </c>
      <c r="S28" s="211" t="s">
        <v>4657</v>
      </c>
      <c r="T28" s="31" t="s">
        <v>4249</v>
      </c>
      <c r="U28" s="211" t="s">
        <v>5033</v>
      </c>
      <c r="V28" s="31" t="s">
        <v>4993</v>
      </c>
      <c r="W28" s="16" t="s">
        <v>5488</v>
      </c>
      <c r="X28" s="16"/>
      <c r="Y28" s="74">
        <v>1239</v>
      </c>
      <c r="Z28" s="196" t="str">
        <f t="shared" si="2"/>
        <v/>
      </c>
    </row>
    <row r="29" spans="2:26" ht="18.75">
      <c r="B29" s="211" t="s">
        <v>2186</v>
      </c>
      <c r="C29" s="211" t="s">
        <v>2808</v>
      </c>
      <c r="D29" s="46" t="s">
        <v>2783</v>
      </c>
      <c r="E29" s="31">
        <v>1</v>
      </c>
      <c r="F29" s="31" t="s">
        <v>2807</v>
      </c>
      <c r="G29" s="191">
        <v>4.3</v>
      </c>
      <c r="H29" s="191">
        <f t="shared" si="0"/>
        <v>2.6543209876543208</v>
      </c>
      <c r="I29" s="154">
        <v>230</v>
      </c>
      <c r="J29" s="251">
        <f>_xlfn.XLOOKUP($I29,Inputs!$C$6:$C$23,Inputs!$D$6:$D$23)*$G29</f>
        <v>2.0640000000000001</v>
      </c>
      <c r="K29" s="252">
        <f t="shared" si="1"/>
        <v>3</v>
      </c>
      <c r="L29" s="322"/>
      <c r="M29" s="322"/>
      <c r="N29" s="322"/>
      <c r="O29" s="322"/>
      <c r="P29" s="322"/>
      <c r="Q29" s="329">
        <v>0</v>
      </c>
      <c r="R29" s="329">
        <v>0</v>
      </c>
      <c r="S29" s="211" t="s">
        <v>4657</v>
      </c>
      <c r="T29" s="31" t="s">
        <v>4249</v>
      </c>
      <c r="U29" s="211" t="s">
        <v>5033</v>
      </c>
      <c r="V29" s="31" t="s">
        <v>4993</v>
      </c>
      <c r="W29" s="16" t="s">
        <v>5488</v>
      </c>
      <c r="X29" s="16"/>
      <c r="Y29" s="74">
        <v>1240</v>
      </c>
      <c r="Z29" s="196" t="str">
        <f t="shared" si="2"/>
        <v/>
      </c>
    </row>
    <row r="30" spans="2:26" ht="18.75">
      <c r="B30" s="211" t="s">
        <v>2191</v>
      </c>
      <c r="C30" s="211" t="s">
        <v>2808</v>
      </c>
      <c r="D30" s="46" t="s">
        <v>2783</v>
      </c>
      <c r="E30" s="31">
        <v>1</v>
      </c>
      <c r="F30" s="31" t="s">
        <v>2807</v>
      </c>
      <c r="G30" s="191">
        <v>4</v>
      </c>
      <c r="H30" s="191">
        <f t="shared" si="0"/>
        <v>2.4691358024691357</v>
      </c>
      <c r="I30" s="154">
        <v>345</v>
      </c>
      <c r="J30" s="251">
        <f>_xlfn.XLOOKUP($I30,Inputs!$C$6:$C$23,Inputs!$D$6:$D$23)*$G30</f>
        <v>1.7751851851851852</v>
      </c>
      <c r="K30" s="252">
        <f t="shared" si="1"/>
        <v>3</v>
      </c>
      <c r="L30" s="322"/>
      <c r="M30" s="322"/>
      <c r="N30" s="322"/>
      <c r="O30" s="322"/>
      <c r="P30" s="322"/>
      <c r="Q30" s="329">
        <v>845</v>
      </c>
      <c r="R30" s="329">
        <v>845</v>
      </c>
      <c r="S30" s="211" t="s">
        <v>2158</v>
      </c>
      <c r="T30" s="31" t="s">
        <v>4111</v>
      </c>
      <c r="U30" s="211" t="s">
        <v>4980</v>
      </c>
      <c r="V30" s="31" t="s">
        <v>4996</v>
      </c>
      <c r="W30" s="16" t="s">
        <v>5488</v>
      </c>
      <c r="X30" s="16"/>
      <c r="Y30" s="74">
        <v>1247</v>
      </c>
      <c r="Z30" s="196" t="str">
        <f t="shared" si="2"/>
        <v/>
      </c>
    </row>
    <row r="31" spans="2:26" ht="18.75">
      <c r="B31" s="211" t="s">
        <v>2195</v>
      </c>
      <c r="C31" s="211" t="s">
        <v>2808</v>
      </c>
      <c r="D31" s="46" t="s">
        <v>2783</v>
      </c>
      <c r="E31" s="31">
        <v>1</v>
      </c>
      <c r="F31" s="31" t="s">
        <v>2807</v>
      </c>
      <c r="G31" s="191">
        <v>1.1000000000000001</v>
      </c>
      <c r="H31" s="191">
        <f t="shared" si="0"/>
        <v>0.67901234567901236</v>
      </c>
      <c r="I31" s="154">
        <v>230</v>
      </c>
      <c r="J31" s="251">
        <f>_xlfn.XLOOKUP($I31,Inputs!$C$6:$C$23,Inputs!$D$6:$D$23)*$G31</f>
        <v>0.52800000000000002</v>
      </c>
      <c r="K31" s="252">
        <f t="shared" si="1"/>
        <v>3</v>
      </c>
      <c r="L31" s="322"/>
      <c r="M31" s="322"/>
      <c r="N31" s="322"/>
      <c r="O31" s="322"/>
      <c r="P31" s="322"/>
      <c r="Q31" s="329">
        <v>0</v>
      </c>
      <c r="R31" s="329">
        <v>0</v>
      </c>
      <c r="S31" s="211" t="s">
        <v>2158</v>
      </c>
      <c r="T31" s="31" t="s">
        <v>4111</v>
      </c>
      <c r="U31" s="211" t="s">
        <v>4980</v>
      </c>
      <c r="V31" s="31" t="s">
        <v>4996</v>
      </c>
      <c r="W31" s="16" t="s">
        <v>5488</v>
      </c>
      <c r="X31" s="16"/>
      <c r="Y31" s="74">
        <v>1250</v>
      </c>
      <c r="Z31" s="196" t="str">
        <f t="shared" si="2"/>
        <v/>
      </c>
    </row>
    <row r="32" spans="2:26" ht="18.75">
      <c r="B32" s="211" t="s">
        <v>2313</v>
      </c>
      <c r="C32" s="211" t="s">
        <v>2808</v>
      </c>
      <c r="D32" s="46" t="s">
        <v>2783</v>
      </c>
      <c r="E32" s="31">
        <v>1</v>
      </c>
      <c r="F32" s="31" t="s">
        <v>2807</v>
      </c>
      <c r="G32" s="191">
        <v>2.4</v>
      </c>
      <c r="H32" s="191">
        <f t="shared" si="0"/>
        <v>1.4814814814814814</v>
      </c>
      <c r="I32" s="154">
        <v>115</v>
      </c>
      <c r="J32" s="251">
        <f>_xlfn.XLOOKUP($I32,Inputs!$C$6:$C$23,Inputs!$D$6:$D$23)*$G32</f>
        <v>1.0011428571428571</v>
      </c>
      <c r="K32" s="252">
        <f t="shared" si="1"/>
        <v>3</v>
      </c>
      <c r="L32" s="322"/>
      <c r="M32" s="322"/>
      <c r="N32" s="322"/>
      <c r="O32" s="322"/>
      <c r="P32" s="322"/>
      <c r="Q32" s="250">
        <f>_xlfn.XLOOKUP($I32,Inputs!$G$6:$G$23,Inputs!$J$6:$J$23)*$K32</f>
        <v>98.449131513647643</v>
      </c>
      <c r="R32" s="250">
        <f>_xlfn.XLOOKUP($I32,Inputs!$G$6:$G$23,Inputs!$K$6:$K$23)*$K32</f>
        <v>108.40163934426229</v>
      </c>
      <c r="S32" s="211" t="s">
        <v>1546</v>
      </c>
      <c r="T32" s="31" t="s">
        <v>4638</v>
      </c>
      <c r="U32" s="211" t="s">
        <v>1547</v>
      </c>
      <c r="V32" s="31" t="s">
        <v>3214</v>
      </c>
      <c r="W32" s="16" t="s">
        <v>5488</v>
      </c>
      <c r="X32" s="197"/>
      <c r="Y32" s="74">
        <v>1464</v>
      </c>
      <c r="Z32" s="196" t="str">
        <f t="shared" si="2"/>
        <v/>
      </c>
    </row>
    <row r="33" spans="2:26" ht="18.75">
      <c r="B33" s="211" t="s">
        <v>2324</v>
      </c>
      <c r="C33" s="211" t="s">
        <v>2808</v>
      </c>
      <c r="D33" s="46" t="s">
        <v>2783</v>
      </c>
      <c r="E33" s="31">
        <v>1</v>
      </c>
      <c r="F33" s="31" t="s">
        <v>2807</v>
      </c>
      <c r="G33" s="191">
        <v>0.3</v>
      </c>
      <c r="H33" s="191">
        <f t="shared" si="0"/>
        <v>0.18518518518518517</v>
      </c>
      <c r="I33" s="154">
        <v>230</v>
      </c>
      <c r="J33" s="251">
        <f>_xlfn.XLOOKUP($I33,Inputs!$C$6:$C$23,Inputs!$D$6:$D$23)*$G33</f>
        <v>0.14399999999999999</v>
      </c>
      <c r="K33" s="252">
        <f t="shared" si="1"/>
        <v>3</v>
      </c>
      <c r="L33" s="322"/>
      <c r="M33" s="322"/>
      <c r="N33" s="322"/>
      <c r="O33" s="322"/>
      <c r="P33" s="322"/>
      <c r="Q33" s="250">
        <f>_xlfn.XLOOKUP($I33,Inputs!$G$6:$G$23,Inputs!$J$6:$J$23)*$K33</f>
        <v>402</v>
      </c>
      <c r="R33" s="250">
        <f>_xlfn.XLOOKUP($I33,Inputs!$G$6:$G$23,Inputs!$K$6:$K$23)*$K33</f>
        <v>435</v>
      </c>
      <c r="S33" s="211" t="s">
        <v>1545</v>
      </c>
      <c r="T33" s="31" t="s">
        <v>3219</v>
      </c>
      <c r="U33" s="211" t="s">
        <v>1546</v>
      </c>
      <c r="V33" s="31" t="s">
        <v>4638</v>
      </c>
      <c r="W33" s="16" t="s">
        <v>5488</v>
      </c>
      <c r="X33" s="16"/>
      <c r="Y33" s="74">
        <v>1481</v>
      </c>
      <c r="Z33" s="196" t="str">
        <f t="shared" si="2"/>
        <v/>
      </c>
    </row>
    <row r="34" spans="2:26" ht="18.75">
      <c r="B34" s="211" t="s">
        <v>2324</v>
      </c>
      <c r="C34" s="211" t="s">
        <v>2808</v>
      </c>
      <c r="D34" s="46" t="s">
        <v>2783</v>
      </c>
      <c r="E34" s="31">
        <v>1</v>
      </c>
      <c r="F34" s="31" t="s">
        <v>2807</v>
      </c>
      <c r="G34" s="191">
        <v>2.4</v>
      </c>
      <c r="H34" s="191">
        <f t="shared" si="0"/>
        <v>1.4814814814814814</v>
      </c>
      <c r="I34" s="154">
        <v>230</v>
      </c>
      <c r="J34" s="251">
        <f>_xlfn.XLOOKUP($I34,Inputs!$C$6:$C$23,Inputs!$D$6:$D$23)*$G34</f>
        <v>1.1519999999999999</v>
      </c>
      <c r="K34" s="252">
        <f t="shared" si="1"/>
        <v>3</v>
      </c>
      <c r="L34" s="322"/>
      <c r="M34" s="322"/>
      <c r="N34" s="322"/>
      <c r="O34" s="322"/>
      <c r="P34" s="322"/>
      <c r="Q34" s="250">
        <f>_xlfn.XLOOKUP($I34,Inputs!$G$6:$G$23,Inputs!$J$6:$J$23)*$K34</f>
        <v>402</v>
      </c>
      <c r="R34" s="250">
        <f>_xlfn.XLOOKUP($I34,Inputs!$G$6:$G$23,Inputs!$K$6:$K$23)*$K34</f>
        <v>435</v>
      </c>
      <c r="S34" s="211" t="s">
        <v>1545</v>
      </c>
      <c r="T34" s="31" t="s">
        <v>3219</v>
      </c>
      <c r="U34" s="211" t="s">
        <v>1547</v>
      </c>
      <c r="V34" s="31" t="s">
        <v>3214</v>
      </c>
      <c r="W34" s="16" t="s">
        <v>5488</v>
      </c>
      <c r="X34" s="16"/>
      <c r="Y34" s="74">
        <v>1482</v>
      </c>
      <c r="Z34" s="196" t="str">
        <f t="shared" si="2"/>
        <v/>
      </c>
    </row>
    <row r="35" spans="2:26" ht="18.75">
      <c r="B35" s="211" t="s">
        <v>2328</v>
      </c>
      <c r="C35" s="211" t="s">
        <v>2808</v>
      </c>
      <c r="D35" s="46" t="s">
        <v>2783</v>
      </c>
      <c r="E35" s="31">
        <v>1</v>
      </c>
      <c r="F35" s="31" t="s">
        <v>2807</v>
      </c>
      <c r="G35" s="191">
        <v>0.3</v>
      </c>
      <c r="H35" s="191">
        <f t="shared" si="0"/>
        <v>0.18518518518518517</v>
      </c>
      <c r="I35" s="154">
        <v>230</v>
      </c>
      <c r="J35" s="251">
        <f>_xlfn.XLOOKUP($I35,Inputs!$C$6:$C$23,Inputs!$D$6:$D$23)*$G35</f>
        <v>0.14399999999999999</v>
      </c>
      <c r="K35" s="252">
        <f t="shared" si="1"/>
        <v>3</v>
      </c>
      <c r="L35" s="322"/>
      <c r="M35" s="322"/>
      <c r="N35" s="322"/>
      <c r="O35" s="322"/>
      <c r="P35" s="322"/>
      <c r="Q35" s="250">
        <f>_xlfn.XLOOKUP($I35,Inputs!$G$6:$G$23,Inputs!$J$6:$J$23)*$K35</f>
        <v>402</v>
      </c>
      <c r="R35" s="250">
        <f>_xlfn.XLOOKUP($I35,Inputs!$G$6:$G$23,Inputs!$K$6:$K$23)*$K35</f>
        <v>435</v>
      </c>
      <c r="S35" s="211" t="s">
        <v>1545</v>
      </c>
      <c r="T35" s="31" t="s">
        <v>3219</v>
      </c>
      <c r="U35" s="211" t="s">
        <v>1546</v>
      </c>
      <c r="V35" s="31" t="s">
        <v>4638</v>
      </c>
      <c r="W35" s="16" t="s">
        <v>5488</v>
      </c>
      <c r="X35" s="16"/>
      <c r="Y35" s="74">
        <v>1489</v>
      </c>
      <c r="Z35" s="196" t="str">
        <f t="shared" si="2"/>
        <v/>
      </c>
    </row>
    <row r="36" spans="2:26" ht="18.75">
      <c r="B36" s="211" t="s">
        <v>2368</v>
      </c>
      <c r="C36" s="211" t="s">
        <v>2808</v>
      </c>
      <c r="D36" s="46" t="s">
        <v>2783</v>
      </c>
      <c r="E36" s="31">
        <v>1</v>
      </c>
      <c r="F36" s="31" t="s">
        <v>2807</v>
      </c>
      <c r="G36" s="191">
        <v>8.9</v>
      </c>
      <c r="H36" s="191">
        <f t="shared" si="0"/>
        <v>5.4938271604938267</v>
      </c>
      <c r="I36" s="154">
        <v>230</v>
      </c>
      <c r="J36" s="251">
        <f>_xlfn.XLOOKUP($I36,Inputs!$C$6:$C$23,Inputs!$D$6:$D$23)*$G36</f>
        <v>4.2720000000000002</v>
      </c>
      <c r="K36" s="252">
        <f t="shared" si="1"/>
        <v>3</v>
      </c>
      <c r="L36" s="322"/>
      <c r="M36" s="322"/>
      <c r="N36" s="322"/>
      <c r="O36" s="322"/>
      <c r="P36" s="322"/>
      <c r="Q36" s="250">
        <f>_xlfn.XLOOKUP($I36,Inputs!$G$6:$G$23,Inputs!$J$6:$J$23)*$K36</f>
        <v>402</v>
      </c>
      <c r="R36" s="250">
        <f>_xlfn.XLOOKUP($I36,Inputs!$G$6:$G$23,Inputs!$K$6:$K$23)*$K36</f>
        <v>435</v>
      </c>
      <c r="S36" s="211" t="s">
        <v>4397</v>
      </c>
      <c r="T36" s="31" t="s">
        <v>4430</v>
      </c>
      <c r="U36" s="211" t="s">
        <v>4983</v>
      </c>
      <c r="V36" s="31" t="s">
        <v>5553</v>
      </c>
      <c r="W36" s="16" t="s">
        <v>5488</v>
      </c>
      <c r="X36" s="16"/>
      <c r="Y36" s="74">
        <v>1550</v>
      </c>
      <c r="Z36" s="196" t="str">
        <f t="shared" si="2"/>
        <v/>
      </c>
    </row>
    <row r="37" spans="2:26" ht="18.75">
      <c r="B37" s="211" t="s">
        <v>2396</v>
      </c>
      <c r="C37" s="211" t="s">
        <v>2808</v>
      </c>
      <c r="D37" s="46" t="s">
        <v>2783</v>
      </c>
      <c r="E37" s="31">
        <v>1</v>
      </c>
      <c r="F37" s="31" t="s">
        <v>2807</v>
      </c>
      <c r="G37" s="191">
        <v>1</v>
      </c>
      <c r="H37" s="191">
        <f t="shared" si="0"/>
        <v>0.61728395061728392</v>
      </c>
      <c r="I37" s="154">
        <v>230</v>
      </c>
      <c r="J37" s="251">
        <f>_xlfn.XLOOKUP($I37,Inputs!$C$6:$C$23,Inputs!$D$6:$D$23)*$G37</f>
        <v>0.48</v>
      </c>
      <c r="K37" s="252">
        <f t="shared" si="1"/>
        <v>3</v>
      </c>
      <c r="L37" s="322"/>
      <c r="M37" s="322"/>
      <c r="N37" s="322"/>
      <c r="O37" s="322"/>
      <c r="P37" s="322"/>
      <c r="Q37" s="329">
        <v>0</v>
      </c>
      <c r="R37" s="329">
        <v>0</v>
      </c>
      <c r="S37" s="211" t="s">
        <v>1616</v>
      </c>
      <c r="T37" s="31" t="s">
        <v>4630</v>
      </c>
      <c r="U37" s="211" t="s">
        <v>4979</v>
      </c>
      <c r="V37" s="31" t="s">
        <v>4995</v>
      </c>
      <c r="W37" s="16" t="s">
        <v>5488</v>
      </c>
      <c r="X37" s="16"/>
      <c r="Y37" s="74">
        <v>1598</v>
      </c>
      <c r="Z37" s="196" t="str">
        <f t="shared" si="2"/>
        <v/>
      </c>
    </row>
    <row r="38" spans="2:26" ht="18.75">
      <c r="B38" s="211" t="s">
        <v>2397</v>
      </c>
      <c r="C38" s="211" t="s">
        <v>2808</v>
      </c>
      <c r="D38" s="46" t="s">
        <v>2783</v>
      </c>
      <c r="E38" s="31">
        <v>1</v>
      </c>
      <c r="F38" s="31" t="s">
        <v>2807</v>
      </c>
      <c r="G38" s="191">
        <v>0.4</v>
      </c>
      <c r="H38" s="191">
        <f t="shared" si="0"/>
        <v>0.24691358024691357</v>
      </c>
      <c r="I38" s="154">
        <v>345</v>
      </c>
      <c r="J38" s="251">
        <f>_xlfn.XLOOKUP($I38,Inputs!$C$6:$C$23,Inputs!$D$6:$D$23)*$G38</f>
        <v>0.17751851851851852</v>
      </c>
      <c r="K38" s="252">
        <f t="shared" si="1"/>
        <v>3</v>
      </c>
      <c r="L38" s="322"/>
      <c r="M38" s="322"/>
      <c r="N38" s="322"/>
      <c r="O38" s="322"/>
      <c r="P38" s="322"/>
      <c r="Q38" s="329">
        <v>990</v>
      </c>
      <c r="R38" s="329">
        <v>990</v>
      </c>
      <c r="S38" s="211" t="s">
        <v>1616</v>
      </c>
      <c r="T38" s="31" t="s">
        <v>4630</v>
      </c>
      <c r="U38" s="211" t="s">
        <v>4979</v>
      </c>
      <c r="V38" s="31" t="s">
        <v>4995</v>
      </c>
      <c r="W38" s="16" t="s">
        <v>5488</v>
      </c>
      <c r="X38" s="16"/>
      <c r="Y38" s="74">
        <v>1599</v>
      </c>
      <c r="Z38" s="196" t="str">
        <f t="shared" si="2"/>
        <v/>
      </c>
    </row>
    <row r="39" spans="2:26" ht="18.75">
      <c r="B39" s="211" t="s">
        <v>2398</v>
      </c>
      <c r="C39" s="211" t="s">
        <v>2808</v>
      </c>
      <c r="D39" s="46" t="s">
        <v>2783</v>
      </c>
      <c r="E39" s="31">
        <v>1</v>
      </c>
      <c r="F39" s="31" t="s">
        <v>2807</v>
      </c>
      <c r="G39" s="191">
        <v>0.4</v>
      </c>
      <c r="H39" s="191">
        <f t="shared" si="0"/>
        <v>0.24691358024691357</v>
      </c>
      <c r="I39" s="154">
        <v>345</v>
      </c>
      <c r="J39" s="251">
        <f>_xlfn.XLOOKUP($I39,Inputs!$C$6:$C$23,Inputs!$D$6:$D$23)*$G39</f>
        <v>0.17751851851851852</v>
      </c>
      <c r="K39" s="252">
        <f t="shared" si="1"/>
        <v>3</v>
      </c>
      <c r="L39" s="322"/>
      <c r="M39" s="322"/>
      <c r="N39" s="322"/>
      <c r="O39" s="322"/>
      <c r="P39" s="322"/>
      <c r="Q39" s="329">
        <v>0</v>
      </c>
      <c r="R39" s="329">
        <v>0</v>
      </c>
      <c r="S39" s="211" t="s">
        <v>1616</v>
      </c>
      <c r="T39" s="134" t="s">
        <v>4630</v>
      </c>
      <c r="U39" s="211" t="s">
        <v>4979</v>
      </c>
      <c r="V39" s="31" t="s">
        <v>4995</v>
      </c>
      <c r="W39" s="16" t="s">
        <v>5488</v>
      </c>
      <c r="X39" s="16"/>
      <c r="Y39" s="74">
        <v>1600</v>
      </c>
      <c r="Z39" s="196" t="str">
        <f t="shared" si="2"/>
        <v/>
      </c>
    </row>
    <row r="40" spans="2:26" ht="18.75">
      <c r="B40" s="211" t="s">
        <v>2450</v>
      </c>
      <c r="C40" s="211" t="s">
        <v>2808</v>
      </c>
      <c r="D40" s="46" t="s">
        <v>2783</v>
      </c>
      <c r="E40" s="31">
        <v>1</v>
      </c>
      <c r="F40" s="31" t="s">
        <v>2807</v>
      </c>
      <c r="G40" s="191">
        <v>5.8</v>
      </c>
      <c r="H40" s="191">
        <f t="shared" si="0"/>
        <v>3.5802469135802464</v>
      </c>
      <c r="I40" s="154">
        <v>230</v>
      </c>
      <c r="J40" s="251">
        <f>_xlfn.XLOOKUP($I40,Inputs!$C$6:$C$23,Inputs!$D$6:$D$23)*$G40</f>
        <v>2.7839999999999998</v>
      </c>
      <c r="K40" s="252">
        <f t="shared" si="1"/>
        <v>3</v>
      </c>
      <c r="L40" s="322"/>
      <c r="M40" s="322"/>
      <c r="N40" s="322"/>
      <c r="O40" s="322"/>
      <c r="P40" s="322"/>
      <c r="Q40" s="250">
        <f>_xlfn.XLOOKUP($I40,Inputs!$G$6:$G$23,Inputs!$J$6:$J$23)*$K40</f>
        <v>402</v>
      </c>
      <c r="R40" s="250">
        <f>_xlfn.XLOOKUP($I40,Inputs!$G$6:$G$23,Inputs!$K$6:$K$23)*$K40</f>
        <v>435</v>
      </c>
      <c r="S40" s="211" t="s">
        <v>4397</v>
      </c>
      <c r="T40" s="31" t="s">
        <v>4430</v>
      </c>
      <c r="U40" s="211" t="s">
        <v>4983</v>
      </c>
      <c r="V40" s="31" t="s">
        <v>5553</v>
      </c>
      <c r="W40" s="16" t="s">
        <v>5488</v>
      </c>
      <c r="X40" s="16"/>
      <c r="Y40" s="74">
        <v>1712</v>
      </c>
      <c r="Z40" s="196" t="str">
        <f t="shared" si="2"/>
        <v/>
      </c>
    </row>
    <row r="41" spans="2:26" ht="18.75">
      <c r="B41" s="211" t="s">
        <v>2556</v>
      </c>
      <c r="C41" s="211" t="s">
        <v>2808</v>
      </c>
      <c r="D41" s="46" t="s">
        <v>2783</v>
      </c>
      <c r="E41" s="31">
        <v>1</v>
      </c>
      <c r="F41" s="31" t="s">
        <v>2807</v>
      </c>
      <c r="G41" s="191">
        <v>19</v>
      </c>
      <c r="H41" s="191">
        <f t="shared" si="0"/>
        <v>11.728395061728394</v>
      </c>
      <c r="I41" s="154">
        <v>115</v>
      </c>
      <c r="J41" s="251">
        <f>_xlfn.XLOOKUP($I41,Inputs!$C$6:$C$23,Inputs!$D$6:$D$23)*$G41</f>
        <v>7.9257142857142862</v>
      </c>
      <c r="K41" s="252">
        <f t="shared" si="1"/>
        <v>3</v>
      </c>
      <c r="L41" s="322"/>
      <c r="M41" s="322"/>
      <c r="N41" s="322"/>
      <c r="O41" s="322"/>
      <c r="P41" s="322"/>
      <c r="Q41" s="250">
        <f>_xlfn.XLOOKUP($I41,Inputs!$G$6:$G$23,Inputs!$J$6:$J$23)*$K41</f>
        <v>98.449131513647643</v>
      </c>
      <c r="R41" s="250">
        <f>_xlfn.XLOOKUP($I41,Inputs!$G$6:$G$23,Inputs!$K$6:$K$23)*$K41</f>
        <v>108.40163934426229</v>
      </c>
      <c r="S41" s="211" t="s">
        <v>2557</v>
      </c>
      <c r="T41" s="31" t="s">
        <v>3285</v>
      </c>
      <c r="U41" s="211" t="s">
        <v>4989</v>
      </c>
      <c r="V41" s="31" t="s">
        <v>3559</v>
      </c>
      <c r="W41" s="16" t="s">
        <v>5488</v>
      </c>
      <c r="X41" s="16"/>
      <c r="Y41" s="74">
        <v>1893</v>
      </c>
      <c r="Z41" s="196" t="str">
        <f t="shared" si="2"/>
        <v/>
      </c>
    </row>
    <row r="42" spans="2:26" ht="18.75">
      <c r="B42" s="211" t="s">
        <v>2611</v>
      </c>
      <c r="C42" s="211" t="s">
        <v>2808</v>
      </c>
      <c r="D42" s="46" t="s">
        <v>2783</v>
      </c>
      <c r="E42" s="31">
        <v>1</v>
      </c>
      <c r="F42" s="31" t="s">
        <v>2807</v>
      </c>
      <c r="G42" s="191">
        <v>1</v>
      </c>
      <c r="H42" s="191">
        <f t="shared" si="0"/>
        <v>0.61728395061728392</v>
      </c>
      <c r="I42" s="154">
        <v>115</v>
      </c>
      <c r="J42" s="251">
        <f>_xlfn.XLOOKUP($I42,Inputs!$C$6:$C$23,Inputs!$D$6:$D$23)*$G42</f>
        <v>0.41714285714285715</v>
      </c>
      <c r="K42" s="252">
        <f t="shared" si="1"/>
        <v>3</v>
      </c>
      <c r="L42" s="322"/>
      <c r="M42" s="322"/>
      <c r="N42" s="322"/>
      <c r="O42" s="322"/>
      <c r="P42" s="322"/>
      <c r="Q42" s="329">
        <v>0</v>
      </c>
      <c r="R42" s="329">
        <v>0</v>
      </c>
      <c r="S42" s="211" t="s">
        <v>4462</v>
      </c>
      <c r="T42" s="134" t="s">
        <v>4463</v>
      </c>
      <c r="U42" s="211" t="s">
        <v>4978</v>
      </c>
      <c r="V42" s="31" t="s">
        <v>4994</v>
      </c>
      <c r="W42" s="16" t="s">
        <v>5488</v>
      </c>
      <c r="X42" s="16"/>
      <c r="Y42" s="74">
        <v>1991</v>
      </c>
      <c r="Z42" s="196" t="str">
        <f t="shared" si="2"/>
        <v/>
      </c>
    </row>
    <row r="43" spans="2:26" ht="18.75">
      <c r="B43" s="211" t="s">
        <v>2724</v>
      </c>
      <c r="C43" s="211" t="s">
        <v>2808</v>
      </c>
      <c r="D43" s="46" t="s">
        <v>2783</v>
      </c>
      <c r="E43" s="31">
        <v>1</v>
      </c>
      <c r="F43" s="31" t="s">
        <v>2807</v>
      </c>
      <c r="G43" s="191">
        <v>3.4</v>
      </c>
      <c r="H43" s="191">
        <f t="shared" si="0"/>
        <v>2.0987654320987654</v>
      </c>
      <c r="I43" s="154">
        <v>115</v>
      </c>
      <c r="J43" s="251">
        <f>_xlfn.XLOOKUP($I43,Inputs!$C$6:$C$23,Inputs!$D$6:$D$23)*$G43</f>
        <v>1.4182857142857144</v>
      </c>
      <c r="K43" s="252">
        <f t="shared" si="1"/>
        <v>3</v>
      </c>
      <c r="L43" s="322"/>
      <c r="M43" s="322"/>
      <c r="N43" s="322"/>
      <c r="O43" s="322"/>
      <c r="P43" s="322"/>
      <c r="Q43" s="250">
        <f>_xlfn.XLOOKUP($I43,Inputs!$G$6:$G$23,Inputs!$J$6:$J$23)*$K43</f>
        <v>98.449131513647643</v>
      </c>
      <c r="R43" s="250">
        <f>_xlfn.XLOOKUP($I43,Inputs!$G$6:$G$23,Inputs!$K$6:$K$23)*$K43</f>
        <v>108.40163934426229</v>
      </c>
      <c r="S43" s="211" t="s">
        <v>2725</v>
      </c>
      <c r="T43" s="31" t="s">
        <v>3329</v>
      </c>
      <c r="U43" s="211" t="s">
        <v>4984</v>
      </c>
      <c r="V43" s="31" t="s">
        <v>5554</v>
      </c>
      <c r="W43" s="16" t="s">
        <v>5488</v>
      </c>
      <c r="X43" s="16"/>
      <c r="Y43" s="74">
        <v>2165</v>
      </c>
      <c r="Z43" s="196" t="str">
        <f t="shared" si="2"/>
        <v/>
      </c>
    </row>
    <row r="44" spans="2:26" ht="18.75">
      <c r="B44" s="31" t="s">
        <v>2753</v>
      </c>
      <c r="C44" s="31" t="s">
        <v>2808</v>
      </c>
      <c r="D44" s="46" t="s">
        <v>2783</v>
      </c>
      <c r="E44" s="31">
        <v>1</v>
      </c>
      <c r="F44" s="31" t="s">
        <v>2807</v>
      </c>
      <c r="G44" s="191">
        <v>13</v>
      </c>
      <c r="H44" s="191">
        <f t="shared" si="0"/>
        <v>8.0246913580246915</v>
      </c>
      <c r="I44" s="154">
        <v>230</v>
      </c>
      <c r="J44" s="251">
        <f>_xlfn.XLOOKUP($I44,Inputs!$C$6:$C$23,Inputs!$D$6:$D$23)*$G44</f>
        <v>6.24</v>
      </c>
      <c r="K44" s="252">
        <f t="shared" si="1"/>
        <v>3</v>
      </c>
      <c r="L44" s="322"/>
      <c r="M44" s="322"/>
      <c r="N44" s="322"/>
      <c r="O44" s="322"/>
      <c r="P44" s="322"/>
      <c r="Q44" s="250">
        <f>_xlfn.XLOOKUP($I44,Inputs!$G$6:$G$23,Inputs!$J$6:$J$23)*$K44</f>
        <v>402</v>
      </c>
      <c r="R44" s="250">
        <f>_xlfn.XLOOKUP($I44,Inputs!$G$6:$G$23,Inputs!$K$6:$K$23)*$K44</f>
        <v>435</v>
      </c>
      <c r="S44" s="211" t="s">
        <v>1417</v>
      </c>
      <c r="T44" s="31" t="s">
        <v>4530</v>
      </c>
      <c r="U44" s="211" t="s">
        <v>1861</v>
      </c>
      <c r="V44" s="31" t="s">
        <v>2907</v>
      </c>
      <c r="W44" s="16" t="s">
        <v>5489</v>
      </c>
      <c r="X44" s="16"/>
      <c r="Y44" s="74">
        <v>1334</v>
      </c>
      <c r="Z44" s="196" t="str">
        <f t="shared" si="2"/>
        <v/>
      </c>
    </row>
    <row r="45" spans="2:26" ht="18.75">
      <c r="B45" s="31" t="s">
        <v>2753</v>
      </c>
      <c r="C45" s="31" t="s">
        <v>2808</v>
      </c>
      <c r="D45" s="46" t="s">
        <v>2783</v>
      </c>
      <c r="E45" s="31">
        <v>1</v>
      </c>
      <c r="F45" s="31" t="s">
        <v>2807</v>
      </c>
      <c r="G45" s="191">
        <v>0.1</v>
      </c>
      <c r="H45" s="191">
        <f t="shared" si="0"/>
        <v>6.1728395061728392E-2</v>
      </c>
      <c r="I45" s="154">
        <v>230</v>
      </c>
      <c r="J45" s="251">
        <f>_xlfn.XLOOKUP($I45,Inputs!$C$6:$C$23,Inputs!$D$6:$D$23)*$G45</f>
        <v>4.8000000000000001E-2</v>
      </c>
      <c r="K45" s="252">
        <f t="shared" si="1"/>
        <v>3</v>
      </c>
      <c r="L45" s="322"/>
      <c r="M45" s="322"/>
      <c r="N45" s="322"/>
      <c r="O45" s="322"/>
      <c r="P45" s="322"/>
      <c r="Q45" s="250">
        <f>_xlfn.XLOOKUP($I45,Inputs!$G$6:$G$23,Inputs!$J$6:$J$23)*$K45</f>
        <v>402</v>
      </c>
      <c r="R45" s="250">
        <f>_xlfn.XLOOKUP($I45,Inputs!$G$6:$G$23,Inputs!$K$6:$K$23)*$K45</f>
        <v>435</v>
      </c>
      <c r="S45" s="211" t="s">
        <v>1861</v>
      </c>
      <c r="T45" s="134" t="s">
        <v>2907</v>
      </c>
      <c r="U45" s="211" t="s">
        <v>1862</v>
      </c>
      <c r="V45" s="31" t="s">
        <v>4265</v>
      </c>
      <c r="W45" s="16" t="s">
        <v>5489</v>
      </c>
      <c r="X45" s="16"/>
      <c r="Y45" s="74">
        <v>1335</v>
      </c>
      <c r="Z45" s="196" t="str">
        <f t="shared" si="2"/>
        <v/>
      </c>
    </row>
    <row r="46" spans="2:26" ht="18.75">
      <c r="B46" s="31" t="s">
        <v>2753</v>
      </c>
      <c r="C46" s="31" t="s">
        <v>2808</v>
      </c>
      <c r="D46" s="46" t="s">
        <v>2783</v>
      </c>
      <c r="E46" s="31">
        <v>1</v>
      </c>
      <c r="F46" s="31" t="s">
        <v>2807</v>
      </c>
      <c r="G46" s="191">
        <v>25</v>
      </c>
      <c r="H46" s="191">
        <f t="shared" si="0"/>
        <v>15.432098765432098</v>
      </c>
      <c r="I46" s="154">
        <v>230</v>
      </c>
      <c r="J46" s="251">
        <f>_xlfn.XLOOKUP($I46,Inputs!$C$6:$C$23,Inputs!$D$6:$D$23)*$G46</f>
        <v>12</v>
      </c>
      <c r="K46" s="252">
        <f t="shared" si="1"/>
        <v>3</v>
      </c>
      <c r="L46" s="322"/>
      <c r="M46" s="322"/>
      <c r="N46" s="322"/>
      <c r="O46" s="322"/>
      <c r="P46" s="322"/>
      <c r="Q46" s="250">
        <f>_xlfn.XLOOKUP($I46,Inputs!$G$6:$G$23,Inputs!$J$6:$J$23)*$K46</f>
        <v>402</v>
      </c>
      <c r="R46" s="250">
        <f>_xlfn.XLOOKUP($I46,Inputs!$G$6:$G$23,Inputs!$K$6:$K$23)*$K46</f>
        <v>435</v>
      </c>
      <c r="S46" s="211" t="s">
        <v>1861</v>
      </c>
      <c r="T46" s="31" t="s">
        <v>2907</v>
      </c>
      <c r="U46" s="211" t="s">
        <v>1859</v>
      </c>
      <c r="V46" s="31" t="s">
        <v>4316</v>
      </c>
      <c r="W46" s="16" t="s">
        <v>5489</v>
      </c>
      <c r="X46" s="16"/>
      <c r="Y46" s="74">
        <v>1336</v>
      </c>
      <c r="Z46" s="196" t="str">
        <f t="shared" si="2"/>
        <v/>
      </c>
    </row>
    <row r="47" spans="2:26" ht="18.75">
      <c r="B47" s="31" t="s">
        <v>2753</v>
      </c>
      <c r="C47" s="31" t="s">
        <v>2808</v>
      </c>
      <c r="D47" s="46" t="s">
        <v>2783</v>
      </c>
      <c r="E47" s="31">
        <v>1</v>
      </c>
      <c r="F47" s="31" t="s">
        <v>2807</v>
      </c>
      <c r="G47" s="191">
        <v>278</v>
      </c>
      <c r="H47" s="191">
        <f t="shared" si="0"/>
        <v>171.60493827160494</v>
      </c>
      <c r="I47" s="154">
        <v>230</v>
      </c>
      <c r="J47" s="251">
        <f>_xlfn.XLOOKUP($I47,Inputs!$C$6:$C$23,Inputs!$D$6:$D$23)*$G47</f>
        <v>133.44</v>
      </c>
      <c r="K47" s="252">
        <f t="shared" si="1"/>
        <v>1.424601724655185</v>
      </c>
      <c r="L47" s="322"/>
      <c r="M47" s="322"/>
      <c r="N47" s="322"/>
      <c r="O47" s="322"/>
      <c r="P47" s="322"/>
      <c r="Q47" s="250">
        <f>_xlfn.XLOOKUP($I47,Inputs!$G$6:$G$23,Inputs!$J$6:$J$23)*$K47</f>
        <v>190.89663110379479</v>
      </c>
      <c r="R47" s="250">
        <f>_xlfn.XLOOKUP($I47,Inputs!$G$6:$G$23,Inputs!$K$6:$K$23)*$K47</f>
        <v>206.56725007500182</v>
      </c>
      <c r="S47" s="211" t="s">
        <v>1859</v>
      </c>
      <c r="T47" s="31" t="s">
        <v>4316</v>
      </c>
      <c r="U47" s="211" t="s">
        <v>1517</v>
      </c>
      <c r="V47" s="31" t="s">
        <v>3987</v>
      </c>
      <c r="W47" s="16" t="s">
        <v>5489</v>
      </c>
      <c r="X47" s="16"/>
      <c r="Y47" s="74">
        <v>1337</v>
      </c>
      <c r="Z47" s="196" t="str">
        <f t="shared" si="2"/>
        <v/>
      </c>
    </row>
    <row r="48" spans="2:26" ht="18.75">
      <c r="B48" s="211" t="s">
        <v>1549</v>
      </c>
      <c r="C48" s="211" t="s">
        <v>2808</v>
      </c>
      <c r="D48" s="46" t="s">
        <v>2783</v>
      </c>
      <c r="E48" s="31">
        <v>1</v>
      </c>
      <c r="F48" s="31" t="s">
        <v>2807</v>
      </c>
      <c r="G48" s="191">
        <v>4</v>
      </c>
      <c r="H48" s="191">
        <f t="shared" si="0"/>
        <v>2.4691358024691357</v>
      </c>
      <c r="I48" s="154">
        <v>230</v>
      </c>
      <c r="J48" s="251">
        <f>_xlfn.XLOOKUP($I48,Inputs!$C$6:$C$23,Inputs!$D$6:$D$23)*$G48</f>
        <v>1.92</v>
      </c>
      <c r="K48" s="252">
        <f t="shared" si="1"/>
        <v>3</v>
      </c>
      <c r="L48" s="322"/>
      <c r="M48" s="322"/>
      <c r="N48" s="322"/>
      <c r="O48" s="322"/>
      <c r="P48" s="322"/>
      <c r="Q48" s="250">
        <f>_xlfn.XLOOKUP($I48,Inputs!$G$6:$G$23,Inputs!$J$6:$J$23)*$K48</f>
        <v>402</v>
      </c>
      <c r="R48" s="250">
        <f>_xlfn.XLOOKUP($I48,Inputs!$G$6:$G$23,Inputs!$K$6:$K$23)*$K48</f>
        <v>435</v>
      </c>
      <c r="S48" s="211" t="s">
        <v>1472</v>
      </c>
      <c r="T48" s="31" t="s">
        <v>3969</v>
      </c>
      <c r="U48" s="211" t="s">
        <v>1550</v>
      </c>
      <c r="V48" s="31" t="s">
        <v>4008</v>
      </c>
      <c r="W48" s="16" t="s">
        <v>5461</v>
      </c>
      <c r="X48" s="16"/>
      <c r="Y48" s="74">
        <v>263</v>
      </c>
      <c r="Z48" s="196" t="str">
        <f t="shared" si="2"/>
        <v/>
      </c>
    </row>
    <row r="49" spans="2:26" ht="18.75">
      <c r="B49" s="211" t="s">
        <v>1551</v>
      </c>
      <c r="C49" s="211" t="s">
        <v>2808</v>
      </c>
      <c r="D49" s="46" t="s">
        <v>2783</v>
      </c>
      <c r="E49" s="31">
        <v>1</v>
      </c>
      <c r="F49" s="31" t="s">
        <v>2807</v>
      </c>
      <c r="G49" s="191">
        <v>4</v>
      </c>
      <c r="H49" s="191">
        <f t="shared" si="0"/>
        <v>2.4691358024691357</v>
      </c>
      <c r="I49" s="154">
        <v>230</v>
      </c>
      <c r="J49" s="251">
        <f>_xlfn.XLOOKUP($I49,Inputs!$C$6:$C$23,Inputs!$D$6:$D$23)*$G49</f>
        <v>1.92</v>
      </c>
      <c r="K49" s="252">
        <f t="shared" si="1"/>
        <v>3</v>
      </c>
      <c r="L49" s="322"/>
      <c r="M49" s="322"/>
      <c r="N49" s="322"/>
      <c r="O49" s="322"/>
      <c r="P49" s="322"/>
      <c r="Q49" s="250">
        <f>_xlfn.XLOOKUP($I49,Inputs!$G$6:$G$23,Inputs!$J$6:$J$23)*$K49</f>
        <v>402</v>
      </c>
      <c r="R49" s="250">
        <f>_xlfn.XLOOKUP($I49,Inputs!$G$6:$G$23,Inputs!$K$6:$K$23)*$K49</f>
        <v>435</v>
      </c>
      <c r="S49" s="211" t="s">
        <v>1472</v>
      </c>
      <c r="T49" s="31" t="s">
        <v>3969</v>
      </c>
      <c r="U49" s="211" t="s">
        <v>1550</v>
      </c>
      <c r="V49" s="31" t="s">
        <v>4008</v>
      </c>
      <c r="W49" s="16" t="s">
        <v>5461</v>
      </c>
      <c r="X49" s="16"/>
      <c r="Y49" s="74">
        <v>264</v>
      </c>
      <c r="Z49" s="196" t="str">
        <f t="shared" si="2"/>
        <v/>
      </c>
    </row>
    <row r="50" spans="2:26" ht="18.75">
      <c r="B50" s="211" t="s">
        <v>1554</v>
      </c>
      <c r="C50" s="211" t="s">
        <v>2808</v>
      </c>
      <c r="D50" s="46" t="s">
        <v>2783</v>
      </c>
      <c r="E50" s="31">
        <v>1</v>
      </c>
      <c r="F50" s="31" t="s">
        <v>2807</v>
      </c>
      <c r="G50" s="191">
        <v>12</v>
      </c>
      <c r="H50" s="191">
        <f t="shared" si="0"/>
        <v>7.4074074074074066</v>
      </c>
      <c r="I50" s="154">
        <v>230</v>
      </c>
      <c r="J50" s="251">
        <f>_xlfn.XLOOKUP($I50,Inputs!$C$6:$C$23,Inputs!$D$6:$D$23)*$G50</f>
        <v>5.76</v>
      </c>
      <c r="K50" s="252">
        <f t="shared" si="1"/>
        <v>3</v>
      </c>
      <c r="L50" s="322"/>
      <c r="M50" s="322"/>
      <c r="N50" s="322"/>
      <c r="O50" s="322"/>
      <c r="P50" s="322"/>
      <c r="Q50" s="250">
        <f>_xlfn.XLOOKUP($I50,Inputs!$G$6:$G$23,Inputs!$J$6:$J$23)*$K50</f>
        <v>402</v>
      </c>
      <c r="R50" s="250">
        <f>_xlfn.XLOOKUP($I50,Inputs!$G$6:$G$23,Inputs!$K$6:$K$23)*$K50</f>
        <v>435</v>
      </c>
      <c r="S50" s="211" t="s">
        <v>1556</v>
      </c>
      <c r="T50" s="31" t="s">
        <v>4186</v>
      </c>
      <c r="U50" s="211" t="s">
        <v>1555</v>
      </c>
      <c r="V50" s="31" t="s">
        <v>2838</v>
      </c>
      <c r="W50" s="16" t="s">
        <v>5461</v>
      </c>
      <c r="X50" s="16"/>
      <c r="Y50" s="74">
        <v>267</v>
      </c>
      <c r="Z50" s="196" t="str">
        <f t="shared" si="2"/>
        <v/>
      </c>
    </row>
    <row r="51" spans="2:26" ht="18.75">
      <c r="B51" s="211" t="s">
        <v>1554</v>
      </c>
      <c r="C51" s="211" t="s">
        <v>2808</v>
      </c>
      <c r="D51" s="46" t="s">
        <v>2783</v>
      </c>
      <c r="E51" s="31">
        <v>1</v>
      </c>
      <c r="F51" s="31" t="s">
        <v>2807</v>
      </c>
      <c r="G51" s="191">
        <v>0.1</v>
      </c>
      <c r="H51" s="191">
        <f t="shared" si="0"/>
        <v>6.1728395061728392E-2</v>
      </c>
      <c r="I51" s="154">
        <v>230</v>
      </c>
      <c r="J51" s="251">
        <f>_xlfn.XLOOKUP($I51,Inputs!$C$6:$C$23,Inputs!$D$6:$D$23)*$G51</f>
        <v>4.8000000000000001E-2</v>
      </c>
      <c r="K51" s="252">
        <f t="shared" si="1"/>
        <v>3</v>
      </c>
      <c r="L51" s="322"/>
      <c r="M51" s="322"/>
      <c r="N51" s="322"/>
      <c r="O51" s="322"/>
      <c r="P51" s="322"/>
      <c r="Q51" s="250">
        <f>_xlfn.XLOOKUP($I51,Inputs!$G$6:$G$23,Inputs!$J$6:$J$23)*$K51</f>
        <v>402</v>
      </c>
      <c r="R51" s="250">
        <f>_xlfn.XLOOKUP($I51,Inputs!$G$6:$G$23,Inputs!$K$6:$K$23)*$K51</f>
        <v>435</v>
      </c>
      <c r="S51" s="211" t="s">
        <v>1555</v>
      </c>
      <c r="T51" s="31" t="s">
        <v>2838</v>
      </c>
      <c r="U51" s="211" t="s">
        <v>4666</v>
      </c>
      <c r="V51" s="31" t="s">
        <v>3929</v>
      </c>
      <c r="W51" s="16" t="s">
        <v>5461</v>
      </c>
      <c r="X51" s="16"/>
      <c r="Y51" s="74">
        <v>268</v>
      </c>
      <c r="Z51" s="196" t="str">
        <f t="shared" si="2"/>
        <v/>
      </c>
    </row>
    <row r="52" spans="2:26" ht="18.75">
      <c r="B52" s="211" t="s">
        <v>1609</v>
      </c>
      <c r="C52" s="211" t="s">
        <v>2808</v>
      </c>
      <c r="D52" s="46" t="s">
        <v>2783</v>
      </c>
      <c r="E52" s="31">
        <v>1</v>
      </c>
      <c r="F52" s="31" t="s">
        <v>2807</v>
      </c>
      <c r="G52" s="191">
        <v>0.1</v>
      </c>
      <c r="H52" s="191">
        <f t="shared" si="0"/>
        <v>6.1728395061728392E-2</v>
      </c>
      <c r="I52" s="154">
        <v>115</v>
      </c>
      <c r="J52" s="251">
        <f>_xlfn.XLOOKUP($I52,Inputs!$C$6:$C$23,Inputs!$D$6:$D$23)*$G52</f>
        <v>4.1714285714285718E-2</v>
      </c>
      <c r="K52" s="252">
        <f t="shared" si="1"/>
        <v>3</v>
      </c>
      <c r="L52" s="322"/>
      <c r="M52" s="322"/>
      <c r="N52" s="322"/>
      <c r="O52" s="322"/>
      <c r="P52" s="322"/>
      <c r="Q52" s="250">
        <f>_xlfn.XLOOKUP($I52,Inputs!$G$6:$G$23,Inputs!$J$6:$J$23)*$K52</f>
        <v>98.449131513647643</v>
      </c>
      <c r="R52" s="250">
        <f>_xlfn.XLOOKUP($I52,Inputs!$G$6:$G$23,Inputs!$K$6:$K$23)*$K52</f>
        <v>108.40163934426229</v>
      </c>
      <c r="S52" s="211" t="s">
        <v>1610</v>
      </c>
      <c r="T52" s="31" t="s">
        <v>2859</v>
      </c>
      <c r="U52" s="211" t="s">
        <v>1483</v>
      </c>
      <c r="V52" s="31" t="s">
        <v>3958</v>
      </c>
      <c r="W52" s="16" t="s">
        <v>5461</v>
      </c>
      <c r="X52" s="16"/>
      <c r="Y52" s="74">
        <v>362</v>
      </c>
      <c r="Z52" s="196" t="str">
        <f t="shared" si="2"/>
        <v/>
      </c>
    </row>
    <row r="53" spans="2:26" ht="18.75">
      <c r="B53" s="211" t="s">
        <v>1609</v>
      </c>
      <c r="C53" s="211" t="s">
        <v>2808</v>
      </c>
      <c r="D53" s="46" t="s">
        <v>2783</v>
      </c>
      <c r="E53" s="31">
        <v>1</v>
      </c>
      <c r="F53" s="31" t="s">
        <v>2807</v>
      </c>
      <c r="G53" s="191">
        <v>29</v>
      </c>
      <c r="H53" s="191">
        <f t="shared" si="0"/>
        <v>17.901234567901234</v>
      </c>
      <c r="I53" s="154">
        <v>115</v>
      </c>
      <c r="J53" s="251">
        <f>_xlfn.XLOOKUP($I53,Inputs!$C$6:$C$23,Inputs!$D$6:$D$23)*$G53</f>
        <v>12.097142857142858</v>
      </c>
      <c r="K53" s="252">
        <f t="shared" si="1"/>
        <v>3</v>
      </c>
      <c r="L53" s="322"/>
      <c r="M53" s="322"/>
      <c r="N53" s="322"/>
      <c r="O53" s="322"/>
      <c r="P53" s="322"/>
      <c r="Q53" s="250">
        <f>_xlfn.XLOOKUP($I53,Inputs!$G$6:$G$23,Inputs!$J$6:$J$23)*$K53</f>
        <v>98.449131513647643</v>
      </c>
      <c r="R53" s="250">
        <f>_xlfn.XLOOKUP($I53,Inputs!$G$6:$G$23,Inputs!$K$6:$K$23)*$K53</f>
        <v>108.40163934426229</v>
      </c>
      <c r="S53" s="211" t="s">
        <v>1610</v>
      </c>
      <c r="T53" s="31" t="s">
        <v>2859</v>
      </c>
      <c r="U53" s="211" t="s">
        <v>1611</v>
      </c>
      <c r="V53" s="31" t="s">
        <v>2858</v>
      </c>
      <c r="W53" s="16" t="s">
        <v>5461</v>
      </c>
      <c r="X53" s="16"/>
      <c r="Y53" s="74">
        <v>363</v>
      </c>
      <c r="Z53" s="196" t="str">
        <f t="shared" si="2"/>
        <v/>
      </c>
    </row>
    <row r="54" spans="2:26" ht="18.75">
      <c r="B54" s="211" t="s">
        <v>1609</v>
      </c>
      <c r="C54" s="211" t="s">
        <v>2808</v>
      </c>
      <c r="D54" s="46" t="s">
        <v>2783</v>
      </c>
      <c r="E54" s="31">
        <v>1</v>
      </c>
      <c r="F54" s="31" t="s">
        <v>2807</v>
      </c>
      <c r="G54" s="191">
        <v>1</v>
      </c>
      <c r="H54" s="191">
        <f t="shared" si="0"/>
        <v>0.61728395061728392</v>
      </c>
      <c r="I54" s="154">
        <v>115</v>
      </c>
      <c r="J54" s="251">
        <f>_xlfn.XLOOKUP($I54,Inputs!$C$6:$C$23,Inputs!$D$6:$D$23)*$G54</f>
        <v>0.41714285714285715</v>
      </c>
      <c r="K54" s="252">
        <f t="shared" si="1"/>
        <v>3</v>
      </c>
      <c r="L54" s="322"/>
      <c r="M54" s="322"/>
      <c r="N54" s="322"/>
      <c r="O54" s="322"/>
      <c r="P54" s="322"/>
      <c r="Q54" s="250">
        <f>_xlfn.XLOOKUP($I54,Inputs!$G$6:$G$23,Inputs!$J$6:$J$23)*$K54</f>
        <v>98.449131513647643</v>
      </c>
      <c r="R54" s="250">
        <f>_xlfn.XLOOKUP($I54,Inputs!$G$6:$G$23,Inputs!$K$6:$K$23)*$K54</f>
        <v>108.40163934426229</v>
      </c>
      <c r="S54" s="211" t="s">
        <v>1611</v>
      </c>
      <c r="T54" s="31" t="s">
        <v>2858</v>
      </c>
      <c r="U54" s="211" t="s">
        <v>1614</v>
      </c>
      <c r="V54" s="31" t="s">
        <v>4585</v>
      </c>
      <c r="W54" s="16" t="s">
        <v>5461</v>
      </c>
      <c r="X54" s="16"/>
      <c r="Y54" s="74">
        <v>364</v>
      </c>
      <c r="Z54" s="196" t="str">
        <f t="shared" si="2"/>
        <v/>
      </c>
    </row>
    <row r="55" spans="2:26" ht="18.75">
      <c r="B55" s="211" t="s">
        <v>1609</v>
      </c>
      <c r="C55" s="211" t="s">
        <v>2808</v>
      </c>
      <c r="D55" s="46" t="s">
        <v>2783</v>
      </c>
      <c r="E55" s="31">
        <v>1</v>
      </c>
      <c r="F55" s="31" t="s">
        <v>2807</v>
      </c>
      <c r="G55" s="191">
        <v>5.5</v>
      </c>
      <c r="H55" s="191">
        <f t="shared" si="0"/>
        <v>3.3950617283950617</v>
      </c>
      <c r="I55" s="154">
        <v>115</v>
      </c>
      <c r="J55" s="251">
        <f>_xlfn.XLOOKUP($I55,Inputs!$C$6:$C$23,Inputs!$D$6:$D$23)*$G55</f>
        <v>2.2942857142857145</v>
      </c>
      <c r="K55" s="252">
        <f t="shared" si="1"/>
        <v>3</v>
      </c>
      <c r="L55" s="322"/>
      <c r="M55" s="322"/>
      <c r="N55" s="322"/>
      <c r="O55" s="322"/>
      <c r="P55" s="322"/>
      <c r="Q55" s="250">
        <f>_xlfn.XLOOKUP($I55,Inputs!$G$6:$G$23,Inputs!$J$6:$J$23)*$K55</f>
        <v>98.449131513647643</v>
      </c>
      <c r="R55" s="250">
        <f>_xlfn.XLOOKUP($I55,Inputs!$G$6:$G$23,Inputs!$K$6:$K$23)*$K55</f>
        <v>108.40163934426229</v>
      </c>
      <c r="S55" s="211" t="s">
        <v>1611</v>
      </c>
      <c r="T55" s="31" t="s">
        <v>2858</v>
      </c>
      <c r="U55" s="211" t="s">
        <v>1612</v>
      </c>
      <c r="V55" s="31" t="s">
        <v>2860</v>
      </c>
      <c r="W55" s="16" t="s">
        <v>5461</v>
      </c>
      <c r="X55" s="16"/>
      <c r="Y55" s="74">
        <v>365</v>
      </c>
      <c r="Z55" s="196" t="str">
        <f t="shared" si="2"/>
        <v/>
      </c>
    </row>
    <row r="56" spans="2:26" ht="18.75">
      <c r="B56" s="211" t="s">
        <v>1609</v>
      </c>
      <c r="C56" s="211" t="s">
        <v>2808</v>
      </c>
      <c r="D56" s="46" t="s">
        <v>2783</v>
      </c>
      <c r="E56" s="31">
        <v>2</v>
      </c>
      <c r="F56" s="31" t="s">
        <v>2807</v>
      </c>
      <c r="G56" s="191">
        <v>0.1</v>
      </c>
      <c r="H56" s="191">
        <f t="shared" si="0"/>
        <v>6.1728395061728392E-2</v>
      </c>
      <c r="I56" s="154">
        <v>115</v>
      </c>
      <c r="J56" s="251">
        <f>_xlfn.XLOOKUP($I56,Inputs!$C$6:$C$23,Inputs!$D$6:$D$23)*$G56</f>
        <v>4.1714285714285718E-2</v>
      </c>
      <c r="K56" s="252">
        <f t="shared" si="1"/>
        <v>3</v>
      </c>
      <c r="L56" s="322"/>
      <c r="M56" s="322"/>
      <c r="N56" s="322"/>
      <c r="O56" s="322"/>
      <c r="P56" s="322"/>
      <c r="Q56" s="250">
        <f>_xlfn.XLOOKUP($I56,Inputs!$G$6:$G$23,Inputs!$J$6:$J$23)*$K56</f>
        <v>98.449131513647643</v>
      </c>
      <c r="R56" s="250">
        <f>_xlfn.XLOOKUP($I56,Inputs!$G$6:$G$23,Inputs!$K$6:$K$23)*$K56</f>
        <v>108.40163934426229</v>
      </c>
      <c r="S56" s="211" t="s">
        <v>1612</v>
      </c>
      <c r="T56" s="31" t="s">
        <v>2860</v>
      </c>
      <c r="U56" s="211" t="s">
        <v>1613</v>
      </c>
      <c r="V56" s="31" t="s">
        <v>3996</v>
      </c>
      <c r="W56" s="16" t="s">
        <v>5461</v>
      </c>
      <c r="X56" s="16"/>
      <c r="Y56" s="74">
        <v>366</v>
      </c>
      <c r="Z56" s="196" t="str">
        <f t="shared" si="2"/>
        <v/>
      </c>
    </row>
    <row r="57" spans="2:26" ht="18.75">
      <c r="B57" s="211" t="s">
        <v>1959</v>
      </c>
      <c r="C57" s="211" t="s">
        <v>2808</v>
      </c>
      <c r="D57" s="46" t="s">
        <v>2783</v>
      </c>
      <c r="E57" s="31">
        <v>1</v>
      </c>
      <c r="F57" s="31" t="s">
        <v>2807</v>
      </c>
      <c r="G57" s="191">
        <v>8</v>
      </c>
      <c r="H57" s="191">
        <f t="shared" si="0"/>
        <v>4.9382716049382713</v>
      </c>
      <c r="I57" s="154">
        <v>230</v>
      </c>
      <c r="J57" s="251">
        <f>_xlfn.XLOOKUP($I57,Inputs!$C$6:$C$23,Inputs!$D$6:$D$23)*$G57</f>
        <v>3.84</v>
      </c>
      <c r="K57" s="252">
        <f t="shared" si="1"/>
        <v>3</v>
      </c>
      <c r="L57" s="322"/>
      <c r="M57" s="322"/>
      <c r="N57" s="322"/>
      <c r="O57" s="322"/>
      <c r="P57" s="322"/>
      <c r="Q57" s="250">
        <f>_xlfn.XLOOKUP($I57,Inputs!$G$6:$G$23,Inputs!$J$6:$J$23)*$K57</f>
        <v>402</v>
      </c>
      <c r="R57" s="250">
        <f>_xlfn.XLOOKUP($I57,Inputs!$G$6:$G$23,Inputs!$K$6:$K$23)*$K57</f>
        <v>435</v>
      </c>
      <c r="S57" s="211" t="s">
        <v>4405</v>
      </c>
      <c r="T57" s="31" t="s">
        <v>4506</v>
      </c>
      <c r="U57" s="211" t="s">
        <v>1960</v>
      </c>
      <c r="V57" s="31" t="s">
        <v>4203</v>
      </c>
      <c r="W57" s="16" t="s">
        <v>5461</v>
      </c>
      <c r="X57" s="16"/>
      <c r="Y57" s="74">
        <v>871</v>
      </c>
      <c r="Z57" s="196" t="str">
        <f t="shared" si="2"/>
        <v/>
      </c>
    </row>
    <row r="58" spans="2:26" ht="18.75">
      <c r="B58" s="211" t="s">
        <v>1967</v>
      </c>
      <c r="C58" s="211" t="s">
        <v>2808</v>
      </c>
      <c r="D58" s="46" t="s">
        <v>2783</v>
      </c>
      <c r="E58" s="31">
        <v>1</v>
      </c>
      <c r="F58" s="31" t="s">
        <v>2807</v>
      </c>
      <c r="G58" s="191">
        <v>8</v>
      </c>
      <c r="H58" s="191">
        <f t="shared" si="0"/>
        <v>4.9382716049382713</v>
      </c>
      <c r="I58" s="154">
        <v>230</v>
      </c>
      <c r="J58" s="251">
        <f>_xlfn.XLOOKUP($I58,Inputs!$C$6:$C$23,Inputs!$D$6:$D$23)*$G58</f>
        <v>3.84</v>
      </c>
      <c r="K58" s="252">
        <f t="shared" si="1"/>
        <v>3</v>
      </c>
      <c r="L58" s="322"/>
      <c r="M58" s="322"/>
      <c r="N58" s="322"/>
      <c r="O58" s="322"/>
      <c r="P58" s="322"/>
      <c r="Q58" s="250">
        <f>_xlfn.XLOOKUP($I58,Inputs!$G$6:$G$23,Inputs!$J$6:$J$23)*$K58</f>
        <v>402</v>
      </c>
      <c r="R58" s="250">
        <f>_xlfn.XLOOKUP($I58,Inputs!$G$6:$G$23,Inputs!$K$6:$K$23)*$K58</f>
        <v>435</v>
      </c>
      <c r="S58" s="211" t="s">
        <v>4405</v>
      </c>
      <c r="T58" s="31" t="s">
        <v>4506</v>
      </c>
      <c r="U58" s="211" t="s">
        <v>1960</v>
      </c>
      <c r="V58" s="31" t="s">
        <v>4203</v>
      </c>
      <c r="W58" s="16" t="s">
        <v>5461</v>
      </c>
      <c r="X58" s="16"/>
      <c r="Y58" s="74">
        <v>880</v>
      </c>
      <c r="Z58" s="196" t="str">
        <f t="shared" si="2"/>
        <v/>
      </c>
    </row>
    <row r="59" spans="2:26" ht="18.75">
      <c r="B59" s="211" t="s">
        <v>2251</v>
      </c>
      <c r="C59" s="211" t="s">
        <v>2808</v>
      </c>
      <c r="D59" s="46" t="s">
        <v>2783</v>
      </c>
      <c r="E59" s="31">
        <v>1</v>
      </c>
      <c r="F59" s="31" t="s">
        <v>2807</v>
      </c>
      <c r="G59" s="191">
        <v>65</v>
      </c>
      <c r="H59" s="191">
        <f t="shared" si="0"/>
        <v>40.123456790123456</v>
      </c>
      <c r="I59" s="154">
        <v>230</v>
      </c>
      <c r="J59" s="251">
        <f>_xlfn.XLOOKUP($I59,Inputs!$C$6:$C$23,Inputs!$D$6:$D$23)*$G59</f>
        <v>31.2</v>
      </c>
      <c r="K59" s="252">
        <f t="shared" si="1"/>
        <v>3</v>
      </c>
      <c r="L59" s="322"/>
      <c r="M59" s="322"/>
      <c r="N59" s="322"/>
      <c r="O59" s="322"/>
      <c r="P59" s="322"/>
      <c r="Q59" s="250">
        <f>_xlfn.XLOOKUP($I59,Inputs!$G$6:$G$23,Inputs!$J$6:$J$23)*$K59</f>
        <v>402</v>
      </c>
      <c r="R59" s="250">
        <f>_xlfn.XLOOKUP($I59,Inputs!$G$6:$G$23,Inputs!$K$6:$K$23)*$K59</f>
        <v>435</v>
      </c>
      <c r="S59" s="211" t="s">
        <v>2252</v>
      </c>
      <c r="T59" s="31" t="s">
        <v>2980</v>
      </c>
      <c r="U59" s="211" t="s">
        <v>2223</v>
      </c>
      <c r="V59" s="31" t="s">
        <v>2971</v>
      </c>
      <c r="W59" s="16" t="s">
        <v>5461</v>
      </c>
      <c r="X59" s="16"/>
      <c r="Y59" s="74">
        <v>1372</v>
      </c>
      <c r="Z59" s="196" t="str">
        <f t="shared" si="2"/>
        <v/>
      </c>
    </row>
    <row r="60" spans="2:26" ht="18.75">
      <c r="B60" s="211" t="s">
        <v>2251</v>
      </c>
      <c r="C60" s="211" t="s">
        <v>2808</v>
      </c>
      <c r="D60" s="46" t="s">
        <v>2783</v>
      </c>
      <c r="E60" s="31">
        <v>1</v>
      </c>
      <c r="F60" s="31" t="s">
        <v>2807</v>
      </c>
      <c r="G60" s="191">
        <v>1</v>
      </c>
      <c r="H60" s="191">
        <f t="shared" si="0"/>
        <v>0.61728395061728392</v>
      </c>
      <c r="I60" s="154">
        <v>230</v>
      </c>
      <c r="J60" s="251">
        <f>_xlfn.XLOOKUP($I60,Inputs!$C$6:$C$23,Inputs!$D$6:$D$23)*$G60</f>
        <v>0.48</v>
      </c>
      <c r="K60" s="252">
        <f t="shared" si="1"/>
        <v>3</v>
      </c>
      <c r="L60" s="322"/>
      <c r="M60" s="322"/>
      <c r="N60" s="322"/>
      <c r="O60" s="322"/>
      <c r="P60" s="322"/>
      <c r="Q60" s="250">
        <f>_xlfn.XLOOKUP($I60,Inputs!$G$6:$G$23,Inputs!$J$6:$J$23)*$K60</f>
        <v>402</v>
      </c>
      <c r="R60" s="250">
        <f>_xlfn.XLOOKUP($I60,Inputs!$G$6:$G$23,Inputs!$K$6:$K$23)*$K60</f>
        <v>435</v>
      </c>
      <c r="S60" s="211" t="s">
        <v>2223</v>
      </c>
      <c r="T60" s="31" t="s">
        <v>2971</v>
      </c>
      <c r="U60" s="211" t="s">
        <v>2086</v>
      </c>
      <c r="V60" s="31" t="s">
        <v>4531</v>
      </c>
      <c r="W60" s="16" t="s">
        <v>5461</v>
      </c>
      <c r="X60" s="16"/>
      <c r="Y60" s="74">
        <v>1373</v>
      </c>
      <c r="Z60" s="196" t="str">
        <f t="shared" si="2"/>
        <v/>
      </c>
    </row>
    <row r="61" spans="2:26" ht="18.75">
      <c r="B61" s="211" t="s">
        <v>2257</v>
      </c>
      <c r="C61" s="211" t="s">
        <v>2808</v>
      </c>
      <c r="D61" s="46" t="s">
        <v>2783</v>
      </c>
      <c r="E61" s="31">
        <v>1</v>
      </c>
      <c r="F61" s="31" t="s">
        <v>2807</v>
      </c>
      <c r="G61" s="191">
        <v>53</v>
      </c>
      <c r="H61" s="191">
        <f t="shared" si="0"/>
        <v>32.716049382716044</v>
      </c>
      <c r="I61" s="154">
        <v>230</v>
      </c>
      <c r="J61" s="251">
        <f>_xlfn.XLOOKUP($I61,Inputs!$C$6:$C$23,Inputs!$D$6:$D$23)*$G61</f>
        <v>25.439999999999998</v>
      </c>
      <c r="K61" s="252">
        <f t="shared" si="1"/>
        <v>3</v>
      </c>
      <c r="L61" s="322"/>
      <c r="M61" s="322"/>
      <c r="N61" s="322"/>
      <c r="O61" s="322"/>
      <c r="P61" s="322"/>
      <c r="Q61" s="250">
        <f>_xlfn.XLOOKUP($I61,Inputs!$G$6:$G$23,Inputs!$J$6:$J$23)*$K61</f>
        <v>402</v>
      </c>
      <c r="R61" s="250">
        <f>_xlfn.XLOOKUP($I61,Inputs!$G$6:$G$23,Inputs!$K$6:$K$23)*$K61</f>
        <v>435</v>
      </c>
      <c r="S61" s="211" t="s">
        <v>2252</v>
      </c>
      <c r="T61" s="31" t="s">
        <v>2980</v>
      </c>
      <c r="U61" s="211" t="s">
        <v>2258</v>
      </c>
      <c r="V61" s="31" t="s">
        <v>2982</v>
      </c>
      <c r="W61" s="16" t="s">
        <v>5461</v>
      </c>
      <c r="X61" s="16"/>
      <c r="Y61" s="74">
        <v>1381</v>
      </c>
      <c r="Z61" s="196" t="str">
        <f t="shared" si="2"/>
        <v/>
      </c>
    </row>
    <row r="62" spans="2:26" ht="18.75">
      <c r="B62" s="211" t="s">
        <v>2257</v>
      </c>
      <c r="C62" s="211" t="s">
        <v>2808</v>
      </c>
      <c r="D62" s="46" t="s">
        <v>2783</v>
      </c>
      <c r="E62" s="31">
        <v>1</v>
      </c>
      <c r="F62" s="31" t="s">
        <v>2807</v>
      </c>
      <c r="G62" s="191">
        <v>6</v>
      </c>
      <c r="H62" s="191">
        <f t="shared" si="0"/>
        <v>3.7037037037037033</v>
      </c>
      <c r="I62" s="154">
        <v>230</v>
      </c>
      <c r="J62" s="251">
        <f>_xlfn.XLOOKUP($I62,Inputs!$C$6:$C$23,Inputs!$D$6:$D$23)*$G62</f>
        <v>2.88</v>
      </c>
      <c r="K62" s="252">
        <f t="shared" si="1"/>
        <v>3</v>
      </c>
      <c r="L62" s="322"/>
      <c r="M62" s="322"/>
      <c r="N62" s="322"/>
      <c r="O62" s="322"/>
      <c r="P62" s="322"/>
      <c r="Q62" s="250">
        <f>_xlfn.XLOOKUP($I62,Inputs!$G$6:$G$23,Inputs!$J$6:$J$23)*$K62</f>
        <v>402</v>
      </c>
      <c r="R62" s="250">
        <f>_xlfn.XLOOKUP($I62,Inputs!$G$6:$G$23,Inputs!$K$6:$K$23)*$K62</f>
        <v>435</v>
      </c>
      <c r="S62" s="211" t="s">
        <v>2258</v>
      </c>
      <c r="T62" s="31" t="s">
        <v>2982</v>
      </c>
      <c r="U62" s="211" t="s">
        <v>2259</v>
      </c>
      <c r="V62" s="31" t="s">
        <v>3959</v>
      </c>
      <c r="W62" s="16" t="s">
        <v>5461</v>
      </c>
      <c r="X62" s="16"/>
      <c r="Y62" s="74">
        <v>1382</v>
      </c>
      <c r="Z62" s="196" t="str">
        <f t="shared" si="2"/>
        <v/>
      </c>
    </row>
    <row r="63" spans="2:26" ht="18.75">
      <c r="B63" s="211" t="s">
        <v>2257</v>
      </c>
      <c r="C63" s="211" t="s">
        <v>2808</v>
      </c>
      <c r="D63" s="46" t="s">
        <v>2783</v>
      </c>
      <c r="E63" s="31">
        <v>1</v>
      </c>
      <c r="F63" s="31" t="s">
        <v>2807</v>
      </c>
      <c r="G63" s="191">
        <v>12</v>
      </c>
      <c r="H63" s="191">
        <f t="shared" si="0"/>
        <v>7.4074074074074066</v>
      </c>
      <c r="I63" s="154">
        <v>230</v>
      </c>
      <c r="J63" s="251">
        <f>_xlfn.XLOOKUP($I63,Inputs!$C$6:$C$23,Inputs!$D$6:$D$23)*$G63</f>
        <v>5.76</v>
      </c>
      <c r="K63" s="252">
        <f t="shared" si="1"/>
        <v>3</v>
      </c>
      <c r="L63" s="322"/>
      <c r="M63" s="322"/>
      <c r="N63" s="322"/>
      <c r="O63" s="322"/>
      <c r="P63" s="322"/>
      <c r="Q63" s="250">
        <f>_xlfn.XLOOKUP($I63,Inputs!$G$6:$G$23,Inputs!$J$6:$J$23)*$K63</f>
        <v>402</v>
      </c>
      <c r="R63" s="250">
        <f>_xlfn.XLOOKUP($I63,Inputs!$G$6:$G$23,Inputs!$K$6:$K$23)*$K63</f>
        <v>435</v>
      </c>
      <c r="S63" s="211" t="s">
        <v>2258</v>
      </c>
      <c r="T63" s="31" t="s">
        <v>2982</v>
      </c>
      <c r="U63" s="211" t="s">
        <v>2223</v>
      </c>
      <c r="V63" s="31" t="s">
        <v>2971</v>
      </c>
      <c r="W63" s="16" t="s">
        <v>5461</v>
      </c>
      <c r="X63" s="16"/>
      <c r="Y63" s="74">
        <v>1383</v>
      </c>
      <c r="Z63" s="196" t="str">
        <f t="shared" si="2"/>
        <v/>
      </c>
    </row>
    <row r="64" spans="2:26" ht="18.75">
      <c r="B64" s="211" t="s">
        <v>2257</v>
      </c>
      <c r="C64" s="211" t="s">
        <v>2808</v>
      </c>
      <c r="D64" s="46" t="s">
        <v>2783</v>
      </c>
      <c r="E64" s="31">
        <v>1</v>
      </c>
      <c r="F64" s="31" t="s">
        <v>2807</v>
      </c>
      <c r="G64" s="191">
        <v>1</v>
      </c>
      <c r="H64" s="191">
        <f t="shared" si="0"/>
        <v>0.61728395061728392</v>
      </c>
      <c r="I64" s="154">
        <v>230</v>
      </c>
      <c r="J64" s="251">
        <f>_xlfn.XLOOKUP($I64,Inputs!$C$6:$C$23,Inputs!$D$6:$D$23)*$G64</f>
        <v>0.48</v>
      </c>
      <c r="K64" s="252">
        <f t="shared" si="1"/>
        <v>3</v>
      </c>
      <c r="L64" s="322"/>
      <c r="M64" s="322"/>
      <c r="N64" s="322"/>
      <c r="O64" s="322"/>
      <c r="P64" s="322"/>
      <c r="Q64" s="250">
        <f>_xlfn.XLOOKUP($I64,Inputs!$G$6:$G$23,Inputs!$J$6:$J$23)*$K64</f>
        <v>402</v>
      </c>
      <c r="R64" s="250">
        <f>_xlfn.XLOOKUP($I64,Inputs!$G$6:$G$23,Inputs!$K$6:$K$23)*$K64</f>
        <v>435</v>
      </c>
      <c r="S64" s="211" t="s">
        <v>2223</v>
      </c>
      <c r="T64" s="31" t="s">
        <v>2971</v>
      </c>
      <c r="U64" s="211" t="s">
        <v>2086</v>
      </c>
      <c r="V64" s="31" t="s">
        <v>4531</v>
      </c>
      <c r="W64" s="16" t="s">
        <v>5461</v>
      </c>
      <c r="X64" s="16"/>
      <c r="Y64" s="74">
        <v>1384</v>
      </c>
      <c r="Z64" s="196" t="str">
        <f t="shared" si="2"/>
        <v/>
      </c>
    </row>
    <row r="65" spans="2:26" ht="18.75">
      <c r="B65" s="211" t="s">
        <v>2260</v>
      </c>
      <c r="C65" s="211" t="s">
        <v>2808</v>
      </c>
      <c r="D65" s="46" t="s">
        <v>2783</v>
      </c>
      <c r="E65" s="31">
        <v>1</v>
      </c>
      <c r="F65" s="31" t="s">
        <v>2807</v>
      </c>
      <c r="G65" s="191">
        <v>53</v>
      </c>
      <c r="H65" s="191">
        <f t="shared" si="0"/>
        <v>32.716049382716044</v>
      </c>
      <c r="I65" s="154">
        <v>230</v>
      </c>
      <c r="J65" s="251">
        <f>_xlfn.XLOOKUP($I65,Inputs!$C$6:$C$23,Inputs!$D$6:$D$23)*$G65</f>
        <v>25.439999999999998</v>
      </c>
      <c r="K65" s="252">
        <f t="shared" si="1"/>
        <v>3</v>
      </c>
      <c r="L65" s="322"/>
      <c r="M65" s="322"/>
      <c r="N65" s="322"/>
      <c r="O65" s="322"/>
      <c r="P65" s="322"/>
      <c r="Q65" s="250">
        <f>_xlfn.XLOOKUP($I65,Inputs!$G$6:$G$23,Inputs!$J$6:$J$23)*$K65</f>
        <v>402</v>
      </c>
      <c r="R65" s="250">
        <f>_xlfn.XLOOKUP($I65,Inputs!$G$6:$G$23,Inputs!$K$6:$K$23)*$K65</f>
        <v>435</v>
      </c>
      <c r="S65" s="211" t="s">
        <v>2252</v>
      </c>
      <c r="T65" s="31" t="s">
        <v>2980</v>
      </c>
      <c r="U65" s="211" t="s">
        <v>2258</v>
      </c>
      <c r="V65" s="31" t="s">
        <v>2982</v>
      </c>
      <c r="W65" s="16" t="s">
        <v>5461</v>
      </c>
      <c r="X65" s="16"/>
      <c r="Y65" s="74">
        <v>1386</v>
      </c>
      <c r="Z65" s="196" t="str">
        <f t="shared" si="2"/>
        <v/>
      </c>
    </row>
    <row r="66" spans="2:26" ht="18.75">
      <c r="B66" s="211" t="s">
        <v>2260</v>
      </c>
      <c r="C66" s="211" t="s">
        <v>2808</v>
      </c>
      <c r="D66" s="46" t="s">
        <v>2783</v>
      </c>
      <c r="E66" s="31">
        <v>1</v>
      </c>
      <c r="F66" s="31" t="s">
        <v>2807</v>
      </c>
      <c r="G66" s="191">
        <v>6</v>
      </c>
      <c r="H66" s="191">
        <f t="shared" si="0"/>
        <v>3.7037037037037033</v>
      </c>
      <c r="I66" s="154">
        <v>230</v>
      </c>
      <c r="J66" s="251">
        <f>_xlfn.XLOOKUP($I66,Inputs!$C$6:$C$23,Inputs!$D$6:$D$23)*$G66</f>
        <v>2.88</v>
      </c>
      <c r="K66" s="252">
        <f t="shared" si="1"/>
        <v>3</v>
      </c>
      <c r="L66" s="322"/>
      <c r="M66" s="322"/>
      <c r="N66" s="322"/>
      <c r="O66" s="322"/>
      <c r="P66" s="322"/>
      <c r="Q66" s="250">
        <f>_xlfn.XLOOKUP($I66,Inputs!$G$6:$G$23,Inputs!$J$6:$J$23)*$K66</f>
        <v>402</v>
      </c>
      <c r="R66" s="250">
        <f>_xlfn.XLOOKUP($I66,Inputs!$G$6:$G$23,Inputs!$K$6:$K$23)*$K66</f>
        <v>435</v>
      </c>
      <c r="S66" s="211" t="s">
        <v>2258</v>
      </c>
      <c r="T66" s="31" t="s">
        <v>2982</v>
      </c>
      <c r="U66" s="211" t="s">
        <v>2259</v>
      </c>
      <c r="V66" s="31" t="s">
        <v>3959</v>
      </c>
      <c r="W66" s="16" t="s">
        <v>5461</v>
      </c>
      <c r="X66" s="16"/>
      <c r="Y66" s="74">
        <v>1387</v>
      </c>
      <c r="Z66" s="196" t="str">
        <f t="shared" si="2"/>
        <v/>
      </c>
    </row>
    <row r="67" spans="2:26" ht="18.75">
      <c r="B67" s="211" t="s">
        <v>2260</v>
      </c>
      <c r="C67" s="211" t="s">
        <v>2808</v>
      </c>
      <c r="D67" s="46" t="s">
        <v>2783</v>
      </c>
      <c r="E67" s="31">
        <v>1</v>
      </c>
      <c r="F67" s="31" t="s">
        <v>2807</v>
      </c>
      <c r="G67" s="191">
        <v>12</v>
      </c>
      <c r="H67" s="191">
        <f t="shared" si="0"/>
        <v>7.4074074074074066</v>
      </c>
      <c r="I67" s="154">
        <v>230</v>
      </c>
      <c r="J67" s="251">
        <f>_xlfn.XLOOKUP($I67,Inputs!$C$6:$C$23,Inputs!$D$6:$D$23)*$G67</f>
        <v>5.76</v>
      </c>
      <c r="K67" s="252">
        <f t="shared" si="1"/>
        <v>3</v>
      </c>
      <c r="L67" s="322"/>
      <c r="M67" s="322"/>
      <c r="N67" s="322"/>
      <c r="O67" s="322"/>
      <c r="P67" s="322"/>
      <c r="Q67" s="250">
        <f>_xlfn.XLOOKUP($I67,Inputs!$G$6:$G$23,Inputs!$J$6:$J$23)*$K67</f>
        <v>402</v>
      </c>
      <c r="R67" s="250">
        <f>_xlfn.XLOOKUP($I67,Inputs!$G$6:$G$23,Inputs!$K$6:$K$23)*$K67</f>
        <v>435</v>
      </c>
      <c r="S67" s="211" t="s">
        <v>2258</v>
      </c>
      <c r="T67" s="31" t="s">
        <v>2982</v>
      </c>
      <c r="U67" s="211" t="s">
        <v>2223</v>
      </c>
      <c r="V67" s="31" t="s">
        <v>2971</v>
      </c>
      <c r="W67" s="16" t="s">
        <v>5461</v>
      </c>
      <c r="X67" s="16"/>
      <c r="Y67" s="74">
        <v>1388</v>
      </c>
      <c r="Z67" s="196" t="str">
        <f t="shared" si="2"/>
        <v/>
      </c>
    </row>
    <row r="68" spans="2:26" ht="18.75">
      <c r="B68" s="211" t="s">
        <v>2260</v>
      </c>
      <c r="C68" s="211" t="s">
        <v>2808</v>
      </c>
      <c r="D68" s="46" t="s">
        <v>2783</v>
      </c>
      <c r="E68" s="31">
        <v>1</v>
      </c>
      <c r="F68" s="31" t="s">
        <v>2807</v>
      </c>
      <c r="G68" s="191">
        <v>1</v>
      </c>
      <c r="H68" s="191">
        <f t="shared" ref="H68:H131" si="3">G68/1.62</f>
        <v>0.61728395061728392</v>
      </c>
      <c r="I68" s="154">
        <v>230</v>
      </c>
      <c r="J68" s="251">
        <f>_xlfn.XLOOKUP($I68,Inputs!$C$6:$C$23,Inputs!$D$6:$D$23)*$G68</f>
        <v>0.48</v>
      </c>
      <c r="K68" s="252">
        <f t="shared" ref="K68:K131" si="4">IF((42.4*(H68)^(-0.6595))&gt;=3,3,(IF(42.4*(H68)^(-0.6595)&lt;=0.5,0.5,(42.4*(H68)^(-0.6595)))))</f>
        <v>3</v>
      </c>
      <c r="L68" s="322"/>
      <c r="M68" s="322"/>
      <c r="N68" s="322"/>
      <c r="O68" s="322"/>
      <c r="P68" s="322"/>
      <c r="Q68" s="250">
        <f>_xlfn.XLOOKUP($I68,Inputs!$G$6:$G$23,Inputs!$J$6:$J$23)*$K68</f>
        <v>402</v>
      </c>
      <c r="R68" s="250">
        <f>_xlfn.XLOOKUP($I68,Inputs!$G$6:$G$23,Inputs!$K$6:$K$23)*$K68</f>
        <v>435</v>
      </c>
      <c r="S68" s="211" t="s">
        <v>2223</v>
      </c>
      <c r="T68" s="31" t="s">
        <v>2971</v>
      </c>
      <c r="U68" s="211" t="s">
        <v>2086</v>
      </c>
      <c r="V68" s="31" t="s">
        <v>4531</v>
      </c>
      <c r="W68" s="16" t="s">
        <v>5461</v>
      </c>
      <c r="X68" s="16"/>
      <c r="Y68" s="74">
        <v>1389</v>
      </c>
      <c r="Z68" s="196" t="str">
        <f t="shared" ref="Z68:Z131" si="5">IF(S68=U68,"YES","")</f>
        <v/>
      </c>
    </row>
    <row r="69" spans="2:26" ht="18.75">
      <c r="B69" s="211" t="s">
        <v>2335</v>
      </c>
      <c r="C69" s="211" t="s">
        <v>2808</v>
      </c>
      <c r="D69" s="46" t="s">
        <v>2783</v>
      </c>
      <c r="E69" s="31">
        <v>1</v>
      </c>
      <c r="F69" s="31" t="s">
        <v>2807</v>
      </c>
      <c r="G69" s="191">
        <v>7</v>
      </c>
      <c r="H69" s="191">
        <f t="shared" si="3"/>
        <v>4.3209876543209873</v>
      </c>
      <c r="I69" s="154">
        <v>115</v>
      </c>
      <c r="J69" s="251">
        <f>_xlfn.XLOOKUP($I69,Inputs!$C$6:$C$23,Inputs!$D$6:$D$23)*$G69</f>
        <v>2.92</v>
      </c>
      <c r="K69" s="252">
        <f t="shared" si="4"/>
        <v>3</v>
      </c>
      <c r="L69" s="322"/>
      <c r="M69" s="322"/>
      <c r="N69" s="322"/>
      <c r="O69" s="322"/>
      <c r="P69" s="322"/>
      <c r="Q69" s="250">
        <f>_xlfn.XLOOKUP($I69,Inputs!$G$6:$G$23,Inputs!$J$6:$J$23)*$K69</f>
        <v>98.449131513647643</v>
      </c>
      <c r="R69" s="250">
        <f>_xlfn.XLOOKUP($I69,Inputs!$G$6:$G$23,Inputs!$K$6:$K$23)*$K69</f>
        <v>108.40163934426229</v>
      </c>
      <c r="S69" s="211" t="s">
        <v>1477</v>
      </c>
      <c r="T69" s="31" t="s">
        <v>2823</v>
      </c>
      <c r="U69" s="211" t="s">
        <v>1478</v>
      </c>
      <c r="V69" s="31" t="s">
        <v>3374</v>
      </c>
      <c r="W69" s="16" t="s">
        <v>5461</v>
      </c>
      <c r="X69" s="16"/>
      <c r="Y69" s="74">
        <v>1500</v>
      </c>
      <c r="Z69" s="196" t="str">
        <f t="shared" si="5"/>
        <v/>
      </c>
    </row>
    <row r="70" spans="2:26" ht="18.75">
      <c r="B70" s="211" t="s">
        <v>2619</v>
      </c>
      <c r="C70" s="211" t="s">
        <v>2808</v>
      </c>
      <c r="D70" s="46" t="s">
        <v>2783</v>
      </c>
      <c r="E70" s="31">
        <v>1</v>
      </c>
      <c r="F70" s="31" t="s">
        <v>2807</v>
      </c>
      <c r="G70" s="191">
        <v>6</v>
      </c>
      <c r="H70" s="191">
        <f t="shared" si="3"/>
        <v>3.7037037037037033</v>
      </c>
      <c r="I70" s="154">
        <v>230</v>
      </c>
      <c r="J70" s="251">
        <f>_xlfn.XLOOKUP($I70,Inputs!$C$6:$C$23,Inputs!$D$6:$D$23)*$G70</f>
        <v>2.88</v>
      </c>
      <c r="K70" s="252">
        <f t="shared" si="4"/>
        <v>3</v>
      </c>
      <c r="L70" s="322"/>
      <c r="M70" s="322"/>
      <c r="N70" s="322"/>
      <c r="O70" s="322"/>
      <c r="P70" s="322"/>
      <c r="Q70" s="250">
        <f>_xlfn.XLOOKUP($I70,Inputs!$G$6:$G$23,Inputs!$J$6:$J$23)*$K70</f>
        <v>402</v>
      </c>
      <c r="R70" s="250">
        <f>_xlfn.XLOOKUP($I70,Inputs!$G$6:$G$23,Inputs!$K$6:$K$23)*$K70</f>
        <v>435</v>
      </c>
      <c r="S70" s="211" t="s">
        <v>1571</v>
      </c>
      <c r="T70" s="31" t="s">
        <v>4431</v>
      </c>
      <c r="U70" s="211" t="s">
        <v>2620</v>
      </c>
      <c r="V70" s="31" t="s">
        <v>3299</v>
      </c>
      <c r="W70" s="16" t="s">
        <v>5461</v>
      </c>
      <c r="X70" s="16"/>
      <c r="Y70" s="74">
        <v>2003</v>
      </c>
      <c r="Z70" s="196" t="str">
        <f t="shared" si="5"/>
        <v/>
      </c>
    </row>
    <row r="71" spans="2:26" ht="18.75">
      <c r="B71" s="211" t="s">
        <v>2619</v>
      </c>
      <c r="C71" s="211" t="s">
        <v>2808</v>
      </c>
      <c r="D71" s="46" t="s">
        <v>2783</v>
      </c>
      <c r="E71" s="31">
        <v>1</v>
      </c>
      <c r="F71" s="31" t="s">
        <v>2807</v>
      </c>
      <c r="G71" s="191">
        <v>4</v>
      </c>
      <c r="H71" s="191">
        <f t="shared" si="3"/>
        <v>2.4691358024691357</v>
      </c>
      <c r="I71" s="154">
        <v>230</v>
      </c>
      <c r="J71" s="251">
        <f>_xlfn.XLOOKUP($I71,Inputs!$C$6:$C$23,Inputs!$D$6:$D$23)*$G71</f>
        <v>1.92</v>
      </c>
      <c r="K71" s="252">
        <f t="shared" si="4"/>
        <v>3</v>
      </c>
      <c r="L71" s="322"/>
      <c r="M71" s="322"/>
      <c r="N71" s="322"/>
      <c r="O71" s="322"/>
      <c r="P71" s="322"/>
      <c r="Q71" s="250">
        <f>_xlfn.XLOOKUP($I71,Inputs!$G$6:$G$23,Inputs!$J$6:$J$23)*$K71</f>
        <v>402</v>
      </c>
      <c r="R71" s="250">
        <f>_xlfn.XLOOKUP($I71,Inputs!$G$6:$G$23,Inputs!$K$6:$K$23)*$K71</f>
        <v>435</v>
      </c>
      <c r="S71" s="211" t="s">
        <v>2620</v>
      </c>
      <c r="T71" s="31" t="s">
        <v>3299</v>
      </c>
      <c r="U71" s="211" t="s">
        <v>2621</v>
      </c>
      <c r="V71" s="31" t="s">
        <v>4060</v>
      </c>
      <c r="W71" s="16" t="s">
        <v>5461</v>
      </c>
      <c r="X71" s="16"/>
      <c r="Y71" s="74">
        <v>2004</v>
      </c>
      <c r="Z71" s="196" t="str">
        <f t="shared" si="5"/>
        <v/>
      </c>
    </row>
    <row r="72" spans="2:26" ht="18.75">
      <c r="B72" s="211" t="s">
        <v>2619</v>
      </c>
      <c r="C72" s="211" t="s">
        <v>2808</v>
      </c>
      <c r="D72" s="46" t="s">
        <v>2783</v>
      </c>
      <c r="E72" s="31">
        <v>1</v>
      </c>
      <c r="F72" s="31" t="s">
        <v>2807</v>
      </c>
      <c r="G72" s="191">
        <v>7</v>
      </c>
      <c r="H72" s="191">
        <f t="shared" si="3"/>
        <v>4.3209876543209873</v>
      </c>
      <c r="I72" s="154">
        <v>230</v>
      </c>
      <c r="J72" s="251">
        <f>_xlfn.XLOOKUP($I72,Inputs!$C$6:$C$23,Inputs!$D$6:$D$23)*$G72</f>
        <v>3.36</v>
      </c>
      <c r="K72" s="252">
        <f t="shared" si="4"/>
        <v>3</v>
      </c>
      <c r="L72" s="322"/>
      <c r="M72" s="322"/>
      <c r="N72" s="322"/>
      <c r="O72" s="322"/>
      <c r="P72" s="322"/>
      <c r="Q72" s="250">
        <f>_xlfn.XLOOKUP($I72,Inputs!$G$6:$G$23,Inputs!$J$6:$J$23)*$K72</f>
        <v>402</v>
      </c>
      <c r="R72" s="250">
        <f>_xlfn.XLOOKUP($I72,Inputs!$G$6:$G$23,Inputs!$K$6:$K$23)*$K72</f>
        <v>435</v>
      </c>
      <c r="S72" s="211" t="s">
        <v>1571</v>
      </c>
      <c r="T72" s="31" t="s">
        <v>4431</v>
      </c>
      <c r="U72" s="211" t="s">
        <v>2617</v>
      </c>
      <c r="V72" s="31" t="s">
        <v>3029</v>
      </c>
      <c r="W72" s="16" t="s">
        <v>5461</v>
      </c>
      <c r="X72" s="16"/>
      <c r="Y72" s="74">
        <v>2005</v>
      </c>
      <c r="Z72" s="196" t="str">
        <f t="shared" si="5"/>
        <v/>
      </c>
    </row>
    <row r="73" spans="2:26" ht="18.75">
      <c r="B73" s="211" t="s">
        <v>2619</v>
      </c>
      <c r="C73" s="211" t="s">
        <v>2808</v>
      </c>
      <c r="D73" s="46" t="s">
        <v>2783</v>
      </c>
      <c r="E73" s="31">
        <v>1</v>
      </c>
      <c r="F73" s="31" t="s">
        <v>2807</v>
      </c>
      <c r="G73" s="191">
        <v>5</v>
      </c>
      <c r="H73" s="191">
        <f t="shared" si="3"/>
        <v>3.0864197530864197</v>
      </c>
      <c r="I73" s="154">
        <v>230</v>
      </c>
      <c r="J73" s="251">
        <f>_xlfn.XLOOKUP($I73,Inputs!$C$6:$C$23,Inputs!$D$6:$D$23)*$G73</f>
        <v>2.4</v>
      </c>
      <c r="K73" s="252">
        <f t="shared" si="4"/>
        <v>3</v>
      </c>
      <c r="L73" s="322"/>
      <c r="M73" s="322"/>
      <c r="N73" s="322"/>
      <c r="O73" s="322"/>
      <c r="P73" s="322"/>
      <c r="Q73" s="250">
        <f>_xlfn.XLOOKUP($I73,Inputs!$G$6:$G$23,Inputs!$J$6:$J$23)*$K73</f>
        <v>402</v>
      </c>
      <c r="R73" s="250">
        <f>_xlfn.XLOOKUP($I73,Inputs!$G$6:$G$23,Inputs!$K$6:$K$23)*$K73</f>
        <v>435</v>
      </c>
      <c r="S73" s="211" t="s">
        <v>2617</v>
      </c>
      <c r="T73" s="31" t="s">
        <v>3029</v>
      </c>
      <c r="U73" s="211" t="s">
        <v>2614</v>
      </c>
      <c r="V73" s="31" t="s">
        <v>3957</v>
      </c>
      <c r="W73" s="16" t="s">
        <v>5461</v>
      </c>
      <c r="X73" s="16"/>
      <c r="Y73" s="74">
        <v>2006</v>
      </c>
      <c r="Z73" s="196" t="str">
        <f t="shared" si="5"/>
        <v/>
      </c>
    </row>
    <row r="74" spans="2:26" ht="18.75">
      <c r="B74" s="211" t="s">
        <v>2619</v>
      </c>
      <c r="C74" s="211" t="s">
        <v>2808</v>
      </c>
      <c r="D74" s="46" t="s">
        <v>2783</v>
      </c>
      <c r="E74" s="31">
        <v>1</v>
      </c>
      <c r="F74" s="31" t="s">
        <v>2807</v>
      </c>
      <c r="G74" s="191">
        <v>2</v>
      </c>
      <c r="H74" s="191">
        <f t="shared" si="3"/>
        <v>1.2345679012345678</v>
      </c>
      <c r="I74" s="154">
        <v>230</v>
      </c>
      <c r="J74" s="251">
        <f>_xlfn.XLOOKUP($I74,Inputs!$C$6:$C$23,Inputs!$D$6:$D$23)*$G74</f>
        <v>0.96</v>
      </c>
      <c r="K74" s="252">
        <f t="shared" si="4"/>
        <v>3</v>
      </c>
      <c r="L74" s="322"/>
      <c r="M74" s="322"/>
      <c r="N74" s="322"/>
      <c r="O74" s="322"/>
      <c r="P74" s="322"/>
      <c r="Q74" s="250">
        <f>_xlfn.XLOOKUP($I74,Inputs!$G$6:$G$23,Inputs!$J$6:$J$23)*$K74</f>
        <v>402</v>
      </c>
      <c r="R74" s="250">
        <f>_xlfn.XLOOKUP($I74,Inputs!$G$6:$G$23,Inputs!$K$6:$K$23)*$K74</f>
        <v>435</v>
      </c>
      <c r="S74" s="211" t="s">
        <v>2614</v>
      </c>
      <c r="T74" s="31" t="s">
        <v>3957</v>
      </c>
      <c r="U74" s="211" t="s">
        <v>2615</v>
      </c>
      <c r="V74" s="31" t="s">
        <v>3030</v>
      </c>
      <c r="W74" s="16" t="s">
        <v>5461</v>
      </c>
      <c r="X74" s="16"/>
      <c r="Y74" s="74">
        <v>2007</v>
      </c>
      <c r="Z74" s="196" t="str">
        <f t="shared" si="5"/>
        <v/>
      </c>
    </row>
    <row r="75" spans="2:26" ht="18.75">
      <c r="B75" s="211" t="s">
        <v>2619</v>
      </c>
      <c r="C75" s="211" t="s">
        <v>2808</v>
      </c>
      <c r="D75" s="46" t="s">
        <v>2783</v>
      </c>
      <c r="E75" s="31">
        <v>1</v>
      </c>
      <c r="F75" s="31" t="s">
        <v>2807</v>
      </c>
      <c r="G75" s="191">
        <v>0.1</v>
      </c>
      <c r="H75" s="191">
        <f t="shared" si="3"/>
        <v>6.1728395061728392E-2</v>
      </c>
      <c r="I75" s="154">
        <v>230</v>
      </c>
      <c r="J75" s="251">
        <f>_xlfn.XLOOKUP($I75,Inputs!$C$6:$C$23,Inputs!$D$6:$D$23)*$G75</f>
        <v>4.8000000000000001E-2</v>
      </c>
      <c r="K75" s="252">
        <f t="shared" si="4"/>
        <v>3</v>
      </c>
      <c r="L75" s="322"/>
      <c r="M75" s="322"/>
      <c r="N75" s="322"/>
      <c r="O75" s="322"/>
      <c r="P75" s="322"/>
      <c r="Q75" s="250">
        <f>_xlfn.XLOOKUP($I75,Inputs!$G$6:$G$23,Inputs!$J$6:$J$23)*$K75</f>
        <v>402</v>
      </c>
      <c r="R75" s="250">
        <f>_xlfn.XLOOKUP($I75,Inputs!$G$6:$G$23,Inputs!$K$6:$K$23)*$K75</f>
        <v>435</v>
      </c>
      <c r="S75" s="211" t="s">
        <v>2615</v>
      </c>
      <c r="T75" s="31" t="s">
        <v>3030</v>
      </c>
      <c r="U75" s="211" t="s">
        <v>2616</v>
      </c>
      <c r="V75" s="31" t="s">
        <v>3974</v>
      </c>
      <c r="W75" s="16" t="s">
        <v>5461</v>
      </c>
      <c r="X75" s="16"/>
      <c r="Y75" s="74">
        <v>2008</v>
      </c>
      <c r="Z75" s="196" t="str">
        <f t="shared" si="5"/>
        <v/>
      </c>
    </row>
    <row r="76" spans="2:26" ht="18.75">
      <c r="B76" s="211" t="s">
        <v>2619</v>
      </c>
      <c r="C76" s="211" t="s">
        <v>2808</v>
      </c>
      <c r="D76" s="46" t="s">
        <v>2783</v>
      </c>
      <c r="E76" s="31">
        <v>1</v>
      </c>
      <c r="F76" s="31" t="s">
        <v>2807</v>
      </c>
      <c r="G76" s="191">
        <v>5</v>
      </c>
      <c r="H76" s="191">
        <f t="shared" si="3"/>
        <v>3.0864197530864197</v>
      </c>
      <c r="I76" s="154">
        <v>230</v>
      </c>
      <c r="J76" s="251">
        <f>_xlfn.XLOOKUP($I76,Inputs!$C$6:$C$23,Inputs!$D$6:$D$23)*$G76</f>
        <v>2.4</v>
      </c>
      <c r="K76" s="252">
        <f t="shared" si="4"/>
        <v>3</v>
      </c>
      <c r="L76" s="322"/>
      <c r="M76" s="322"/>
      <c r="N76" s="322"/>
      <c r="O76" s="322"/>
      <c r="P76" s="322"/>
      <c r="Q76" s="250">
        <f>_xlfn.XLOOKUP($I76,Inputs!$G$6:$G$23,Inputs!$J$6:$J$23)*$K76</f>
        <v>402</v>
      </c>
      <c r="R76" s="250">
        <f>_xlfn.XLOOKUP($I76,Inputs!$G$6:$G$23,Inputs!$K$6:$K$23)*$K76</f>
        <v>435</v>
      </c>
      <c r="S76" s="211" t="s">
        <v>2615</v>
      </c>
      <c r="T76" s="31" t="s">
        <v>3030</v>
      </c>
      <c r="U76" s="211" t="s">
        <v>4405</v>
      </c>
      <c r="V76" s="31" t="s">
        <v>4506</v>
      </c>
      <c r="W76" s="16" t="s">
        <v>5461</v>
      </c>
      <c r="X76" s="16"/>
      <c r="Y76" s="74">
        <v>2009</v>
      </c>
      <c r="Z76" s="196" t="str">
        <f t="shared" si="5"/>
        <v/>
      </c>
    </row>
    <row r="77" spans="2:26" ht="18.75">
      <c r="B77" s="211" t="s">
        <v>1708</v>
      </c>
      <c r="C77" s="211" t="s">
        <v>2808</v>
      </c>
      <c r="D77" s="46" t="s">
        <v>2783</v>
      </c>
      <c r="E77" s="31">
        <v>1</v>
      </c>
      <c r="F77" s="31" t="s">
        <v>2807</v>
      </c>
      <c r="G77" s="191">
        <v>35</v>
      </c>
      <c r="H77" s="191">
        <f t="shared" si="3"/>
        <v>21.604938271604937</v>
      </c>
      <c r="I77" s="154">
        <v>115</v>
      </c>
      <c r="J77" s="251">
        <f>_xlfn.XLOOKUP($I77,Inputs!$C$6:$C$23,Inputs!$D$6:$D$23)*$G77</f>
        <v>14.6</v>
      </c>
      <c r="K77" s="252">
        <f t="shared" si="4"/>
        <v>3</v>
      </c>
      <c r="L77" s="322"/>
      <c r="M77" s="322"/>
      <c r="N77" s="322"/>
      <c r="O77" s="322"/>
      <c r="P77" s="322"/>
      <c r="Q77" s="250">
        <f>_xlfn.XLOOKUP($I77,Inputs!$G$6:$G$23,Inputs!$J$6:$J$23)*$K77</f>
        <v>98.449131513647643</v>
      </c>
      <c r="R77" s="250">
        <f>_xlfn.XLOOKUP($I77,Inputs!$G$6:$G$23,Inputs!$K$6:$K$23)*$K77</f>
        <v>108.40163934426229</v>
      </c>
      <c r="S77" s="211" t="s">
        <v>4319</v>
      </c>
      <c r="T77" s="31" t="s">
        <v>4320</v>
      </c>
      <c r="U77" s="211" t="s">
        <v>1709</v>
      </c>
      <c r="V77" s="31" t="s">
        <v>2879</v>
      </c>
      <c r="W77" s="16" t="s">
        <v>4920</v>
      </c>
      <c r="X77" s="16"/>
      <c r="Y77" s="74">
        <v>506</v>
      </c>
      <c r="Z77" s="196" t="str">
        <f t="shared" si="5"/>
        <v/>
      </c>
    </row>
    <row r="78" spans="2:26" ht="18.75">
      <c r="B78" s="211" t="s">
        <v>1708</v>
      </c>
      <c r="C78" s="211" t="s">
        <v>2808</v>
      </c>
      <c r="D78" s="46" t="s">
        <v>2783</v>
      </c>
      <c r="E78" s="31">
        <v>1</v>
      </c>
      <c r="F78" s="31" t="s">
        <v>2807</v>
      </c>
      <c r="G78" s="191">
        <v>1</v>
      </c>
      <c r="H78" s="191">
        <f t="shared" si="3"/>
        <v>0.61728395061728392</v>
      </c>
      <c r="I78" s="154">
        <v>115</v>
      </c>
      <c r="J78" s="251">
        <f>_xlfn.XLOOKUP($I78,Inputs!$C$6:$C$23,Inputs!$D$6:$D$23)*$G78</f>
        <v>0.41714285714285715</v>
      </c>
      <c r="K78" s="252">
        <f t="shared" si="4"/>
        <v>3</v>
      </c>
      <c r="L78" s="322"/>
      <c r="M78" s="322"/>
      <c r="N78" s="322"/>
      <c r="O78" s="322"/>
      <c r="P78" s="322"/>
      <c r="Q78" s="250">
        <f>_xlfn.XLOOKUP($I78,Inputs!$G$6:$G$23,Inputs!$J$6:$J$23)*$K78</f>
        <v>98.449131513647643</v>
      </c>
      <c r="R78" s="250">
        <f>_xlfn.XLOOKUP($I78,Inputs!$G$6:$G$23,Inputs!$K$6:$K$23)*$K78</f>
        <v>108.40163934426229</v>
      </c>
      <c r="S78" s="211" t="s">
        <v>1709</v>
      </c>
      <c r="T78" s="31" t="s">
        <v>2879</v>
      </c>
      <c r="U78" s="211" t="s">
        <v>1710</v>
      </c>
      <c r="V78" s="31" t="s">
        <v>3936</v>
      </c>
      <c r="W78" s="16" t="s">
        <v>4920</v>
      </c>
      <c r="X78" s="16"/>
      <c r="Y78" s="74">
        <v>507</v>
      </c>
      <c r="Z78" s="196" t="str">
        <f t="shared" si="5"/>
        <v/>
      </c>
    </row>
    <row r="79" spans="2:26" ht="18.75">
      <c r="B79" s="211" t="s">
        <v>1708</v>
      </c>
      <c r="C79" s="211" t="s">
        <v>2808</v>
      </c>
      <c r="D79" s="46" t="s">
        <v>2783</v>
      </c>
      <c r="E79" s="31">
        <v>1</v>
      </c>
      <c r="F79" s="31" t="s">
        <v>2807</v>
      </c>
      <c r="G79" s="191">
        <v>15</v>
      </c>
      <c r="H79" s="191">
        <f t="shared" si="3"/>
        <v>9.2592592592592595</v>
      </c>
      <c r="I79" s="154">
        <v>115</v>
      </c>
      <c r="J79" s="251">
        <f>_xlfn.XLOOKUP($I79,Inputs!$C$6:$C$23,Inputs!$D$6:$D$23)*$G79</f>
        <v>6.2571428571428571</v>
      </c>
      <c r="K79" s="252">
        <f t="shared" si="4"/>
        <v>3</v>
      </c>
      <c r="L79" s="322"/>
      <c r="M79" s="322"/>
      <c r="N79" s="322"/>
      <c r="O79" s="322"/>
      <c r="P79" s="322"/>
      <c r="Q79" s="250">
        <f>_xlfn.XLOOKUP($I79,Inputs!$G$6:$G$23,Inputs!$J$6:$J$23)*$K79</f>
        <v>98.449131513647643</v>
      </c>
      <c r="R79" s="250">
        <f>_xlfn.XLOOKUP($I79,Inputs!$G$6:$G$23,Inputs!$K$6:$K$23)*$K79</f>
        <v>108.40163934426229</v>
      </c>
      <c r="S79" s="211" t="s">
        <v>1709</v>
      </c>
      <c r="T79" s="31" t="s">
        <v>2879</v>
      </c>
      <c r="U79" s="211" t="s">
        <v>1716</v>
      </c>
      <c r="V79" s="31" t="s">
        <v>2878</v>
      </c>
      <c r="W79" s="16" t="s">
        <v>4920</v>
      </c>
      <c r="X79" s="16"/>
      <c r="Y79" s="74">
        <v>508</v>
      </c>
      <c r="Z79" s="196" t="str">
        <f t="shared" si="5"/>
        <v/>
      </c>
    </row>
    <row r="80" spans="2:26" ht="18.75">
      <c r="B80" s="211" t="s">
        <v>1708</v>
      </c>
      <c r="C80" s="211" t="s">
        <v>2808</v>
      </c>
      <c r="D80" s="46" t="s">
        <v>2783</v>
      </c>
      <c r="E80" s="31">
        <v>1</v>
      </c>
      <c r="F80" s="31" t="s">
        <v>2807</v>
      </c>
      <c r="G80" s="191">
        <v>3</v>
      </c>
      <c r="H80" s="191">
        <f t="shared" si="3"/>
        <v>1.8518518518518516</v>
      </c>
      <c r="I80" s="154">
        <v>115</v>
      </c>
      <c r="J80" s="251">
        <f>_xlfn.XLOOKUP($I80,Inputs!$C$6:$C$23,Inputs!$D$6:$D$23)*$G80</f>
        <v>1.2514285714285713</v>
      </c>
      <c r="K80" s="252">
        <f t="shared" si="4"/>
        <v>3</v>
      </c>
      <c r="L80" s="322"/>
      <c r="M80" s="322"/>
      <c r="N80" s="322"/>
      <c r="O80" s="322"/>
      <c r="P80" s="322"/>
      <c r="Q80" s="250">
        <f>_xlfn.XLOOKUP($I80,Inputs!$G$6:$G$23,Inputs!$J$6:$J$23)*$K80</f>
        <v>98.449131513647643</v>
      </c>
      <c r="R80" s="250">
        <f>_xlfn.XLOOKUP($I80,Inputs!$G$6:$G$23,Inputs!$K$6:$K$23)*$K80</f>
        <v>108.40163934426229</v>
      </c>
      <c r="S80" s="211" t="s">
        <v>1716</v>
      </c>
      <c r="T80" s="31" t="s">
        <v>2878</v>
      </c>
      <c r="U80" s="211" t="s">
        <v>4397</v>
      </c>
      <c r="V80" s="31" t="s">
        <v>4430</v>
      </c>
      <c r="W80" s="16" t="s">
        <v>4920</v>
      </c>
      <c r="X80" s="16"/>
      <c r="Y80" s="74">
        <v>509</v>
      </c>
      <c r="Z80" s="196" t="str">
        <f t="shared" si="5"/>
        <v/>
      </c>
    </row>
    <row r="81" spans="2:26" ht="18.75">
      <c r="B81" s="211" t="s">
        <v>2682</v>
      </c>
      <c r="C81" s="211" t="s">
        <v>2808</v>
      </c>
      <c r="D81" s="46" t="s">
        <v>2783</v>
      </c>
      <c r="E81" s="31">
        <v>1</v>
      </c>
      <c r="F81" s="31" t="s">
        <v>2807</v>
      </c>
      <c r="G81" s="191">
        <v>1</v>
      </c>
      <c r="H81" s="191">
        <f t="shared" si="3"/>
        <v>0.61728395061728392</v>
      </c>
      <c r="I81" s="154">
        <v>115</v>
      </c>
      <c r="J81" s="251">
        <f>_xlfn.XLOOKUP($I81,Inputs!$C$6:$C$23,Inputs!$D$6:$D$23)*$G81</f>
        <v>0.41714285714285715</v>
      </c>
      <c r="K81" s="252">
        <f t="shared" si="4"/>
        <v>3</v>
      </c>
      <c r="L81" s="322"/>
      <c r="M81" s="322"/>
      <c r="N81" s="322"/>
      <c r="O81" s="322"/>
      <c r="P81" s="322"/>
      <c r="Q81" s="250">
        <f>_xlfn.XLOOKUP($I81,Inputs!$G$6:$G$23,Inputs!$J$6:$J$23)*$K81</f>
        <v>98.449131513647643</v>
      </c>
      <c r="R81" s="250">
        <f>_xlfn.XLOOKUP($I81,Inputs!$G$6:$G$23,Inputs!$K$6:$K$23)*$K81</f>
        <v>108.40163934426229</v>
      </c>
      <c r="S81" s="211" t="s">
        <v>1709</v>
      </c>
      <c r="T81" s="31" t="s">
        <v>2879</v>
      </c>
      <c r="U81" s="211" t="s">
        <v>1710</v>
      </c>
      <c r="V81" s="31" t="s">
        <v>3936</v>
      </c>
      <c r="W81" s="16" t="s">
        <v>4920</v>
      </c>
      <c r="X81" s="16"/>
      <c r="Y81" s="74">
        <v>2100</v>
      </c>
      <c r="Z81" s="196" t="str">
        <f t="shared" si="5"/>
        <v/>
      </c>
    </row>
    <row r="82" spans="2:26" ht="18.75">
      <c r="B82" s="211" t="s">
        <v>2682</v>
      </c>
      <c r="C82" s="211" t="s">
        <v>2808</v>
      </c>
      <c r="D82" s="46" t="s">
        <v>2783</v>
      </c>
      <c r="E82" s="31">
        <v>1</v>
      </c>
      <c r="F82" s="31" t="s">
        <v>2807</v>
      </c>
      <c r="G82" s="191">
        <v>10</v>
      </c>
      <c r="H82" s="191">
        <f t="shared" si="3"/>
        <v>6.1728395061728394</v>
      </c>
      <c r="I82" s="154">
        <v>115</v>
      </c>
      <c r="J82" s="251">
        <f>_xlfn.XLOOKUP($I82,Inputs!$C$6:$C$23,Inputs!$D$6:$D$23)*$G82</f>
        <v>4.1714285714285717</v>
      </c>
      <c r="K82" s="252">
        <f t="shared" si="4"/>
        <v>3</v>
      </c>
      <c r="L82" s="322"/>
      <c r="M82" s="322"/>
      <c r="N82" s="322"/>
      <c r="O82" s="322"/>
      <c r="P82" s="322"/>
      <c r="Q82" s="250">
        <f>_xlfn.XLOOKUP($I82,Inputs!$G$6:$G$23,Inputs!$J$6:$J$23)*$K82</f>
        <v>98.449131513647643</v>
      </c>
      <c r="R82" s="250">
        <f>_xlfn.XLOOKUP($I82,Inputs!$G$6:$G$23,Inputs!$K$6:$K$23)*$K82</f>
        <v>108.40163934426229</v>
      </c>
      <c r="S82" s="211" t="s">
        <v>1709</v>
      </c>
      <c r="T82" s="31" t="s">
        <v>2879</v>
      </c>
      <c r="U82" s="211" t="s">
        <v>2683</v>
      </c>
      <c r="V82" s="31" t="s">
        <v>3041</v>
      </c>
      <c r="W82" s="16" t="s">
        <v>4920</v>
      </c>
      <c r="X82" s="16"/>
      <c r="Y82" s="74">
        <v>2101</v>
      </c>
      <c r="Z82" s="196" t="str">
        <f t="shared" si="5"/>
        <v/>
      </c>
    </row>
    <row r="83" spans="2:26" ht="18.75">
      <c r="B83" s="211" t="s">
        <v>2682</v>
      </c>
      <c r="C83" s="211" t="s">
        <v>2808</v>
      </c>
      <c r="D83" s="46" t="s">
        <v>2783</v>
      </c>
      <c r="E83" s="31">
        <v>1</v>
      </c>
      <c r="F83" s="31" t="s">
        <v>2807</v>
      </c>
      <c r="G83" s="191">
        <v>0.1</v>
      </c>
      <c r="H83" s="191">
        <f t="shared" si="3"/>
        <v>6.1728395061728392E-2</v>
      </c>
      <c r="I83" s="154">
        <v>115</v>
      </c>
      <c r="J83" s="251">
        <f>_xlfn.XLOOKUP($I83,Inputs!$C$6:$C$23,Inputs!$D$6:$D$23)*$G83</f>
        <v>4.1714285714285718E-2</v>
      </c>
      <c r="K83" s="252">
        <f t="shared" si="4"/>
        <v>3</v>
      </c>
      <c r="L83" s="322"/>
      <c r="M83" s="322"/>
      <c r="N83" s="322"/>
      <c r="O83" s="322"/>
      <c r="P83" s="322"/>
      <c r="Q83" s="250">
        <f>_xlfn.XLOOKUP($I83,Inputs!$G$6:$G$23,Inputs!$J$6:$J$23)*$K83</f>
        <v>98.449131513647643</v>
      </c>
      <c r="R83" s="250">
        <f>_xlfn.XLOOKUP($I83,Inputs!$G$6:$G$23,Inputs!$K$6:$K$23)*$K83</f>
        <v>108.40163934426229</v>
      </c>
      <c r="S83" s="211" t="s">
        <v>2550</v>
      </c>
      <c r="T83" s="31" t="s">
        <v>3019</v>
      </c>
      <c r="U83" s="211" t="s">
        <v>2551</v>
      </c>
      <c r="V83" s="31" t="s">
        <v>4137</v>
      </c>
      <c r="W83" s="16" t="s">
        <v>4920</v>
      </c>
      <c r="X83" s="16"/>
      <c r="Y83" s="74">
        <v>2102</v>
      </c>
      <c r="Z83" s="196" t="str">
        <f t="shared" si="5"/>
        <v/>
      </c>
    </row>
    <row r="84" spans="2:26" ht="18.75">
      <c r="B84" s="211" t="s">
        <v>2682</v>
      </c>
      <c r="C84" s="211" t="s">
        <v>2808</v>
      </c>
      <c r="D84" s="46" t="s">
        <v>2783</v>
      </c>
      <c r="E84" s="31">
        <v>1</v>
      </c>
      <c r="F84" s="31" t="s">
        <v>2807</v>
      </c>
      <c r="G84" s="191">
        <v>0.1</v>
      </c>
      <c r="H84" s="191">
        <f t="shared" si="3"/>
        <v>6.1728395061728392E-2</v>
      </c>
      <c r="I84" s="154">
        <v>115</v>
      </c>
      <c r="J84" s="251">
        <f>_xlfn.XLOOKUP($I84,Inputs!$C$6:$C$23,Inputs!$D$6:$D$23)*$G84</f>
        <v>4.1714285714285718E-2</v>
      </c>
      <c r="K84" s="252">
        <f t="shared" si="4"/>
        <v>3</v>
      </c>
      <c r="L84" s="322"/>
      <c r="M84" s="322"/>
      <c r="N84" s="322"/>
      <c r="O84" s="322"/>
      <c r="P84" s="322"/>
      <c r="Q84" s="250">
        <f>_xlfn.XLOOKUP($I84,Inputs!$G$6:$G$23,Inputs!$J$6:$J$23)*$K84</f>
        <v>98.449131513647643</v>
      </c>
      <c r="R84" s="250">
        <f>_xlfn.XLOOKUP($I84,Inputs!$G$6:$G$23,Inputs!$K$6:$K$23)*$K84</f>
        <v>108.40163934426229</v>
      </c>
      <c r="S84" s="211" t="s">
        <v>2550</v>
      </c>
      <c r="T84" s="31" t="s">
        <v>3019</v>
      </c>
      <c r="U84" s="211" t="s">
        <v>4422</v>
      </c>
      <c r="V84" s="31" t="s">
        <v>4567</v>
      </c>
      <c r="W84" s="16" t="s">
        <v>4920</v>
      </c>
      <c r="X84" s="16"/>
      <c r="Y84" s="74">
        <v>2103</v>
      </c>
      <c r="Z84" s="196" t="str">
        <f t="shared" si="5"/>
        <v/>
      </c>
    </row>
    <row r="85" spans="2:26" ht="18.75">
      <c r="B85" s="211" t="s">
        <v>2682</v>
      </c>
      <c r="C85" s="211" t="s">
        <v>2808</v>
      </c>
      <c r="D85" s="46" t="s">
        <v>2783</v>
      </c>
      <c r="E85" s="31">
        <v>1</v>
      </c>
      <c r="F85" s="31" t="s">
        <v>2807</v>
      </c>
      <c r="G85" s="191">
        <v>15</v>
      </c>
      <c r="H85" s="191">
        <f t="shared" si="3"/>
        <v>9.2592592592592595</v>
      </c>
      <c r="I85" s="154">
        <v>115</v>
      </c>
      <c r="J85" s="251">
        <f>_xlfn.XLOOKUP($I85,Inputs!$C$6:$C$23,Inputs!$D$6:$D$23)*$G85</f>
        <v>6.2571428571428571</v>
      </c>
      <c r="K85" s="252">
        <f t="shared" si="4"/>
        <v>3</v>
      </c>
      <c r="L85" s="322"/>
      <c r="M85" s="322"/>
      <c r="N85" s="322"/>
      <c r="O85" s="322"/>
      <c r="P85" s="322"/>
      <c r="Q85" s="250">
        <f>_xlfn.XLOOKUP($I85,Inputs!$G$6:$G$23,Inputs!$J$6:$J$23)*$K85</f>
        <v>98.449131513647643</v>
      </c>
      <c r="R85" s="250">
        <f>_xlfn.XLOOKUP($I85,Inputs!$G$6:$G$23,Inputs!$K$6:$K$23)*$K85</f>
        <v>108.40163934426229</v>
      </c>
      <c r="S85" s="211" t="s">
        <v>2683</v>
      </c>
      <c r="T85" s="31" t="s">
        <v>3041</v>
      </c>
      <c r="U85" s="211" t="s">
        <v>4397</v>
      </c>
      <c r="V85" s="31" t="s">
        <v>4430</v>
      </c>
      <c r="W85" s="16" t="s">
        <v>4920</v>
      </c>
      <c r="X85" s="16"/>
      <c r="Y85" s="74">
        <v>2104</v>
      </c>
      <c r="Z85" s="196" t="str">
        <f t="shared" si="5"/>
        <v/>
      </c>
    </row>
    <row r="86" spans="2:26" ht="18.75">
      <c r="B86" s="211" t="s">
        <v>2682</v>
      </c>
      <c r="C86" s="211" t="s">
        <v>2808</v>
      </c>
      <c r="D86" s="46" t="s">
        <v>2783</v>
      </c>
      <c r="E86" s="31">
        <v>1</v>
      </c>
      <c r="F86" s="31" t="s">
        <v>2807</v>
      </c>
      <c r="G86" s="191">
        <v>30</v>
      </c>
      <c r="H86" s="191">
        <f t="shared" si="3"/>
        <v>18.518518518518519</v>
      </c>
      <c r="I86" s="154">
        <v>115</v>
      </c>
      <c r="J86" s="251">
        <f>_xlfn.XLOOKUP($I86,Inputs!$C$6:$C$23,Inputs!$D$6:$D$23)*$G86</f>
        <v>12.514285714285714</v>
      </c>
      <c r="K86" s="252">
        <f t="shared" si="4"/>
        <v>3</v>
      </c>
      <c r="L86" s="322"/>
      <c r="M86" s="322"/>
      <c r="N86" s="322"/>
      <c r="O86" s="322"/>
      <c r="P86" s="322"/>
      <c r="Q86" s="250">
        <f>_xlfn.XLOOKUP($I86,Inputs!$G$6:$G$23,Inputs!$J$6:$J$23)*$K86</f>
        <v>98.449131513647643</v>
      </c>
      <c r="R86" s="250">
        <f>_xlfn.XLOOKUP($I86,Inputs!$G$6:$G$23,Inputs!$K$6:$K$23)*$K86</f>
        <v>108.40163934426229</v>
      </c>
      <c r="S86" s="211" t="s">
        <v>2683</v>
      </c>
      <c r="T86" s="31" t="s">
        <v>3041</v>
      </c>
      <c r="U86" s="211" t="s">
        <v>2550</v>
      </c>
      <c r="V86" s="31" t="s">
        <v>3019</v>
      </c>
      <c r="W86" s="16" t="s">
        <v>4920</v>
      </c>
      <c r="X86" s="16"/>
      <c r="Y86" s="74">
        <v>2105</v>
      </c>
      <c r="Z86" s="196" t="str">
        <f t="shared" si="5"/>
        <v/>
      </c>
    </row>
    <row r="87" spans="2:26" ht="18.75">
      <c r="B87" s="211" t="s">
        <v>2682</v>
      </c>
      <c r="C87" s="211" t="s">
        <v>2808</v>
      </c>
      <c r="D87" s="46" t="s">
        <v>2783</v>
      </c>
      <c r="E87" s="31">
        <v>1</v>
      </c>
      <c r="F87" s="31" t="s">
        <v>2807</v>
      </c>
      <c r="G87" s="191">
        <v>10</v>
      </c>
      <c r="H87" s="191">
        <f t="shared" si="3"/>
        <v>6.1728395061728394</v>
      </c>
      <c r="I87" s="154">
        <v>115</v>
      </c>
      <c r="J87" s="251">
        <f>_xlfn.XLOOKUP($I87,Inputs!$C$6:$C$23,Inputs!$D$6:$D$23)*$G87</f>
        <v>4.1714285714285717</v>
      </c>
      <c r="K87" s="252">
        <f t="shared" si="4"/>
        <v>3</v>
      </c>
      <c r="L87" s="322"/>
      <c r="M87" s="322"/>
      <c r="N87" s="322"/>
      <c r="O87" s="322"/>
      <c r="P87" s="322"/>
      <c r="Q87" s="250">
        <f>_xlfn.XLOOKUP($I87,Inputs!$G$6:$G$23,Inputs!$J$6:$J$23)*$K87</f>
        <v>98.449131513647643</v>
      </c>
      <c r="R87" s="250">
        <f>_xlfn.XLOOKUP($I87,Inputs!$G$6:$G$23,Inputs!$K$6:$K$23)*$K87</f>
        <v>108.40163934426229</v>
      </c>
      <c r="S87" s="211" t="s">
        <v>2665</v>
      </c>
      <c r="T87" s="31" t="s">
        <v>4255</v>
      </c>
      <c r="U87" s="211" t="s">
        <v>1709</v>
      </c>
      <c r="V87" s="31" t="s">
        <v>2879</v>
      </c>
      <c r="W87" s="16" t="s">
        <v>4920</v>
      </c>
      <c r="X87" s="16"/>
      <c r="Y87" s="74">
        <v>2106</v>
      </c>
      <c r="Z87" s="196" t="str">
        <f t="shared" si="5"/>
        <v/>
      </c>
    </row>
    <row r="88" spans="2:26" ht="18.75">
      <c r="B88" s="211" t="s">
        <v>2684</v>
      </c>
      <c r="C88" s="211" t="s">
        <v>2808</v>
      </c>
      <c r="D88" s="46" t="s">
        <v>2783</v>
      </c>
      <c r="E88" s="31">
        <v>1</v>
      </c>
      <c r="F88" s="31" t="s">
        <v>2807</v>
      </c>
      <c r="G88" s="191">
        <v>4.5</v>
      </c>
      <c r="H88" s="191">
        <f t="shared" si="3"/>
        <v>2.7777777777777777</v>
      </c>
      <c r="I88" s="154">
        <v>115</v>
      </c>
      <c r="J88" s="251">
        <f>_xlfn.XLOOKUP($I88,Inputs!$C$6:$C$23,Inputs!$D$6:$D$23)*$G88</f>
        <v>1.8771428571428572</v>
      </c>
      <c r="K88" s="252">
        <f t="shared" si="4"/>
        <v>3</v>
      </c>
      <c r="L88" s="322"/>
      <c r="M88" s="322"/>
      <c r="N88" s="322"/>
      <c r="O88" s="322"/>
      <c r="P88" s="322"/>
      <c r="Q88" s="250">
        <f>_xlfn.XLOOKUP($I88,Inputs!$G$6:$G$23,Inputs!$J$6:$J$23)*$K88</f>
        <v>98.449131513647643</v>
      </c>
      <c r="R88" s="250">
        <f>_xlfn.XLOOKUP($I88,Inputs!$G$6:$G$23,Inputs!$K$6:$K$23)*$K88</f>
        <v>108.40163934426229</v>
      </c>
      <c r="S88" s="211" t="s">
        <v>2681</v>
      </c>
      <c r="T88" s="31" t="s">
        <v>4168</v>
      </c>
      <c r="U88" s="211" t="s">
        <v>2019</v>
      </c>
      <c r="V88" s="31" t="s">
        <v>3304</v>
      </c>
      <c r="W88" s="16" t="s">
        <v>4920</v>
      </c>
      <c r="X88" s="16"/>
      <c r="Y88" s="74">
        <v>2107</v>
      </c>
      <c r="Z88" s="196" t="str">
        <f t="shared" si="5"/>
        <v/>
      </c>
    </row>
    <row r="89" spans="2:26" ht="18.75">
      <c r="B89" s="211" t="s">
        <v>2684</v>
      </c>
      <c r="C89" s="211" t="s">
        <v>2808</v>
      </c>
      <c r="D89" s="46" t="s">
        <v>2783</v>
      </c>
      <c r="E89" s="31">
        <v>1</v>
      </c>
      <c r="F89" s="31" t="s">
        <v>2807</v>
      </c>
      <c r="G89" s="191">
        <v>2.5</v>
      </c>
      <c r="H89" s="191">
        <f t="shared" si="3"/>
        <v>1.5432098765432098</v>
      </c>
      <c r="I89" s="154">
        <v>115</v>
      </c>
      <c r="J89" s="251">
        <f>_xlfn.XLOOKUP($I89,Inputs!$C$6:$C$23,Inputs!$D$6:$D$23)*$G89</f>
        <v>1.0428571428571429</v>
      </c>
      <c r="K89" s="252">
        <f t="shared" si="4"/>
        <v>3</v>
      </c>
      <c r="L89" s="322"/>
      <c r="M89" s="322"/>
      <c r="N89" s="322"/>
      <c r="O89" s="322"/>
      <c r="P89" s="322"/>
      <c r="Q89" s="250">
        <f>_xlfn.XLOOKUP($I89,Inputs!$G$6:$G$23,Inputs!$J$6:$J$23)*$K89</f>
        <v>98.449131513647643</v>
      </c>
      <c r="R89" s="250">
        <f>_xlfn.XLOOKUP($I89,Inputs!$G$6:$G$23,Inputs!$K$6:$K$23)*$K89</f>
        <v>108.40163934426229</v>
      </c>
      <c r="S89" s="211" t="s">
        <v>2019</v>
      </c>
      <c r="T89" s="31" t="s">
        <v>3304</v>
      </c>
      <c r="U89" s="211" t="s">
        <v>2685</v>
      </c>
      <c r="V89" s="31" t="s">
        <v>4073</v>
      </c>
      <c r="W89" s="16" t="s">
        <v>4920</v>
      </c>
      <c r="X89" s="16"/>
      <c r="Y89" s="74">
        <v>2108</v>
      </c>
      <c r="Z89" s="196" t="str">
        <f t="shared" si="5"/>
        <v/>
      </c>
    </row>
    <row r="90" spans="2:26" ht="18.75">
      <c r="B90" s="211" t="s">
        <v>2684</v>
      </c>
      <c r="C90" s="211" t="s">
        <v>2808</v>
      </c>
      <c r="D90" s="46" t="s">
        <v>2783</v>
      </c>
      <c r="E90" s="31">
        <v>1</v>
      </c>
      <c r="F90" s="31" t="s">
        <v>2807</v>
      </c>
      <c r="G90" s="191">
        <v>0.1</v>
      </c>
      <c r="H90" s="191">
        <f t="shared" si="3"/>
        <v>6.1728395061728392E-2</v>
      </c>
      <c r="I90" s="154">
        <v>115</v>
      </c>
      <c r="J90" s="251">
        <f>_xlfn.XLOOKUP($I90,Inputs!$C$6:$C$23,Inputs!$D$6:$D$23)*$G90</f>
        <v>4.1714285714285718E-2</v>
      </c>
      <c r="K90" s="252">
        <f t="shared" si="4"/>
        <v>3</v>
      </c>
      <c r="L90" s="322"/>
      <c r="M90" s="322"/>
      <c r="N90" s="322"/>
      <c r="O90" s="322"/>
      <c r="P90" s="322"/>
      <c r="Q90" s="250">
        <f>_xlfn.XLOOKUP($I90,Inputs!$G$6:$G$23,Inputs!$J$6:$J$23)*$K90</f>
        <v>98.449131513647643</v>
      </c>
      <c r="R90" s="250">
        <f>_xlfn.XLOOKUP($I90,Inputs!$G$6:$G$23,Inputs!$K$6:$K$23)*$K90</f>
        <v>108.40163934426229</v>
      </c>
      <c r="S90" s="211" t="s">
        <v>1788</v>
      </c>
      <c r="T90" s="31" t="s">
        <v>3966</v>
      </c>
      <c r="U90" s="211" t="s">
        <v>2019</v>
      </c>
      <c r="V90" s="31" t="s">
        <v>3304</v>
      </c>
      <c r="W90" s="16" t="s">
        <v>4920</v>
      </c>
      <c r="X90" s="16"/>
      <c r="Y90" s="74">
        <v>2109</v>
      </c>
      <c r="Z90" s="196" t="str">
        <f t="shared" si="5"/>
        <v/>
      </c>
    </row>
    <row r="91" spans="2:26" ht="18.75">
      <c r="B91" s="211" t="s">
        <v>2686</v>
      </c>
      <c r="C91" s="211" t="s">
        <v>2808</v>
      </c>
      <c r="D91" s="46" t="s">
        <v>2783</v>
      </c>
      <c r="E91" s="31">
        <v>1</v>
      </c>
      <c r="F91" s="31" t="s">
        <v>2807</v>
      </c>
      <c r="G91" s="191">
        <v>28</v>
      </c>
      <c r="H91" s="191">
        <f t="shared" si="3"/>
        <v>17.283950617283949</v>
      </c>
      <c r="I91" s="154">
        <v>115</v>
      </c>
      <c r="J91" s="251">
        <f>_xlfn.XLOOKUP($I91,Inputs!$C$6:$C$23,Inputs!$D$6:$D$23)*$G91</f>
        <v>11.68</v>
      </c>
      <c r="K91" s="252">
        <f t="shared" si="4"/>
        <v>3</v>
      </c>
      <c r="L91" s="322"/>
      <c r="M91" s="322"/>
      <c r="N91" s="322"/>
      <c r="O91" s="322"/>
      <c r="P91" s="322"/>
      <c r="Q91" s="250">
        <f>_xlfn.XLOOKUP($I91,Inputs!$G$6:$G$23,Inputs!$J$6:$J$23)*$K91</f>
        <v>98.449131513647643</v>
      </c>
      <c r="R91" s="250">
        <f>_xlfn.XLOOKUP($I91,Inputs!$G$6:$G$23,Inputs!$K$6:$K$23)*$K91</f>
        <v>108.40163934426229</v>
      </c>
      <c r="S91" s="211" t="s">
        <v>1788</v>
      </c>
      <c r="T91" s="31" t="s">
        <v>3966</v>
      </c>
      <c r="U91" s="211" t="s">
        <v>2254</v>
      </c>
      <c r="V91" s="31" t="s">
        <v>4081</v>
      </c>
      <c r="W91" s="16" t="s">
        <v>4920</v>
      </c>
      <c r="X91" s="16"/>
      <c r="Y91" s="74">
        <v>2110</v>
      </c>
      <c r="Z91" s="196" t="str">
        <f t="shared" si="5"/>
        <v/>
      </c>
    </row>
    <row r="92" spans="2:26" ht="18.75">
      <c r="B92" s="211" t="s">
        <v>2690</v>
      </c>
      <c r="C92" s="211" t="s">
        <v>2808</v>
      </c>
      <c r="D92" s="46" t="s">
        <v>2783</v>
      </c>
      <c r="E92" s="31">
        <v>1</v>
      </c>
      <c r="F92" s="31" t="s">
        <v>2807</v>
      </c>
      <c r="G92" s="191">
        <v>14</v>
      </c>
      <c r="H92" s="191">
        <f t="shared" si="3"/>
        <v>8.6419753086419746</v>
      </c>
      <c r="I92" s="154">
        <v>115</v>
      </c>
      <c r="J92" s="251">
        <f>_xlfn.XLOOKUP($I92,Inputs!$C$6:$C$23,Inputs!$D$6:$D$23)*$G92</f>
        <v>5.84</v>
      </c>
      <c r="K92" s="252">
        <f t="shared" si="4"/>
        <v>3</v>
      </c>
      <c r="L92" s="322"/>
      <c r="M92" s="322"/>
      <c r="N92" s="322"/>
      <c r="O92" s="322"/>
      <c r="P92" s="322"/>
      <c r="Q92" s="250">
        <f>_xlfn.XLOOKUP($I92,Inputs!$G$6:$G$23,Inputs!$J$6:$J$23)*$K92</f>
        <v>98.449131513647643</v>
      </c>
      <c r="R92" s="250">
        <f>_xlfn.XLOOKUP($I92,Inputs!$G$6:$G$23,Inputs!$K$6:$K$23)*$K92</f>
        <v>108.40163934426229</v>
      </c>
      <c r="S92" s="211" t="s">
        <v>1788</v>
      </c>
      <c r="T92" s="31" t="s">
        <v>3966</v>
      </c>
      <c r="U92" s="211" t="s">
        <v>2691</v>
      </c>
      <c r="V92" s="31" t="s">
        <v>3306</v>
      </c>
      <c r="W92" s="16" t="s">
        <v>4920</v>
      </c>
      <c r="X92" s="16"/>
      <c r="Y92" s="74">
        <v>2115</v>
      </c>
      <c r="Z92" s="196" t="str">
        <f t="shared" si="5"/>
        <v/>
      </c>
    </row>
    <row r="93" spans="2:26" ht="18.75">
      <c r="B93" s="211" t="s">
        <v>2690</v>
      </c>
      <c r="C93" s="211" t="s">
        <v>2808</v>
      </c>
      <c r="D93" s="46" t="s">
        <v>2783</v>
      </c>
      <c r="E93" s="31">
        <v>1</v>
      </c>
      <c r="F93" s="31" t="s">
        <v>2807</v>
      </c>
      <c r="G93" s="191">
        <v>15</v>
      </c>
      <c r="H93" s="191">
        <f t="shared" si="3"/>
        <v>9.2592592592592595</v>
      </c>
      <c r="I93" s="154">
        <v>115</v>
      </c>
      <c r="J93" s="251">
        <f>_xlfn.XLOOKUP($I93,Inputs!$C$6:$C$23,Inputs!$D$6:$D$23)*$G93</f>
        <v>6.2571428571428571</v>
      </c>
      <c r="K93" s="252">
        <f t="shared" si="4"/>
        <v>3</v>
      </c>
      <c r="L93" s="322"/>
      <c r="M93" s="322"/>
      <c r="N93" s="322"/>
      <c r="O93" s="322"/>
      <c r="P93" s="322"/>
      <c r="Q93" s="250">
        <f>_xlfn.XLOOKUP($I93,Inputs!$G$6:$G$23,Inputs!$J$6:$J$23)*$K93</f>
        <v>98.449131513647643</v>
      </c>
      <c r="R93" s="250">
        <f>_xlfn.XLOOKUP($I93,Inputs!$G$6:$G$23,Inputs!$K$6:$K$23)*$K93</f>
        <v>108.40163934426229</v>
      </c>
      <c r="S93" s="211" t="s">
        <v>2691</v>
      </c>
      <c r="T93" s="31" t="s">
        <v>3306</v>
      </c>
      <c r="U93" s="211" t="s">
        <v>2562</v>
      </c>
      <c r="V93" s="31" t="s">
        <v>3305</v>
      </c>
      <c r="W93" s="16" t="s">
        <v>4920</v>
      </c>
      <c r="X93" s="16"/>
      <c r="Y93" s="74">
        <v>2116</v>
      </c>
      <c r="Z93" s="196" t="str">
        <f t="shared" si="5"/>
        <v/>
      </c>
    </row>
    <row r="94" spans="2:26" ht="18.75">
      <c r="B94" s="211" t="s">
        <v>2692</v>
      </c>
      <c r="C94" s="211" t="s">
        <v>2808</v>
      </c>
      <c r="D94" s="46" t="s">
        <v>2783</v>
      </c>
      <c r="E94" s="31">
        <v>1</v>
      </c>
      <c r="F94" s="31" t="s">
        <v>2807</v>
      </c>
      <c r="G94" s="191">
        <v>2.5</v>
      </c>
      <c r="H94" s="191">
        <f t="shared" si="3"/>
        <v>1.5432098765432098</v>
      </c>
      <c r="I94" s="154">
        <v>115</v>
      </c>
      <c r="J94" s="251">
        <f>_xlfn.XLOOKUP($I94,Inputs!$C$6:$C$23,Inputs!$D$6:$D$23)*$G94</f>
        <v>1.0428571428571429</v>
      </c>
      <c r="K94" s="252">
        <f t="shared" si="4"/>
        <v>3</v>
      </c>
      <c r="L94" s="322"/>
      <c r="M94" s="322"/>
      <c r="N94" s="322"/>
      <c r="O94" s="322"/>
      <c r="P94" s="322"/>
      <c r="Q94" s="250">
        <f>_xlfn.XLOOKUP($I94,Inputs!$G$6:$G$23,Inputs!$J$6:$J$23)*$K94</f>
        <v>98.449131513647643</v>
      </c>
      <c r="R94" s="250">
        <f>_xlfn.XLOOKUP($I94,Inputs!$G$6:$G$23,Inputs!$K$6:$K$23)*$K94</f>
        <v>108.40163934426229</v>
      </c>
      <c r="S94" s="211" t="s">
        <v>1788</v>
      </c>
      <c r="T94" s="31" t="s">
        <v>3966</v>
      </c>
      <c r="U94" s="211" t="s">
        <v>2685</v>
      </c>
      <c r="V94" s="31" t="s">
        <v>4073</v>
      </c>
      <c r="W94" s="16" t="s">
        <v>4920</v>
      </c>
      <c r="X94" s="16"/>
      <c r="Y94" s="74">
        <v>2118</v>
      </c>
      <c r="Z94" s="196" t="str">
        <f t="shared" si="5"/>
        <v/>
      </c>
    </row>
    <row r="95" spans="2:26" ht="18.75">
      <c r="B95" s="211" t="s">
        <v>2693</v>
      </c>
      <c r="C95" s="211" t="s">
        <v>2808</v>
      </c>
      <c r="D95" s="46" t="s">
        <v>2783</v>
      </c>
      <c r="E95" s="31">
        <v>1</v>
      </c>
      <c r="F95" s="31" t="s">
        <v>2807</v>
      </c>
      <c r="G95" s="191">
        <v>4</v>
      </c>
      <c r="H95" s="191">
        <f t="shared" si="3"/>
        <v>2.4691358024691357</v>
      </c>
      <c r="I95" s="154">
        <v>115</v>
      </c>
      <c r="J95" s="251">
        <f>_xlfn.XLOOKUP($I95,Inputs!$C$6:$C$23,Inputs!$D$6:$D$23)*$G95</f>
        <v>1.6685714285714286</v>
      </c>
      <c r="K95" s="252">
        <f t="shared" si="4"/>
        <v>3</v>
      </c>
      <c r="L95" s="322"/>
      <c r="M95" s="322"/>
      <c r="N95" s="322"/>
      <c r="O95" s="322"/>
      <c r="P95" s="322"/>
      <c r="Q95" s="250">
        <f>_xlfn.XLOOKUP($I95,Inputs!$G$6:$G$23,Inputs!$J$6:$J$23)*$K95</f>
        <v>98.449131513647643</v>
      </c>
      <c r="R95" s="250">
        <f>_xlfn.XLOOKUP($I95,Inputs!$G$6:$G$23,Inputs!$K$6:$K$23)*$K95</f>
        <v>108.40163934426229</v>
      </c>
      <c r="S95" s="211" t="s">
        <v>2562</v>
      </c>
      <c r="T95" s="31" t="s">
        <v>3305</v>
      </c>
      <c r="U95" s="211" t="s">
        <v>2694</v>
      </c>
      <c r="V95" s="31" t="s">
        <v>3307</v>
      </c>
      <c r="W95" s="16" t="s">
        <v>4920</v>
      </c>
      <c r="X95" s="16"/>
      <c r="Y95" s="74">
        <v>2119</v>
      </c>
      <c r="Z95" s="196" t="str">
        <f t="shared" si="5"/>
        <v/>
      </c>
    </row>
    <row r="96" spans="2:26" ht="18.75">
      <c r="B96" s="211" t="s">
        <v>2693</v>
      </c>
      <c r="C96" s="211" t="s">
        <v>2808</v>
      </c>
      <c r="D96" s="46" t="s">
        <v>2783</v>
      </c>
      <c r="E96" s="31">
        <v>1</v>
      </c>
      <c r="F96" s="31" t="s">
        <v>2807</v>
      </c>
      <c r="G96" s="191">
        <v>6</v>
      </c>
      <c r="H96" s="191">
        <f t="shared" si="3"/>
        <v>3.7037037037037033</v>
      </c>
      <c r="I96" s="154">
        <v>115</v>
      </c>
      <c r="J96" s="251">
        <f>_xlfn.XLOOKUP($I96,Inputs!$C$6:$C$23,Inputs!$D$6:$D$23)*$G96</f>
        <v>2.5028571428571427</v>
      </c>
      <c r="K96" s="252">
        <f t="shared" si="4"/>
        <v>3</v>
      </c>
      <c r="L96" s="322"/>
      <c r="M96" s="322"/>
      <c r="N96" s="322"/>
      <c r="O96" s="322"/>
      <c r="P96" s="322"/>
      <c r="Q96" s="250">
        <f>_xlfn.XLOOKUP($I96,Inputs!$G$6:$G$23,Inputs!$J$6:$J$23)*$K96</f>
        <v>98.449131513647643</v>
      </c>
      <c r="R96" s="250">
        <f>_xlfn.XLOOKUP($I96,Inputs!$G$6:$G$23,Inputs!$K$6:$K$23)*$K96</f>
        <v>108.40163934426229</v>
      </c>
      <c r="S96" s="211" t="s">
        <v>2694</v>
      </c>
      <c r="T96" s="31" t="s">
        <v>3307</v>
      </c>
      <c r="U96" s="211" t="s">
        <v>2695</v>
      </c>
      <c r="V96" s="31" t="s">
        <v>3937</v>
      </c>
      <c r="W96" s="16" t="s">
        <v>4920</v>
      </c>
      <c r="X96" s="16"/>
      <c r="Y96" s="74">
        <v>2120</v>
      </c>
      <c r="Z96" s="196" t="str">
        <f t="shared" si="5"/>
        <v/>
      </c>
    </row>
    <row r="97" spans="2:26" ht="18.75">
      <c r="B97" s="211" t="s">
        <v>2693</v>
      </c>
      <c r="C97" s="211" t="s">
        <v>2808</v>
      </c>
      <c r="D97" s="46" t="s">
        <v>2783</v>
      </c>
      <c r="E97" s="31">
        <v>1</v>
      </c>
      <c r="F97" s="31" t="s">
        <v>2807</v>
      </c>
      <c r="G97" s="191">
        <v>0.1</v>
      </c>
      <c r="H97" s="191">
        <f t="shared" si="3"/>
        <v>6.1728395061728392E-2</v>
      </c>
      <c r="I97" s="154">
        <v>115</v>
      </c>
      <c r="J97" s="251">
        <f>_xlfn.XLOOKUP($I97,Inputs!$C$6:$C$23,Inputs!$D$6:$D$23)*$G97</f>
        <v>4.1714285714285718E-2</v>
      </c>
      <c r="K97" s="252">
        <f t="shared" si="4"/>
        <v>3</v>
      </c>
      <c r="L97" s="322"/>
      <c r="M97" s="322"/>
      <c r="N97" s="322"/>
      <c r="O97" s="322"/>
      <c r="P97" s="322"/>
      <c r="Q97" s="250">
        <f>_xlfn.XLOOKUP($I97,Inputs!$G$6:$G$23,Inputs!$J$6:$J$23)*$K97</f>
        <v>98.449131513647643</v>
      </c>
      <c r="R97" s="250">
        <f>_xlfn.XLOOKUP($I97,Inputs!$G$6:$G$23,Inputs!$K$6:$K$23)*$K97</f>
        <v>108.40163934426229</v>
      </c>
      <c r="S97" s="211" t="s">
        <v>2694</v>
      </c>
      <c r="T97" s="31" t="s">
        <v>3307</v>
      </c>
      <c r="U97" s="211" t="s">
        <v>4351</v>
      </c>
      <c r="V97" s="31" t="s">
        <v>3913</v>
      </c>
      <c r="W97" s="16" t="s">
        <v>4920</v>
      </c>
      <c r="X97" s="16"/>
      <c r="Y97" s="74">
        <v>2121</v>
      </c>
      <c r="Z97" s="196" t="str">
        <f t="shared" si="5"/>
        <v/>
      </c>
    </row>
    <row r="98" spans="2:26" ht="18.75">
      <c r="B98" s="211" t="s">
        <v>2696</v>
      </c>
      <c r="C98" s="211" t="s">
        <v>2808</v>
      </c>
      <c r="D98" s="46" t="s">
        <v>2783</v>
      </c>
      <c r="E98" s="31">
        <v>1</v>
      </c>
      <c r="F98" s="31" t="s">
        <v>2807</v>
      </c>
      <c r="G98" s="191">
        <v>8</v>
      </c>
      <c r="H98" s="191">
        <f t="shared" si="3"/>
        <v>4.9382716049382713</v>
      </c>
      <c r="I98" s="154">
        <v>115</v>
      </c>
      <c r="J98" s="251">
        <f>_xlfn.XLOOKUP($I98,Inputs!$C$6:$C$23,Inputs!$D$6:$D$23)*$G98</f>
        <v>3.3371428571428572</v>
      </c>
      <c r="K98" s="252">
        <f t="shared" si="4"/>
        <v>3</v>
      </c>
      <c r="L98" s="322"/>
      <c r="M98" s="322"/>
      <c r="N98" s="322"/>
      <c r="O98" s="322"/>
      <c r="P98" s="322"/>
      <c r="Q98" s="250">
        <f>_xlfn.XLOOKUP($I98,Inputs!$G$6:$G$23,Inputs!$J$6:$J$23)*$K98</f>
        <v>98.449131513647643</v>
      </c>
      <c r="R98" s="250">
        <f>_xlfn.XLOOKUP($I98,Inputs!$G$6:$G$23,Inputs!$K$6:$K$23)*$K98</f>
        <v>108.40163934426229</v>
      </c>
      <c r="S98" s="211" t="s">
        <v>2563</v>
      </c>
      <c r="T98" s="31" t="s">
        <v>3308</v>
      </c>
      <c r="U98" s="211" t="s">
        <v>2697</v>
      </c>
      <c r="V98" s="31" t="s">
        <v>3309</v>
      </c>
      <c r="W98" s="16" t="s">
        <v>4920</v>
      </c>
      <c r="X98" s="16"/>
      <c r="Y98" s="74">
        <v>2122</v>
      </c>
      <c r="Z98" s="196" t="str">
        <f t="shared" si="5"/>
        <v/>
      </c>
    </row>
    <row r="99" spans="2:26" ht="18.75">
      <c r="B99" s="211" t="s">
        <v>2696</v>
      </c>
      <c r="C99" s="211" t="s">
        <v>2808</v>
      </c>
      <c r="D99" s="46" t="s">
        <v>2783</v>
      </c>
      <c r="E99" s="31">
        <v>1</v>
      </c>
      <c r="F99" s="31" t="s">
        <v>2807</v>
      </c>
      <c r="G99" s="191">
        <v>20</v>
      </c>
      <c r="H99" s="191">
        <f t="shared" si="3"/>
        <v>12.345679012345679</v>
      </c>
      <c r="I99" s="154">
        <v>115</v>
      </c>
      <c r="J99" s="251">
        <f>_xlfn.XLOOKUP($I99,Inputs!$C$6:$C$23,Inputs!$D$6:$D$23)*$G99</f>
        <v>8.3428571428571434</v>
      </c>
      <c r="K99" s="252">
        <f t="shared" si="4"/>
        <v>3</v>
      </c>
      <c r="L99" s="322"/>
      <c r="M99" s="322"/>
      <c r="N99" s="322"/>
      <c r="O99" s="322"/>
      <c r="P99" s="322"/>
      <c r="Q99" s="250">
        <f>_xlfn.XLOOKUP($I99,Inputs!$G$6:$G$23,Inputs!$J$6:$J$23)*$K99</f>
        <v>98.449131513647643</v>
      </c>
      <c r="R99" s="250">
        <f>_xlfn.XLOOKUP($I99,Inputs!$G$6:$G$23,Inputs!$K$6:$K$23)*$K99</f>
        <v>108.40163934426229</v>
      </c>
      <c r="S99" s="211" t="s">
        <v>2697</v>
      </c>
      <c r="T99" s="31" t="s">
        <v>3309</v>
      </c>
      <c r="U99" s="211" t="s">
        <v>4368</v>
      </c>
      <c r="V99" s="31" t="s">
        <v>4500</v>
      </c>
      <c r="W99" s="16" t="s">
        <v>4920</v>
      </c>
      <c r="X99" s="16"/>
      <c r="Y99" s="74">
        <v>2123</v>
      </c>
      <c r="Z99" s="196" t="str">
        <f t="shared" si="5"/>
        <v/>
      </c>
    </row>
    <row r="100" spans="2:26" ht="18.75">
      <c r="B100" s="211" t="s">
        <v>2696</v>
      </c>
      <c r="C100" s="211" t="s">
        <v>2808</v>
      </c>
      <c r="D100" s="46" t="s">
        <v>2783</v>
      </c>
      <c r="E100" s="31">
        <v>1</v>
      </c>
      <c r="F100" s="31" t="s">
        <v>2807</v>
      </c>
      <c r="G100" s="191">
        <v>9</v>
      </c>
      <c r="H100" s="191">
        <f t="shared" si="3"/>
        <v>5.5555555555555554</v>
      </c>
      <c r="I100" s="154">
        <v>115</v>
      </c>
      <c r="J100" s="251">
        <f>_xlfn.XLOOKUP($I100,Inputs!$C$6:$C$23,Inputs!$D$6:$D$23)*$G100</f>
        <v>3.7542857142857144</v>
      </c>
      <c r="K100" s="252">
        <f t="shared" si="4"/>
        <v>3</v>
      </c>
      <c r="L100" s="322"/>
      <c r="M100" s="322"/>
      <c r="N100" s="322"/>
      <c r="O100" s="322"/>
      <c r="P100" s="322"/>
      <c r="Q100" s="250">
        <f>_xlfn.XLOOKUP($I100,Inputs!$G$6:$G$23,Inputs!$J$6:$J$23)*$K100</f>
        <v>98.449131513647643</v>
      </c>
      <c r="R100" s="250">
        <f>_xlfn.XLOOKUP($I100,Inputs!$G$6:$G$23,Inputs!$K$6:$K$23)*$K100</f>
        <v>108.40163934426229</v>
      </c>
      <c r="S100" s="211" t="s">
        <v>2697</v>
      </c>
      <c r="T100" s="31" t="s">
        <v>3309</v>
      </c>
      <c r="U100" s="211" t="s">
        <v>2698</v>
      </c>
      <c r="V100" s="31" t="s">
        <v>3310</v>
      </c>
      <c r="W100" s="16" t="s">
        <v>4920</v>
      </c>
      <c r="X100" s="16"/>
      <c r="Y100" s="74">
        <v>2124</v>
      </c>
      <c r="Z100" s="196" t="str">
        <f t="shared" si="5"/>
        <v/>
      </c>
    </row>
    <row r="101" spans="2:26" ht="18.75">
      <c r="B101" s="211" t="s">
        <v>2696</v>
      </c>
      <c r="C101" s="211" t="s">
        <v>2808</v>
      </c>
      <c r="D101" s="46" t="s">
        <v>2783</v>
      </c>
      <c r="E101" s="31">
        <v>2</v>
      </c>
      <c r="F101" s="31" t="s">
        <v>2807</v>
      </c>
      <c r="G101" s="191">
        <v>0.1</v>
      </c>
      <c r="H101" s="191">
        <f t="shared" si="3"/>
        <v>6.1728395061728392E-2</v>
      </c>
      <c r="I101" s="154">
        <v>115</v>
      </c>
      <c r="J101" s="251">
        <f>_xlfn.XLOOKUP($I101,Inputs!$C$6:$C$23,Inputs!$D$6:$D$23)*$G101</f>
        <v>4.1714285714285718E-2</v>
      </c>
      <c r="K101" s="252">
        <f t="shared" si="4"/>
        <v>3</v>
      </c>
      <c r="L101" s="322"/>
      <c r="M101" s="322"/>
      <c r="N101" s="322"/>
      <c r="O101" s="322"/>
      <c r="P101" s="322"/>
      <c r="Q101" s="250">
        <f>_xlfn.XLOOKUP($I101,Inputs!$G$6:$G$23,Inputs!$J$6:$J$23)*$K101</f>
        <v>98.449131513647643</v>
      </c>
      <c r="R101" s="250">
        <f>_xlfn.XLOOKUP($I101,Inputs!$G$6:$G$23,Inputs!$K$6:$K$23)*$K101</f>
        <v>108.40163934426229</v>
      </c>
      <c r="S101" s="211" t="s">
        <v>2698</v>
      </c>
      <c r="T101" s="31" t="s">
        <v>3310</v>
      </c>
      <c r="U101" s="211" t="s">
        <v>2699</v>
      </c>
      <c r="V101" s="31" t="s">
        <v>4270</v>
      </c>
      <c r="W101" s="16" t="s">
        <v>4920</v>
      </c>
      <c r="X101" s="16"/>
      <c r="Y101" s="74">
        <v>2125</v>
      </c>
      <c r="Z101" s="196" t="str">
        <f t="shared" si="5"/>
        <v/>
      </c>
    </row>
    <row r="102" spans="2:26" ht="18.75">
      <c r="B102" s="211" t="s">
        <v>2622</v>
      </c>
      <c r="C102" s="211" t="s">
        <v>2808</v>
      </c>
      <c r="D102" s="46" t="s">
        <v>2783</v>
      </c>
      <c r="E102" s="31">
        <v>1</v>
      </c>
      <c r="F102" s="31" t="s">
        <v>2807</v>
      </c>
      <c r="G102" s="191">
        <v>5</v>
      </c>
      <c r="H102" s="191">
        <f t="shared" si="3"/>
        <v>3.0864197530864197</v>
      </c>
      <c r="I102" s="154">
        <v>230</v>
      </c>
      <c r="J102" s="251">
        <f>_xlfn.XLOOKUP($I102,Inputs!$C$6:$C$23,Inputs!$D$6:$D$23)*$G102</f>
        <v>2.4</v>
      </c>
      <c r="K102" s="252">
        <f t="shared" si="4"/>
        <v>3</v>
      </c>
      <c r="L102" s="322"/>
      <c r="M102" s="322"/>
      <c r="N102" s="322"/>
      <c r="O102" s="322"/>
      <c r="P102" s="322"/>
      <c r="Q102" s="250">
        <f>_xlfn.XLOOKUP($I102,Inputs!$G$6:$G$23,Inputs!$J$6:$J$23)*$K102</f>
        <v>402</v>
      </c>
      <c r="R102" s="250">
        <f>_xlfn.XLOOKUP($I102,Inputs!$G$6:$G$23,Inputs!$K$6:$K$23)*$K102</f>
        <v>435</v>
      </c>
      <c r="S102" s="211" t="s">
        <v>1988</v>
      </c>
      <c r="T102" s="31" t="s">
        <v>2923</v>
      </c>
      <c r="U102" s="211" t="s">
        <v>2623</v>
      </c>
      <c r="V102" s="31" t="s">
        <v>3300</v>
      </c>
      <c r="W102" s="16" t="s">
        <v>5462</v>
      </c>
      <c r="X102" s="16"/>
      <c r="Y102" s="74">
        <v>2014</v>
      </c>
      <c r="Z102" s="196" t="str">
        <f t="shared" si="5"/>
        <v/>
      </c>
    </row>
    <row r="103" spans="2:26" ht="18.75">
      <c r="B103" s="211" t="s">
        <v>2622</v>
      </c>
      <c r="C103" s="211" t="s">
        <v>2808</v>
      </c>
      <c r="D103" s="46" t="s">
        <v>2783</v>
      </c>
      <c r="E103" s="31">
        <v>1</v>
      </c>
      <c r="F103" s="31" t="s">
        <v>2807</v>
      </c>
      <c r="G103" s="191">
        <v>0.1</v>
      </c>
      <c r="H103" s="191">
        <f t="shared" si="3"/>
        <v>6.1728395061728392E-2</v>
      </c>
      <c r="I103" s="154">
        <v>230</v>
      </c>
      <c r="J103" s="251">
        <f>_xlfn.XLOOKUP($I103,Inputs!$C$6:$C$23,Inputs!$D$6:$D$23)*$G103</f>
        <v>4.8000000000000001E-2</v>
      </c>
      <c r="K103" s="252">
        <f t="shared" si="4"/>
        <v>3</v>
      </c>
      <c r="L103" s="322"/>
      <c r="M103" s="322"/>
      <c r="N103" s="322"/>
      <c r="O103" s="322"/>
      <c r="P103" s="322"/>
      <c r="Q103" s="250">
        <f>_xlfn.XLOOKUP($I103,Inputs!$G$6:$G$23,Inputs!$J$6:$J$23)*$K103</f>
        <v>402</v>
      </c>
      <c r="R103" s="250">
        <f>_xlfn.XLOOKUP($I103,Inputs!$G$6:$G$23,Inputs!$K$6:$K$23)*$K103</f>
        <v>435</v>
      </c>
      <c r="S103" s="211" t="s">
        <v>2623</v>
      </c>
      <c r="T103" s="31" t="s">
        <v>3300</v>
      </c>
      <c r="U103" s="211" t="s">
        <v>2625</v>
      </c>
      <c r="V103" s="31" t="s">
        <v>4282</v>
      </c>
      <c r="W103" s="16" t="s">
        <v>5462</v>
      </c>
      <c r="X103" s="16"/>
      <c r="Y103" s="74">
        <v>2015</v>
      </c>
      <c r="Z103" s="196" t="str">
        <f t="shared" si="5"/>
        <v/>
      </c>
    </row>
    <row r="104" spans="2:26" ht="18.75">
      <c r="B104" s="211" t="s">
        <v>2622</v>
      </c>
      <c r="C104" s="211" t="s">
        <v>2808</v>
      </c>
      <c r="D104" s="46" t="s">
        <v>2783</v>
      </c>
      <c r="E104" s="31">
        <v>1</v>
      </c>
      <c r="F104" s="31" t="s">
        <v>2807</v>
      </c>
      <c r="G104" s="191">
        <v>6.5</v>
      </c>
      <c r="H104" s="191">
        <f t="shared" si="3"/>
        <v>4.0123456790123457</v>
      </c>
      <c r="I104" s="154">
        <v>230</v>
      </c>
      <c r="J104" s="251">
        <f>_xlfn.XLOOKUP($I104,Inputs!$C$6:$C$23,Inputs!$D$6:$D$23)*$G104</f>
        <v>3.12</v>
      </c>
      <c r="K104" s="252">
        <f t="shared" si="4"/>
        <v>3</v>
      </c>
      <c r="L104" s="322"/>
      <c r="M104" s="322"/>
      <c r="N104" s="322"/>
      <c r="O104" s="322"/>
      <c r="P104" s="322"/>
      <c r="Q104" s="250">
        <f>_xlfn.XLOOKUP($I104,Inputs!$G$6:$G$23,Inputs!$J$6:$J$23)*$K104</f>
        <v>402</v>
      </c>
      <c r="R104" s="250">
        <f>_xlfn.XLOOKUP($I104,Inputs!$G$6:$G$23,Inputs!$K$6:$K$23)*$K104</f>
        <v>435</v>
      </c>
      <c r="S104" s="211" t="s">
        <v>2623</v>
      </c>
      <c r="T104" s="31" t="s">
        <v>3300</v>
      </c>
      <c r="U104" s="211" t="s">
        <v>2624</v>
      </c>
      <c r="V104" s="31" t="s">
        <v>4108</v>
      </c>
      <c r="W104" s="16" t="s">
        <v>5462</v>
      </c>
      <c r="X104" s="16"/>
      <c r="Y104" s="74">
        <v>2016</v>
      </c>
      <c r="Z104" s="196" t="str">
        <f t="shared" si="5"/>
        <v/>
      </c>
    </row>
    <row r="105" spans="2:26" ht="18.75">
      <c r="B105" s="211" t="s">
        <v>2628</v>
      </c>
      <c r="C105" s="211" t="s">
        <v>2808</v>
      </c>
      <c r="D105" s="46" t="s">
        <v>2783</v>
      </c>
      <c r="E105" s="31">
        <v>1</v>
      </c>
      <c r="F105" s="31" t="s">
        <v>2807</v>
      </c>
      <c r="G105" s="191">
        <v>5</v>
      </c>
      <c r="H105" s="191">
        <f t="shared" si="3"/>
        <v>3.0864197530864197</v>
      </c>
      <c r="I105" s="154">
        <v>230</v>
      </c>
      <c r="J105" s="251">
        <f>_xlfn.XLOOKUP($I105,Inputs!$C$6:$C$23,Inputs!$D$6:$D$23)*$G105</f>
        <v>2.4</v>
      </c>
      <c r="K105" s="252">
        <f t="shared" si="4"/>
        <v>3</v>
      </c>
      <c r="L105" s="322"/>
      <c r="M105" s="322"/>
      <c r="N105" s="322"/>
      <c r="O105" s="322"/>
      <c r="P105" s="322"/>
      <c r="Q105" s="250">
        <f>_xlfn.XLOOKUP($I105,Inputs!$G$6:$G$23,Inputs!$J$6:$J$23)*$K105</f>
        <v>402</v>
      </c>
      <c r="R105" s="250">
        <f>_xlfn.XLOOKUP($I105,Inputs!$G$6:$G$23,Inputs!$K$6:$K$23)*$K105</f>
        <v>435</v>
      </c>
      <c r="S105" s="211" t="s">
        <v>1988</v>
      </c>
      <c r="T105" s="31" t="s">
        <v>2923</v>
      </c>
      <c r="U105" s="211" t="s">
        <v>2623</v>
      </c>
      <c r="V105" s="31" t="s">
        <v>3300</v>
      </c>
      <c r="W105" s="16" t="s">
        <v>5462</v>
      </c>
      <c r="X105" s="16"/>
      <c r="Y105" s="74">
        <v>2026</v>
      </c>
      <c r="Z105" s="196" t="str">
        <f t="shared" si="5"/>
        <v/>
      </c>
    </row>
    <row r="106" spans="2:26" ht="18.75">
      <c r="B106" s="211" t="s">
        <v>2628</v>
      </c>
      <c r="C106" s="211" t="s">
        <v>2808</v>
      </c>
      <c r="D106" s="46" t="s">
        <v>2783</v>
      </c>
      <c r="E106" s="31">
        <v>1</v>
      </c>
      <c r="F106" s="31" t="s">
        <v>2807</v>
      </c>
      <c r="G106" s="191">
        <v>0.1</v>
      </c>
      <c r="H106" s="191">
        <f t="shared" si="3"/>
        <v>6.1728395061728392E-2</v>
      </c>
      <c r="I106" s="154">
        <v>230</v>
      </c>
      <c r="J106" s="251">
        <f>_xlfn.XLOOKUP($I106,Inputs!$C$6:$C$23,Inputs!$D$6:$D$23)*$G106</f>
        <v>4.8000000000000001E-2</v>
      </c>
      <c r="K106" s="252">
        <f t="shared" si="4"/>
        <v>3</v>
      </c>
      <c r="L106" s="322"/>
      <c r="M106" s="322"/>
      <c r="N106" s="322"/>
      <c r="O106" s="322"/>
      <c r="P106" s="322"/>
      <c r="Q106" s="250">
        <f>_xlfn.XLOOKUP($I106,Inputs!$G$6:$G$23,Inputs!$J$6:$J$23)*$K106</f>
        <v>402</v>
      </c>
      <c r="R106" s="250">
        <f>_xlfn.XLOOKUP($I106,Inputs!$G$6:$G$23,Inputs!$K$6:$K$23)*$K106</f>
        <v>435</v>
      </c>
      <c r="S106" s="211" t="s">
        <v>2623</v>
      </c>
      <c r="T106" s="31" t="s">
        <v>3300</v>
      </c>
      <c r="U106" s="211" t="s">
        <v>2625</v>
      </c>
      <c r="V106" s="31" t="s">
        <v>4282</v>
      </c>
      <c r="W106" s="16" t="s">
        <v>5462</v>
      </c>
      <c r="X106" s="16"/>
      <c r="Y106" s="74">
        <v>2027</v>
      </c>
      <c r="Z106" s="196" t="str">
        <f t="shared" si="5"/>
        <v/>
      </c>
    </row>
    <row r="107" spans="2:26" ht="18.75">
      <c r="B107" s="211" t="s">
        <v>2628</v>
      </c>
      <c r="C107" s="211" t="s">
        <v>2808</v>
      </c>
      <c r="D107" s="46" t="s">
        <v>2783</v>
      </c>
      <c r="E107" s="31">
        <v>1</v>
      </c>
      <c r="F107" s="31" t="s">
        <v>2807</v>
      </c>
      <c r="G107" s="191">
        <v>6.5</v>
      </c>
      <c r="H107" s="191">
        <f t="shared" si="3"/>
        <v>4.0123456790123457</v>
      </c>
      <c r="I107" s="154">
        <v>230</v>
      </c>
      <c r="J107" s="251">
        <f>_xlfn.XLOOKUP($I107,Inputs!$C$6:$C$23,Inputs!$D$6:$D$23)*$G107</f>
        <v>3.12</v>
      </c>
      <c r="K107" s="252">
        <f t="shared" si="4"/>
        <v>3</v>
      </c>
      <c r="L107" s="322"/>
      <c r="M107" s="322"/>
      <c r="N107" s="322"/>
      <c r="O107" s="322"/>
      <c r="P107" s="322"/>
      <c r="Q107" s="250">
        <f>_xlfn.XLOOKUP($I107,Inputs!$G$6:$G$23,Inputs!$J$6:$J$23)*$K107</f>
        <v>402</v>
      </c>
      <c r="R107" s="250">
        <f>_xlfn.XLOOKUP($I107,Inputs!$G$6:$G$23,Inputs!$K$6:$K$23)*$K107</f>
        <v>435</v>
      </c>
      <c r="S107" s="211" t="s">
        <v>2623</v>
      </c>
      <c r="T107" s="31" t="s">
        <v>3300</v>
      </c>
      <c r="U107" s="211" t="s">
        <v>2624</v>
      </c>
      <c r="V107" s="31" t="s">
        <v>4108</v>
      </c>
      <c r="W107" s="16" t="s">
        <v>5462</v>
      </c>
      <c r="X107" s="16"/>
      <c r="Y107" s="74">
        <v>2028</v>
      </c>
      <c r="Z107" s="196" t="str">
        <f t="shared" si="5"/>
        <v/>
      </c>
    </row>
    <row r="108" spans="2:26" ht="18.75">
      <c r="B108" s="211" t="s">
        <v>2464</v>
      </c>
      <c r="C108" s="211" t="s">
        <v>2808</v>
      </c>
      <c r="D108" s="46" t="s">
        <v>2783</v>
      </c>
      <c r="E108" s="31">
        <v>1</v>
      </c>
      <c r="F108" s="31" t="s">
        <v>2807</v>
      </c>
      <c r="G108" s="191">
        <v>7</v>
      </c>
      <c r="H108" s="191">
        <f t="shared" si="3"/>
        <v>4.3209876543209873</v>
      </c>
      <c r="I108" s="154">
        <v>230</v>
      </c>
      <c r="J108" s="251">
        <f>_xlfn.XLOOKUP($I108,Inputs!$C$6:$C$23,Inputs!$D$6:$D$23)*$G108</f>
        <v>3.36</v>
      </c>
      <c r="K108" s="252">
        <f t="shared" si="4"/>
        <v>3</v>
      </c>
      <c r="L108" s="322"/>
      <c r="M108" s="322"/>
      <c r="N108" s="322"/>
      <c r="O108" s="322"/>
      <c r="P108" s="322"/>
      <c r="Q108" s="250">
        <f>_xlfn.XLOOKUP($I108,Inputs!$G$6:$G$23,Inputs!$J$6:$J$23)*$K108</f>
        <v>402</v>
      </c>
      <c r="R108" s="250">
        <f>_xlfn.XLOOKUP($I108,Inputs!$G$6:$G$23,Inputs!$K$6:$K$23)*$K108</f>
        <v>435</v>
      </c>
      <c r="S108" s="211" t="s">
        <v>1646</v>
      </c>
      <c r="T108" s="31" t="s">
        <v>4217</v>
      </c>
      <c r="U108" s="211" t="s">
        <v>2467</v>
      </c>
      <c r="V108" s="31" t="s">
        <v>3012</v>
      </c>
      <c r="W108" s="16" t="s">
        <v>5463</v>
      </c>
      <c r="X108" s="16"/>
      <c r="Y108" s="74">
        <v>1747</v>
      </c>
      <c r="Z108" s="196" t="str">
        <f t="shared" si="5"/>
        <v/>
      </c>
    </row>
    <row r="109" spans="2:26" ht="18.75">
      <c r="B109" s="211" t="s">
        <v>2464</v>
      </c>
      <c r="C109" s="211" t="s">
        <v>2808</v>
      </c>
      <c r="D109" s="46" t="s">
        <v>2783</v>
      </c>
      <c r="E109" s="31">
        <v>1</v>
      </c>
      <c r="F109" s="31" t="s">
        <v>2807</v>
      </c>
      <c r="G109" s="191">
        <v>0.1</v>
      </c>
      <c r="H109" s="191">
        <f t="shared" si="3"/>
        <v>6.1728395061728392E-2</v>
      </c>
      <c r="I109" s="154">
        <v>230</v>
      </c>
      <c r="J109" s="251">
        <f>_xlfn.XLOOKUP($I109,Inputs!$C$6:$C$23,Inputs!$D$6:$D$23)*$G109</f>
        <v>4.8000000000000001E-2</v>
      </c>
      <c r="K109" s="252">
        <f t="shared" si="4"/>
        <v>3</v>
      </c>
      <c r="L109" s="322"/>
      <c r="M109" s="322"/>
      <c r="N109" s="322"/>
      <c r="O109" s="322"/>
      <c r="P109" s="322"/>
      <c r="Q109" s="250">
        <f>_xlfn.XLOOKUP($I109,Inputs!$G$6:$G$23,Inputs!$J$6:$J$23)*$K109</f>
        <v>402</v>
      </c>
      <c r="R109" s="250">
        <f>_xlfn.XLOOKUP($I109,Inputs!$G$6:$G$23,Inputs!$K$6:$K$23)*$K109</f>
        <v>435</v>
      </c>
      <c r="S109" s="211" t="s">
        <v>2467</v>
      </c>
      <c r="T109" s="31" t="s">
        <v>3012</v>
      </c>
      <c r="U109" s="211" t="s">
        <v>2468</v>
      </c>
      <c r="V109" s="31" t="s">
        <v>4272</v>
      </c>
      <c r="W109" s="16" t="s">
        <v>5463</v>
      </c>
      <c r="X109" s="16"/>
      <c r="Y109" s="74">
        <v>1748</v>
      </c>
      <c r="Z109" s="196" t="str">
        <f t="shared" si="5"/>
        <v/>
      </c>
    </row>
    <row r="110" spans="2:26" ht="18.75">
      <c r="B110" s="211" t="s">
        <v>2464</v>
      </c>
      <c r="C110" s="211" t="s">
        <v>2808</v>
      </c>
      <c r="D110" s="46" t="s">
        <v>2783</v>
      </c>
      <c r="E110" s="31">
        <v>1</v>
      </c>
      <c r="F110" s="31" t="s">
        <v>2807</v>
      </c>
      <c r="G110" s="191">
        <v>7</v>
      </c>
      <c r="H110" s="191">
        <f t="shared" si="3"/>
        <v>4.3209876543209873</v>
      </c>
      <c r="I110" s="154">
        <v>230</v>
      </c>
      <c r="J110" s="251">
        <f>_xlfn.XLOOKUP($I110,Inputs!$C$6:$C$23,Inputs!$D$6:$D$23)*$G110</f>
        <v>3.36</v>
      </c>
      <c r="K110" s="252">
        <f t="shared" si="4"/>
        <v>3</v>
      </c>
      <c r="L110" s="322"/>
      <c r="M110" s="322"/>
      <c r="N110" s="322"/>
      <c r="O110" s="322"/>
      <c r="P110" s="322"/>
      <c r="Q110" s="250">
        <f>_xlfn.XLOOKUP($I110,Inputs!$G$6:$G$23,Inputs!$J$6:$J$23)*$K110</f>
        <v>402</v>
      </c>
      <c r="R110" s="250">
        <f>_xlfn.XLOOKUP($I110,Inputs!$G$6:$G$23,Inputs!$K$6:$K$23)*$K110</f>
        <v>435</v>
      </c>
      <c r="S110" s="211" t="s">
        <v>2467</v>
      </c>
      <c r="T110" s="31" t="s">
        <v>3012</v>
      </c>
      <c r="U110" s="211" t="s">
        <v>2465</v>
      </c>
      <c r="V110" s="31" t="s">
        <v>3013</v>
      </c>
      <c r="W110" s="16" t="s">
        <v>5463</v>
      </c>
      <c r="X110" s="16"/>
      <c r="Y110" s="74">
        <v>1749</v>
      </c>
      <c r="Z110" s="196" t="str">
        <f t="shared" si="5"/>
        <v/>
      </c>
    </row>
    <row r="111" spans="2:26" ht="18.75">
      <c r="B111" s="211" t="s">
        <v>2464</v>
      </c>
      <c r="C111" s="211" t="s">
        <v>2808</v>
      </c>
      <c r="D111" s="46" t="s">
        <v>2783</v>
      </c>
      <c r="E111" s="31">
        <v>1</v>
      </c>
      <c r="F111" s="31" t="s">
        <v>2807</v>
      </c>
      <c r="G111" s="191">
        <v>0.1</v>
      </c>
      <c r="H111" s="191">
        <f t="shared" si="3"/>
        <v>6.1728395061728392E-2</v>
      </c>
      <c r="I111" s="154">
        <v>230</v>
      </c>
      <c r="J111" s="251">
        <f>_xlfn.XLOOKUP($I111,Inputs!$C$6:$C$23,Inputs!$D$6:$D$23)*$G111</f>
        <v>4.8000000000000001E-2</v>
      </c>
      <c r="K111" s="252">
        <f t="shared" si="4"/>
        <v>3</v>
      </c>
      <c r="L111" s="322"/>
      <c r="M111" s="322"/>
      <c r="N111" s="322"/>
      <c r="O111" s="322"/>
      <c r="P111" s="322"/>
      <c r="Q111" s="250">
        <f>_xlfn.XLOOKUP($I111,Inputs!$G$6:$G$23,Inputs!$J$6:$J$23)*$K111</f>
        <v>402</v>
      </c>
      <c r="R111" s="250">
        <f>_xlfn.XLOOKUP($I111,Inputs!$G$6:$G$23,Inputs!$K$6:$K$23)*$K111</f>
        <v>435</v>
      </c>
      <c r="S111" s="211" t="s">
        <v>2465</v>
      </c>
      <c r="T111" s="31" t="s">
        <v>3013</v>
      </c>
      <c r="U111" s="211" t="s">
        <v>2466</v>
      </c>
      <c r="V111" s="31" t="s">
        <v>4033</v>
      </c>
      <c r="W111" s="16" t="s">
        <v>5463</v>
      </c>
      <c r="X111" s="16"/>
      <c r="Y111" s="74">
        <v>1750</v>
      </c>
      <c r="Z111" s="196" t="str">
        <f t="shared" si="5"/>
        <v/>
      </c>
    </row>
    <row r="112" spans="2:26" ht="18.75">
      <c r="B112" s="211" t="s">
        <v>2464</v>
      </c>
      <c r="C112" s="211" t="s">
        <v>2808</v>
      </c>
      <c r="D112" s="46" t="s">
        <v>2783</v>
      </c>
      <c r="E112" s="31">
        <v>1</v>
      </c>
      <c r="F112" s="31" t="s">
        <v>2807</v>
      </c>
      <c r="G112" s="191">
        <v>8</v>
      </c>
      <c r="H112" s="191">
        <f t="shared" si="3"/>
        <v>4.9382716049382713</v>
      </c>
      <c r="I112" s="154">
        <v>230</v>
      </c>
      <c r="J112" s="251">
        <f>_xlfn.XLOOKUP($I112,Inputs!$C$6:$C$23,Inputs!$D$6:$D$23)*$G112</f>
        <v>3.84</v>
      </c>
      <c r="K112" s="252">
        <f t="shared" si="4"/>
        <v>3</v>
      </c>
      <c r="L112" s="322"/>
      <c r="M112" s="322"/>
      <c r="N112" s="322"/>
      <c r="O112" s="322"/>
      <c r="P112" s="322"/>
      <c r="Q112" s="250">
        <f>_xlfn.XLOOKUP($I112,Inputs!$G$6:$G$23,Inputs!$J$6:$J$23)*$K112</f>
        <v>402</v>
      </c>
      <c r="R112" s="250">
        <f>_xlfn.XLOOKUP($I112,Inputs!$G$6:$G$23,Inputs!$K$6:$K$23)*$K112</f>
        <v>435</v>
      </c>
      <c r="S112" s="211" t="s">
        <v>2465</v>
      </c>
      <c r="T112" s="31" t="s">
        <v>3013</v>
      </c>
      <c r="U112" s="211" t="s">
        <v>2275</v>
      </c>
      <c r="V112" s="31" t="s">
        <v>4274</v>
      </c>
      <c r="W112" s="16" t="s">
        <v>5463</v>
      </c>
      <c r="X112" s="16"/>
      <c r="Y112" s="74">
        <v>1751</v>
      </c>
      <c r="Z112" s="196" t="str">
        <f t="shared" si="5"/>
        <v/>
      </c>
    </row>
    <row r="113" spans="2:26" ht="18.75">
      <c r="B113" s="211" t="s">
        <v>2470</v>
      </c>
      <c r="C113" s="211" t="s">
        <v>2808</v>
      </c>
      <c r="D113" s="46" t="s">
        <v>2783</v>
      </c>
      <c r="E113" s="31">
        <v>1</v>
      </c>
      <c r="F113" s="31" t="s">
        <v>2807</v>
      </c>
      <c r="G113" s="191">
        <v>7</v>
      </c>
      <c r="H113" s="191">
        <f t="shared" si="3"/>
        <v>4.3209876543209873</v>
      </c>
      <c r="I113" s="154">
        <v>230</v>
      </c>
      <c r="J113" s="251">
        <f>_xlfn.XLOOKUP($I113,Inputs!$C$6:$C$23,Inputs!$D$6:$D$23)*$G113</f>
        <v>3.36</v>
      </c>
      <c r="K113" s="252">
        <f t="shared" si="4"/>
        <v>3</v>
      </c>
      <c r="L113" s="322"/>
      <c r="M113" s="322"/>
      <c r="N113" s="322"/>
      <c r="O113" s="322"/>
      <c r="P113" s="322"/>
      <c r="Q113" s="250">
        <f>_xlfn.XLOOKUP($I113,Inputs!$G$6:$G$23,Inputs!$J$6:$J$23)*$K113</f>
        <v>402</v>
      </c>
      <c r="R113" s="250">
        <f>_xlfn.XLOOKUP($I113,Inputs!$G$6:$G$23,Inputs!$K$6:$K$23)*$K113</f>
        <v>435</v>
      </c>
      <c r="S113" s="211" t="s">
        <v>1646</v>
      </c>
      <c r="T113" s="134" t="s">
        <v>4217</v>
      </c>
      <c r="U113" s="211" t="s">
        <v>2467</v>
      </c>
      <c r="V113" s="31" t="s">
        <v>3012</v>
      </c>
      <c r="W113" s="16" t="s">
        <v>5463</v>
      </c>
      <c r="X113" s="16"/>
      <c r="Y113" s="74">
        <v>1753</v>
      </c>
      <c r="Z113" s="196" t="str">
        <f t="shared" si="5"/>
        <v/>
      </c>
    </row>
    <row r="114" spans="2:26" ht="18.75">
      <c r="B114" s="211" t="s">
        <v>2470</v>
      </c>
      <c r="C114" s="211" t="s">
        <v>2808</v>
      </c>
      <c r="D114" s="46" t="s">
        <v>2783</v>
      </c>
      <c r="E114" s="31">
        <v>1</v>
      </c>
      <c r="F114" s="31" t="s">
        <v>2807</v>
      </c>
      <c r="G114" s="191">
        <v>0.1</v>
      </c>
      <c r="H114" s="191">
        <f t="shared" si="3"/>
        <v>6.1728395061728392E-2</v>
      </c>
      <c r="I114" s="154">
        <v>230</v>
      </c>
      <c r="J114" s="251">
        <f>_xlfn.XLOOKUP($I114,Inputs!$C$6:$C$23,Inputs!$D$6:$D$23)*$G114</f>
        <v>4.8000000000000001E-2</v>
      </c>
      <c r="K114" s="252">
        <f t="shared" si="4"/>
        <v>3</v>
      </c>
      <c r="L114" s="322"/>
      <c r="M114" s="322"/>
      <c r="N114" s="322"/>
      <c r="O114" s="322"/>
      <c r="P114" s="322"/>
      <c r="Q114" s="250">
        <f>_xlfn.XLOOKUP($I114,Inputs!$G$6:$G$23,Inputs!$J$6:$J$23)*$K114</f>
        <v>402</v>
      </c>
      <c r="R114" s="250">
        <f>_xlfn.XLOOKUP($I114,Inputs!$G$6:$G$23,Inputs!$K$6:$K$23)*$K114</f>
        <v>435</v>
      </c>
      <c r="S114" s="211" t="s">
        <v>2467</v>
      </c>
      <c r="T114" s="31" t="s">
        <v>3012</v>
      </c>
      <c r="U114" s="211" t="s">
        <v>2468</v>
      </c>
      <c r="V114" s="31" t="s">
        <v>4272</v>
      </c>
      <c r="W114" s="16" t="s">
        <v>5463</v>
      </c>
      <c r="X114" s="16"/>
      <c r="Y114" s="74">
        <v>1754</v>
      </c>
      <c r="Z114" s="196" t="str">
        <f t="shared" si="5"/>
        <v/>
      </c>
    </row>
    <row r="115" spans="2:26" ht="18.75">
      <c r="B115" s="211" t="s">
        <v>2470</v>
      </c>
      <c r="C115" s="211" t="s">
        <v>2808</v>
      </c>
      <c r="D115" s="46" t="s">
        <v>2783</v>
      </c>
      <c r="E115" s="31">
        <v>1</v>
      </c>
      <c r="F115" s="31" t="s">
        <v>2807</v>
      </c>
      <c r="G115" s="191">
        <v>7</v>
      </c>
      <c r="H115" s="191">
        <f t="shared" si="3"/>
        <v>4.3209876543209873</v>
      </c>
      <c r="I115" s="154">
        <v>230</v>
      </c>
      <c r="J115" s="251">
        <f>_xlfn.XLOOKUP($I115,Inputs!$C$6:$C$23,Inputs!$D$6:$D$23)*$G115</f>
        <v>3.36</v>
      </c>
      <c r="K115" s="252">
        <f t="shared" si="4"/>
        <v>3</v>
      </c>
      <c r="L115" s="322"/>
      <c r="M115" s="322"/>
      <c r="N115" s="322"/>
      <c r="O115" s="322"/>
      <c r="P115" s="322"/>
      <c r="Q115" s="250">
        <f>_xlfn.XLOOKUP($I115,Inputs!$G$6:$G$23,Inputs!$J$6:$J$23)*$K115</f>
        <v>402</v>
      </c>
      <c r="R115" s="250">
        <f>_xlfn.XLOOKUP($I115,Inputs!$G$6:$G$23,Inputs!$K$6:$K$23)*$K115</f>
        <v>435</v>
      </c>
      <c r="S115" s="211" t="s">
        <v>2467</v>
      </c>
      <c r="T115" s="31" t="s">
        <v>3012</v>
      </c>
      <c r="U115" s="211" t="s">
        <v>2465</v>
      </c>
      <c r="V115" s="31" t="s">
        <v>3013</v>
      </c>
      <c r="W115" s="16" t="s">
        <v>5463</v>
      </c>
      <c r="X115" s="16"/>
      <c r="Y115" s="74">
        <v>1755</v>
      </c>
      <c r="Z115" s="196" t="str">
        <f t="shared" si="5"/>
        <v/>
      </c>
    </row>
    <row r="116" spans="2:26" ht="18.75">
      <c r="B116" s="211" t="s">
        <v>2470</v>
      </c>
      <c r="C116" s="211" t="s">
        <v>2808</v>
      </c>
      <c r="D116" s="46" t="s">
        <v>2783</v>
      </c>
      <c r="E116" s="31">
        <v>1</v>
      </c>
      <c r="F116" s="31" t="s">
        <v>2807</v>
      </c>
      <c r="G116" s="191">
        <v>0.1</v>
      </c>
      <c r="H116" s="191">
        <f t="shared" si="3"/>
        <v>6.1728395061728392E-2</v>
      </c>
      <c r="I116" s="154">
        <v>230</v>
      </c>
      <c r="J116" s="251">
        <f>_xlfn.XLOOKUP($I116,Inputs!$C$6:$C$23,Inputs!$D$6:$D$23)*$G116</f>
        <v>4.8000000000000001E-2</v>
      </c>
      <c r="K116" s="252">
        <f t="shared" si="4"/>
        <v>3</v>
      </c>
      <c r="L116" s="322"/>
      <c r="M116" s="322"/>
      <c r="N116" s="322"/>
      <c r="O116" s="322"/>
      <c r="P116" s="322"/>
      <c r="Q116" s="250">
        <f>_xlfn.XLOOKUP($I116,Inputs!$G$6:$G$23,Inputs!$J$6:$J$23)*$K116</f>
        <v>402</v>
      </c>
      <c r="R116" s="250">
        <f>_xlfn.XLOOKUP($I116,Inputs!$G$6:$G$23,Inputs!$K$6:$K$23)*$K116</f>
        <v>435</v>
      </c>
      <c r="S116" s="211" t="s">
        <v>2465</v>
      </c>
      <c r="T116" s="31" t="s">
        <v>3013</v>
      </c>
      <c r="U116" s="211" t="s">
        <v>2466</v>
      </c>
      <c r="V116" s="31" t="s">
        <v>4033</v>
      </c>
      <c r="W116" s="16" t="s">
        <v>5463</v>
      </c>
      <c r="X116" s="16"/>
      <c r="Y116" s="74">
        <v>1756</v>
      </c>
      <c r="Z116" s="196" t="str">
        <f t="shared" si="5"/>
        <v/>
      </c>
    </row>
    <row r="117" spans="2:26" ht="18.75">
      <c r="B117" s="211" t="s">
        <v>2470</v>
      </c>
      <c r="C117" s="211" t="s">
        <v>2808</v>
      </c>
      <c r="D117" s="46" t="s">
        <v>2783</v>
      </c>
      <c r="E117" s="31">
        <v>1</v>
      </c>
      <c r="F117" s="31" t="s">
        <v>2807</v>
      </c>
      <c r="G117" s="191">
        <v>8</v>
      </c>
      <c r="H117" s="191">
        <f t="shared" si="3"/>
        <v>4.9382716049382713</v>
      </c>
      <c r="I117" s="154">
        <v>230</v>
      </c>
      <c r="J117" s="251">
        <f>_xlfn.XLOOKUP($I117,Inputs!$C$6:$C$23,Inputs!$D$6:$D$23)*$G117</f>
        <v>3.84</v>
      </c>
      <c r="K117" s="252">
        <f t="shared" si="4"/>
        <v>3</v>
      </c>
      <c r="L117" s="322"/>
      <c r="M117" s="322"/>
      <c r="N117" s="322"/>
      <c r="O117" s="322"/>
      <c r="P117" s="322"/>
      <c r="Q117" s="250">
        <f>_xlfn.XLOOKUP($I117,Inputs!$G$6:$G$23,Inputs!$J$6:$J$23)*$K117</f>
        <v>402</v>
      </c>
      <c r="R117" s="250">
        <f>_xlfn.XLOOKUP($I117,Inputs!$G$6:$G$23,Inputs!$K$6:$K$23)*$K117</f>
        <v>435</v>
      </c>
      <c r="S117" s="211" t="s">
        <v>2465</v>
      </c>
      <c r="T117" s="31" t="s">
        <v>3013</v>
      </c>
      <c r="U117" s="211" t="s">
        <v>2275</v>
      </c>
      <c r="V117" s="31" t="s">
        <v>4274</v>
      </c>
      <c r="W117" s="16" t="s">
        <v>5463</v>
      </c>
      <c r="X117" s="16"/>
      <c r="Y117" s="74">
        <v>1757</v>
      </c>
      <c r="Z117" s="196" t="str">
        <f t="shared" si="5"/>
        <v/>
      </c>
    </row>
    <row r="118" spans="2:26" ht="18.75">
      <c r="B118" s="211" t="s">
        <v>2471</v>
      </c>
      <c r="C118" s="211" t="s">
        <v>2808</v>
      </c>
      <c r="D118" s="46" t="s">
        <v>2783</v>
      </c>
      <c r="E118" s="31">
        <v>1</v>
      </c>
      <c r="F118" s="31" t="s">
        <v>2807</v>
      </c>
      <c r="G118" s="191">
        <v>7</v>
      </c>
      <c r="H118" s="191">
        <f t="shared" si="3"/>
        <v>4.3209876543209873</v>
      </c>
      <c r="I118" s="154">
        <v>230</v>
      </c>
      <c r="J118" s="251">
        <f>_xlfn.XLOOKUP($I118,Inputs!$C$6:$C$23,Inputs!$D$6:$D$23)*$G118</f>
        <v>3.36</v>
      </c>
      <c r="K118" s="252">
        <f t="shared" si="4"/>
        <v>3</v>
      </c>
      <c r="L118" s="322"/>
      <c r="M118" s="322"/>
      <c r="N118" s="322"/>
      <c r="O118" s="322"/>
      <c r="P118" s="322"/>
      <c r="Q118" s="250">
        <f>_xlfn.XLOOKUP($I118,Inputs!$G$6:$G$23,Inputs!$J$6:$J$23)*$K118</f>
        <v>402</v>
      </c>
      <c r="R118" s="250">
        <f>_xlfn.XLOOKUP($I118,Inputs!$G$6:$G$23,Inputs!$K$6:$K$23)*$K118</f>
        <v>435</v>
      </c>
      <c r="S118" s="211" t="s">
        <v>1646</v>
      </c>
      <c r="T118" s="31" t="s">
        <v>4217</v>
      </c>
      <c r="U118" s="211" t="s">
        <v>2467</v>
      </c>
      <c r="V118" s="31" t="s">
        <v>3012</v>
      </c>
      <c r="W118" s="16" t="s">
        <v>5463</v>
      </c>
      <c r="X118" s="16"/>
      <c r="Y118" s="74">
        <v>1758</v>
      </c>
      <c r="Z118" s="196" t="str">
        <f t="shared" si="5"/>
        <v/>
      </c>
    </row>
    <row r="119" spans="2:26" ht="18.75">
      <c r="B119" s="211" t="s">
        <v>2471</v>
      </c>
      <c r="C119" s="211" t="s">
        <v>2808</v>
      </c>
      <c r="D119" s="46" t="s">
        <v>2783</v>
      </c>
      <c r="E119" s="31">
        <v>1</v>
      </c>
      <c r="F119" s="31" t="s">
        <v>2807</v>
      </c>
      <c r="G119" s="191">
        <v>0.1</v>
      </c>
      <c r="H119" s="191">
        <f t="shared" si="3"/>
        <v>6.1728395061728392E-2</v>
      </c>
      <c r="I119" s="154">
        <v>230</v>
      </c>
      <c r="J119" s="251">
        <f>_xlfn.XLOOKUP($I119,Inputs!$C$6:$C$23,Inputs!$D$6:$D$23)*$G119</f>
        <v>4.8000000000000001E-2</v>
      </c>
      <c r="K119" s="252">
        <f t="shared" si="4"/>
        <v>3</v>
      </c>
      <c r="L119" s="322"/>
      <c r="M119" s="322"/>
      <c r="N119" s="322"/>
      <c r="O119" s="322"/>
      <c r="P119" s="322"/>
      <c r="Q119" s="250">
        <f>_xlfn.XLOOKUP($I119,Inputs!$G$6:$G$23,Inputs!$J$6:$J$23)*$K119</f>
        <v>402</v>
      </c>
      <c r="R119" s="250">
        <f>_xlfn.XLOOKUP($I119,Inputs!$G$6:$G$23,Inputs!$K$6:$K$23)*$K119</f>
        <v>435</v>
      </c>
      <c r="S119" s="211" t="s">
        <v>2467</v>
      </c>
      <c r="T119" s="31" t="s">
        <v>3012</v>
      </c>
      <c r="U119" s="211" t="s">
        <v>2468</v>
      </c>
      <c r="V119" s="31" t="s">
        <v>4272</v>
      </c>
      <c r="W119" s="16" t="s">
        <v>5463</v>
      </c>
      <c r="X119" s="16"/>
      <c r="Y119" s="74">
        <v>1759</v>
      </c>
      <c r="Z119" s="196" t="str">
        <f t="shared" si="5"/>
        <v/>
      </c>
    </row>
    <row r="120" spans="2:26" ht="18.75">
      <c r="B120" s="211" t="s">
        <v>2471</v>
      </c>
      <c r="C120" s="211" t="s">
        <v>2808</v>
      </c>
      <c r="D120" s="46" t="s">
        <v>2783</v>
      </c>
      <c r="E120" s="31">
        <v>1</v>
      </c>
      <c r="F120" s="31" t="s">
        <v>2807</v>
      </c>
      <c r="G120" s="191">
        <v>1</v>
      </c>
      <c r="H120" s="191">
        <f t="shared" si="3"/>
        <v>0.61728395061728392</v>
      </c>
      <c r="I120" s="154">
        <v>230</v>
      </c>
      <c r="J120" s="251">
        <f>_xlfn.XLOOKUP($I120,Inputs!$C$6:$C$23,Inputs!$D$6:$D$23)*$G120</f>
        <v>0.48</v>
      </c>
      <c r="K120" s="252">
        <f t="shared" si="4"/>
        <v>3</v>
      </c>
      <c r="L120" s="322"/>
      <c r="M120" s="322"/>
      <c r="N120" s="322"/>
      <c r="O120" s="322"/>
      <c r="P120" s="322"/>
      <c r="Q120" s="250">
        <f>_xlfn.XLOOKUP($I120,Inputs!$G$6:$G$23,Inputs!$J$6:$J$23)*$K120</f>
        <v>402</v>
      </c>
      <c r="R120" s="250">
        <f>_xlfn.XLOOKUP($I120,Inputs!$G$6:$G$23,Inputs!$K$6:$K$23)*$K120</f>
        <v>435</v>
      </c>
      <c r="S120" s="211" t="s">
        <v>2467</v>
      </c>
      <c r="T120" s="31" t="s">
        <v>3012</v>
      </c>
      <c r="U120" s="211" t="s">
        <v>2473</v>
      </c>
      <c r="V120" s="31" t="s">
        <v>3014</v>
      </c>
      <c r="W120" s="16" t="s">
        <v>5463</v>
      </c>
      <c r="X120" s="16"/>
      <c r="Y120" s="74">
        <v>1760</v>
      </c>
      <c r="Z120" s="196" t="str">
        <f t="shared" si="5"/>
        <v/>
      </c>
    </row>
    <row r="121" spans="2:26" ht="18.75">
      <c r="B121" s="211" t="s">
        <v>2471</v>
      </c>
      <c r="C121" s="211" t="s">
        <v>2808</v>
      </c>
      <c r="D121" s="46" t="s">
        <v>2783</v>
      </c>
      <c r="E121" s="31">
        <v>1</v>
      </c>
      <c r="F121" s="31" t="s">
        <v>2807</v>
      </c>
      <c r="G121" s="191">
        <v>9</v>
      </c>
      <c r="H121" s="191">
        <f t="shared" si="3"/>
        <v>5.5555555555555554</v>
      </c>
      <c r="I121" s="154">
        <v>230</v>
      </c>
      <c r="J121" s="251">
        <f>_xlfn.XLOOKUP($I121,Inputs!$C$6:$C$23,Inputs!$D$6:$D$23)*$G121</f>
        <v>4.32</v>
      </c>
      <c r="K121" s="252">
        <f t="shared" si="4"/>
        <v>3</v>
      </c>
      <c r="L121" s="322"/>
      <c r="M121" s="322"/>
      <c r="N121" s="322"/>
      <c r="O121" s="322"/>
      <c r="P121" s="322"/>
      <c r="Q121" s="250">
        <f>_xlfn.XLOOKUP($I121,Inputs!$G$6:$G$23,Inputs!$J$6:$J$23)*$K121</f>
        <v>402</v>
      </c>
      <c r="R121" s="250">
        <f>_xlfn.XLOOKUP($I121,Inputs!$G$6:$G$23,Inputs!$K$6:$K$23)*$K121</f>
        <v>435</v>
      </c>
      <c r="S121" s="211" t="s">
        <v>2473</v>
      </c>
      <c r="T121" s="31" t="s">
        <v>3014</v>
      </c>
      <c r="U121" s="211" t="s">
        <v>4405</v>
      </c>
      <c r="V121" s="31" t="s">
        <v>4506</v>
      </c>
      <c r="W121" s="16" t="s">
        <v>5463</v>
      </c>
      <c r="X121" s="16"/>
      <c r="Y121" s="74">
        <v>1761</v>
      </c>
      <c r="Z121" s="196" t="str">
        <f t="shared" si="5"/>
        <v/>
      </c>
    </row>
    <row r="122" spans="2:26" ht="18.75">
      <c r="B122" s="211" t="s">
        <v>2471</v>
      </c>
      <c r="C122" s="211" t="s">
        <v>2808</v>
      </c>
      <c r="D122" s="46" t="s">
        <v>2783</v>
      </c>
      <c r="E122" s="31">
        <v>1</v>
      </c>
      <c r="F122" s="31" t="s">
        <v>2807</v>
      </c>
      <c r="G122" s="191">
        <v>3</v>
      </c>
      <c r="H122" s="191">
        <f t="shared" si="3"/>
        <v>1.8518518518518516</v>
      </c>
      <c r="I122" s="154">
        <v>230</v>
      </c>
      <c r="J122" s="251">
        <f>_xlfn.XLOOKUP($I122,Inputs!$C$6:$C$23,Inputs!$D$6:$D$23)*$G122</f>
        <v>1.44</v>
      </c>
      <c r="K122" s="252">
        <f t="shared" si="4"/>
        <v>3</v>
      </c>
      <c r="L122" s="322"/>
      <c r="M122" s="322"/>
      <c r="N122" s="322"/>
      <c r="O122" s="322"/>
      <c r="P122" s="322"/>
      <c r="Q122" s="250">
        <f>_xlfn.XLOOKUP($I122,Inputs!$G$6:$G$23,Inputs!$J$6:$J$23)*$K122</f>
        <v>402</v>
      </c>
      <c r="R122" s="250">
        <f>_xlfn.XLOOKUP($I122,Inputs!$G$6:$G$23,Inputs!$K$6:$K$23)*$K122</f>
        <v>435</v>
      </c>
      <c r="S122" s="211" t="s">
        <v>4405</v>
      </c>
      <c r="T122" s="31" t="s">
        <v>4506</v>
      </c>
      <c r="U122" s="211" t="s">
        <v>2474</v>
      </c>
      <c r="V122" s="31" t="s">
        <v>4086</v>
      </c>
      <c r="W122" s="16" t="s">
        <v>5463</v>
      </c>
      <c r="X122" s="16"/>
      <c r="Y122" s="74">
        <v>1762</v>
      </c>
      <c r="Z122" s="196" t="str">
        <f t="shared" si="5"/>
        <v/>
      </c>
    </row>
    <row r="123" spans="2:26" ht="18.75">
      <c r="B123" s="211" t="s">
        <v>2471</v>
      </c>
      <c r="C123" s="211" t="s">
        <v>2808</v>
      </c>
      <c r="D123" s="46" t="s">
        <v>2783</v>
      </c>
      <c r="E123" s="31">
        <v>1</v>
      </c>
      <c r="F123" s="31" t="s">
        <v>2807</v>
      </c>
      <c r="G123" s="191">
        <v>6</v>
      </c>
      <c r="H123" s="191">
        <f t="shared" si="3"/>
        <v>3.7037037037037033</v>
      </c>
      <c r="I123" s="154">
        <v>230</v>
      </c>
      <c r="J123" s="251">
        <f>_xlfn.XLOOKUP($I123,Inputs!$C$6:$C$23,Inputs!$D$6:$D$23)*$G123</f>
        <v>2.88</v>
      </c>
      <c r="K123" s="252">
        <f t="shared" si="4"/>
        <v>3</v>
      </c>
      <c r="L123" s="322"/>
      <c r="M123" s="322"/>
      <c r="N123" s="322"/>
      <c r="O123" s="322"/>
      <c r="P123" s="322"/>
      <c r="Q123" s="250">
        <f>_xlfn.XLOOKUP($I123,Inputs!$G$6:$G$23,Inputs!$J$6:$J$23)*$K123</f>
        <v>402</v>
      </c>
      <c r="R123" s="250">
        <f>_xlfn.XLOOKUP($I123,Inputs!$G$6:$G$23,Inputs!$K$6:$K$23)*$K123</f>
        <v>435</v>
      </c>
      <c r="S123" s="211" t="s">
        <v>2473</v>
      </c>
      <c r="T123" s="31" t="s">
        <v>3014</v>
      </c>
      <c r="U123" s="211" t="s">
        <v>2465</v>
      </c>
      <c r="V123" s="31" t="s">
        <v>3013</v>
      </c>
      <c r="W123" s="16" t="s">
        <v>5463</v>
      </c>
      <c r="X123" s="16"/>
      <c r="Y123" s="74">
        <v>1763</v>
      </c>
      <c r="Z123" s="196" t="str">
        <f t="shared" si="5"/>
        <v/>
      </c>
    </row>
    <row r="124" spans="2:26" ht="18.75">
      <c r="B124" s="211" t="s">
        <v>2471</v>
      </c>
      <c r="C124" s="211" t="s">
        <v>2808</v>
      </c>
      <c r="D124" s="46" t="s">
        <v>2783</v>
      </c>
      <c r="E124" s="31">
        <v>1</v>
      </c>
      <c r="F124" s="31" t="s">
        <v>2807</v>
      </c>
      <c r="G124" s="191">
        <v>0.1</v>
      </c>
      <c r="H124" s="191">
        <f t="shared" si="3"/>
        <v>6.1728395061728392E-2</v>
      </c>
      <c r="I124" s="154">
        <v>230</v>
      </c>
      <c r="J124" s="251">
        <f>_xlfn.XLOOKUP($I124,Inputs!$C$6:$C$23,Inputs!$D$6:$D$23)*$G124</f>
        <v>4.8000000000000001E-2</v>
      </c>
      <c r="K124" s="252">
        <f t="shared" si="4"/>
        <v>3</v>
      </c>
      <c r="L124" s="322"/>
      <c r="M124" s="322"/>
      <c r="N124" s="322"/>
      <c r="O124" s="322"/>
      <c r="P124" s="322"/>
      <c r="Q124" s="250">
        <f>_xlfn.XLOOKUP($I124,Inputs!$G$6:$G$23,Inputs!$J$6:$J$23)*$K124</f>
        <v>402</v>
      </c>
      <c r="R124" s="250">
        <f>_xlfn.XLOOKUP($I124,Inputs!$G$6:$G$23,Inputs!$K$6:$K$23)*$K124</f>
        <v>435</v>
      </c>
      <c r="S124" s="211" t="s">
        <v>2465</v>
      </c>
      <c r="T124" s="31" t="s">
        <v>3013</v>
      </c>
      <c r="U124" s="211" t="s">
        <v>2466</v>
      </c>
      <c r="V124" s="31" t="s">
        <v>4033</v>
      </c>
      <c r="W124" s="16" t="s">
        <v>5463</v>
      </c>
      <c r="X124" s="16"/>
      <c r="Y124" s="74">
        <v>1764</v>
      </c>
      <c r="Z124" s="196" t="str">
        <f t="shared" si="5"/>
        <v/>
      </c>
    </row>
    <row r="125" spans="2:26" ht="18.75">
      <c r="B125" s="211" t="s">
        <v>2471</v>
      </c>
      <c r="C125" s="211" t="s">
        <v>2808</v>
      </c>
      <c r="D125" s="46" t="s">
        <v>2783</v>
      </c>
      <c r="E125" s="31">
        <v>1</v>
      </c>
      <c r="F125" s="31" t="s">
        <v>2807</v>
      </c>
      <c r="G125" s="191">
        <v>7</v>
      </c>
      <c r="H125" s="191">
        <f t="shared" si="3"/>
        <v>4.3209876543209873</v>
      </c>
      <c r="I125" s="154">
        <v>230</v>
      </c>
      <c r="J125" s="251">
        <f>_xlfn.XLOOKUP($I125,Inputs!$C$6:$C$23,Inputs!$D$6:$D$23)*$G125</f>
        <v>3.36</v>
      </c>
      <c r="K125" s="252">
        <f t="shared" si="4"/>
        <v>3</v>
      </c>
      <c r="L125" s="322"/>
      <c r="M125" s="322"/>
      <c r="N125" s="322"/>
      <c r="O125" s="322"/>
      <c r="P125" s="322"/>
      <c r="Q125" s="250">
        <f>_xlfn.XLOOKUP($I125,Inputs!$G$6:$G$23,Inputs!$J$6:$J$23)*$K125</f>
        <v>402</v>
      </c>
      <c r="R125" s="250">
        <f>_xlfn.XLOOKUP($I125,Inputs!$G$6:$G$23,Inputs!$K$6:$K$23)*$K125</f>
        <v>435</v>
      </c>
      <c r="S125" s="211" t="s">
        <v>2465</v>
      </c>
      <c r="T125" s="31" t="s">
        <v>3013</v>
      </c>
      <c r="U125" s="211" t="s">
        <v>2758</v>
      </c>
      <c r="V125" s="31" t="s">
        <v>3015</v>
      </c>
      <c r="W125" s="16" t="s">
        <v>5463</v>
      </c>
      <c r="X125" s="16"/>
      <c r="Y125" s="74">
        <v>1765</v>
      </c>
      <c r="Z125" s="196" t="str">
        <f t="shared" si="5"/>
        <v/>
      </c>
    </row>
    <row r="126" spans="2:26" ht="18.75">
      <c r="B126" s="211" t="s">
        <v>2471</v>
      </c>
      <c r="C126" s="211" t="s">
        <v>2808</v>
      </c>
      <c r="D126" s="46" t="s">
        <v>2783</v>
      </c>
      <c r="E126" s="31">
        <v>1</v>
      </c>
      <c r="F126" s="31" t="s">
        <v>2807</v>
      </c>
      <c r="G126" s="191">
        <v>0.1</v>
      </c>
      <c r="H126" s="191">
        <f t="shared" si="3"/>
        <v>6.1728395061728392E-2</v>
      </c>
      <c r="I126" s="154">
        <v>230</v>
      </c>
      <c r="J126" s="251">
        <f>_xlfn.XLOOKUP($I126,Inputs!$C$6:$C$23,Inputs!$D$6:$D$23)*$G126</f>
        <v>4.8000000000000001E-2</v>
      </c>
      <c r="K126" s="252">
        <f t="shared" si="4"/>
        <v>3</v>
      </c>
      <c r="L126" s="322"/>
      <c r="M126" s="322"/>
      <c r="N126" s="322"/>
      <c r="O126" s="322"/>
      <c r="P126" s="322"/>
      <c r="Q126" s="250">
        <f>_xlfn.XLOOKUP($I126,Inputs!$G$6:$G$23,Inputs!$J$6:$J$23)*$K126</f>
        <v>402</v>
      </c>
      <c r="R126" s="250">
        <f>_xlfn.XLOOKUP($I126,Inputs!$G$6:$G$23,Inputs!$K$6:$K$23)*$K126</f>
        <v>435</v>
      </c>
      <c r="S126" s="211" t="s">
        <v>2758</v>
      </c>
      <c r="T126" s="31" t="s">
        <v>3015</v>
      </c>
      <c r="U126" s="211" t="s">
        <v>2472</v>
      </c>
      <c r="V126" s="31" t="s">
        <v>4496</v>
      </c>
      <c r="W126" s="16" t="s">
        <v>5463</v>
      </c>
      <c r="X126" s="16"/>
      <c r="Y126" s="74">
        <v>1766</v>
      </c>
      <c r="Z126" s="196" t="str">
        <f t="shared" si="5"/>
        <v/>
      </c>
    </row>
    <row r="127" spans="2:26" ht="18.75">
      <c r="B127" s="211" t="s">
        <v>2471</v>
      </c>
      <c r="C127" s="211" t="s">
        <v>2808</v>
      </c>
      <c r="D127" s="46" t="s">
        <v>2783</v>
      </c>
      <c r="E127" s="31">
        <v>1</v>
      </c>
      <c r="F127" s="31" t="s">
        <v>2807</v>
      </c>
      <c r="G127" s="191">
        <v>1</v>
      </c>
      <c r="H127" s="191">
        <f t="shared" si="3"/>
        <v>0.61728395061728392</v>
      </c>
      <c r="I127" s="154">
        <v>230</v>
      </c>
      <c r="J127" s="251">
        <f>_xlfn.XLOOKUP($I127,Inputs!$C$6:$C$23,Inputs!$D$6:$D$23)*$G127</f>
        <v>0.48</v>
      </c>
      <c r="K127" s="252">
        <f t="shared" si="4"/>
        <v>3</v>
      </c>
      <c r="L127" s="322"/>
      <c r="M127" s="322"/>
      <c r="N127" s="322"/>
      <c r="O127" s="322"/>
      <c r="P127" s="322"/>
      <c r="Q127" s="250">
        <f>_xlfn.XLOOKUP($I127,Inputs!$G$6:$G$23,Inputs!$J$6:$J$23)*$K127</f>
        <v>402</v>
      </c>
      <c r="R127" s="250">
        <f>_xlfn.XLOOKUP($I127,Inputs!$G$6:$G$23,Inputs!$K$6:$K$23)*$K127</f>
        <v>435</v>
      </c>
      <c r="S127" s="211" t="s">
        <v>2758</v>
      </c>
      <c r="T127" s="31" t="s">
        <v>3015</v>
      </c>
      <c r="U127" s="211" t="s">
        <v>2275</v>
      </c>
      <c r="V127" s="31" t="s">
        <v>4274</v>
      </c>
      <c r="W127" s="16" t="s">
        <v>5463</v>
      </c>
      <c r="X127" s="16"/>
      <c r="Y127" s="74">
        <v>1767</v>
      </c>
      <c r="Z127" s="196" t="str">
        <f t="shared" si="5"/>
        <v/>
      </c>
    </row>
    <row r="128" spans="2:26" ht="18.75">
      <c r="B128" s="211" t="s">
        <v>2478</v>
      </c>
      <c r="C128" s="211" t="s">
        <v>2808</v>
      </c>
      <c r="D128" s="46" t="s">
        <v>2783</v>
      </c>
      <c r="E128" s="31">
        <v>1</v>
      </c>
      <c r="F128" s="31" t="s">
        <v>2807</v>
      </c>
      <c r="G128" s="191">
        <v>7</v>
      </c>
      <c r="H128" s="191">
        <f t="shared" si="3"/>
        <v>4.3209876543209873</v>
      </c>
      <c r="I128" s="154">
        <v>230</v>
      </c>
      <c r="J128" s="251">
        <f>_xlfn.XLOOKUP($I128,Inputs!$C$6:$C$23,Inputs!$D$6:$D$23)*$G128</f>
        <v>3.36</v>
      </c>
      <c r="K128" s="252">
        <f t="shared" si="4"/>
        <v>3</v>
      </c>
      <c r="L128" s="322"/>
      <c r="M128" s="322"/>
      <c r="N128" s="322"/>
      <c r="O128" s="322"/>
      <c r="P128" s="322"/>
      <c r="Q128" s="250">
        <f>_xlfn.XLOOKUP($I128,Inputs!$G$6:$G$23,Inputs!$J$6:$J$23)*$K128</f>
        <v>402</v>
      </c>
      <c r="R128" s="250">
        <f>_xlfn.XLOOKUP($I128,Inputs!$G$6:$G$23,Inputs!$K$6:$K$23)*$K128</f>
        <v>435</v>
      </c>
      <c r="S128" s="211" t="s">
        <v>1646</v>
      </c>
      <c r="T128" s="31" t="s">
        <v>4217</v>
      </c>
      <c r="U128" s="211" t="s">
        <v>2467</v>
      </c>
      <c r="V128" s="31" t="s">
        <v>3012</v>
      </c>
      <c r="W128" s="16" t="s">
        <v>5463</v>
      </c>
      <c r="X128" s="16"/>
      <c r="Y128" s="74">
        <v>1775</v>
      </c>
      <c r="Z128" s="196" t="str">
        <f t="shared" si="5"/>
        <v/>
      </c>
    </row>
    <row r="129" spans="2:26" ht="18.75">
      <c r="B129" s="211" t="s">
        <v>2478</v>
      </c>
      <c r="C129" s="211" t="s">
        <v>2808</v>
      </c>
      <c r="D129" s="46" t="s">
        <v>2783</v>
      </c>
      <c r="E129" s="31">
        <v>1</v>
      </c>
      <c r="F129" s="31" t="s">
        <v>2807</v>
      </c>
      <c r="G129" s="191">
        <v>0.1</v>
      </c>
      <c r="H129" s="191">
        <f t="shared" si="3"/>
        <v>6.1728395061728392E-2</v>
      </c>
      <c r="I129" s="154">
        <v>230</v>
      </c>
      <c r="J129" s="251">
        <f>_xlfn.XLOOKUP($I129,Inputs!$C$6:$C$23,Inputs!$D$6:$D$23)*$G129</f>
        <v>4.8000000000000001E-2</v>
      </c>
      <c r="K129" s="252">
        <f t="shared" si="4"/>
        <v>3</v>
      </c>
      <c r="L129" s="322"/>
      <c r="M129" s="322"/>
      <c r="N129" s="322"/>
      <c r="O129" s="322"/>
      <c r="P129" s="322"/>
      <c r="Q129" s="250">
        <f>_xlfn.XLOOKUP($I129,Inputs!$G$6:$G$23,Inputs!$J$6:$J$23)*$K129</f>
        <v>402</v>
      </c>
      <c r="R129" s="250">
        <f>_xlfn.XLOOKUP($I129,Inputs!$G$6:$G$23,Inputs!$K$6:$K$23)*$K129</f>
        <v>435</v>
      </c>
      <c r="S129" s="211" t="s">
        <v>2467</v>
      </c>
      <c r="T129" s="31" t="s">
        <v>3012</v>
      </c>
      <c r="U129" s="211" t="s">
        <v>2468</v>
      </c>
      <c r="V129" s="31" t="s">
        <v>4272</v>
      </c>
      <c r="W129" s="16" t="s">
        <v>5463</v>
      </c>
      <c r="X129" s="16"/>
      <c r="Y129" s="74">
        <v>1776</v>
      </c>
      <c r="Z129" s="196" t="str">
        <f t="shared" si="5"/>
        <v/>
      </c>
    </row>
    <row r="130" spans="2:26" ht="18.75">
      <c r="B130" s="211" t="s">
        <v>2478</v>
      </c>
      <c r="C130" s="211" t="s">
        <v>2808</v>
      </c>
      <c r="D130" s="46" t="s">
        <v>2783</v>
      </c>
      <c r="E130" s="31">
        <v>1</v>
      </c>
      <c r="F130" s="31" t="s">
        <v>2807</v>
      </c>
      <c r="G130" s="191">
        <v>1</v>
      </c>
      <c r="H130" s="191">
        <f t="shared" si="3"/>
        <v>0.61728395061728392</v>
      </c>
      <c r="I130" s="154">
        <v>230</v>
      </c>
      <c r="J130" s="251">
        <f>_xlfn.XLOOKUP($I130,Inputs!$C$6:$C$23,Inputs!$D$6:$D$23)*$G130</f>
        <v>0.48</v>
      </c>
      <c r="K130" s="252">
        <f t="shared" si="4"/>
        <v>3</v>
      </c>
      <c r="L130" s="322"/>
      <c r="M130" s="322"/>
      <c r="N130" s="322"/>
      <c r="O130" s="322"/>
      <c r="P130" s="322"/>
      <c r="Q130" s="250">
        <f>_xlfn.XLOOKUP($I130,Inputs!$G$6:$G$23,Inputs!$J$6:$J$23)*$K130</f>
        <v>402</v>
      </c>
      <c r="R130" s="250">
        <f>_xlfn.XLOOKUP($I130,Inputs!$G$6:$G$23,Inputs!$K$6:$K$23)*$K130</f>
        <v>435</v>
      </c>
      <c r="S130" s="211" t="s">
        <v>2467</v>
      </c>
      <c r="T130" s="31" t="s">
        <v>3012</v>
      </c>
      <c r="U130" s="211" t="s">
        <v>2473</v>
      </c>
      <c r="V130" s="31" t="s">
        <v>3014</v>
      </c>
      <c r="W130" s="16" t="s">
        <v>5463</v>
      </c>
      <c r="X130" s="16"/>
      <c r="Y130" s="74">
        <v>1777</v>
      </c>
      <c r="Z130" s="196" t="str">
        <f t="shared" si="5"/>
        <v/>
      </c>
    </row>
    <row r="131" spans="2:26" ht="18.75">
      <c r="B131" s="211" t="s">
        <v>2478</v>
      </c>
      <c r="C131" s="211" t="s">
        <v>2808</v>
      </c>
      <c r="D131" s="46" t="s">
        <v>2783</v>
      </c>
      <c r="E131" s="31">
        <v>1</v>
      </c>
      <c r="F131" s="31" t="s">
        <v>2807</v>
      </c>
      <c r="G131" s="191">
        <v>9</v>
      </c>
      <c r="H131" s="191">
        <f t="shared" si="3"/>
        <v>5.5555555555555554</v>
      </c>
      <c r="I131" s="154">
        <v>230</v>
      </c>
      <c r="J131" s="251">
        <f>_xlfn.XLOOKUP($I131,Inputs!$C$6:$C$23,Inputs!$D$6:$D$23)*$G131</f>
        <v>4.32</v>
      </c>
      <c r="K131" s="252">
        <f t="shared" si="4"/>
        <v>3</v>
      </c>
      <c r="L131" s="322"/>
      <c r="M131" s="322"/>
      <c r="N131" s="322"/>
      <c r="O131" s="322"/>
      <c r="P131" s="322"/>
      <c r="Q131" s="250">
        <f>_xlfn.XLOOKUP($I131,Inputs!$G$6:$G$23,Inputs!$J$6:$J$23)*$K131</f>
        <v>402</v>
      </c>
      <c r="R131" s="250">
        <f>_xlfn.XLOOKUP($I131,Inputs!$G$6:$G$23,Inputs!$K$6:$K$23)*$K131</f>
        <v>435</v>
      </c>
      <c r="S131" s="211" t="s">
        <v>2473</v>
      </c>
      <c r="T131" s="31" t="s">
        <v>3014</v>
      </c>
      <c r="U131" s="211" t="s">
        <v>4405</v>
      </c>
      <c r="V131" s="31" t="s">
        <v>4506</v>
      </c>
      <c r="W131" s="16" t="s">
        <v>5463</v>
      </c>
      <c r="X131" s="16"/>
      <c r="Y131" s="74">
        <v>1778</v>
      </c>
      <c r="Z131" s="196" t="str">
        <f t="shared" si="5"/>
        <v/>
      </c>
    </row>
    <row r="132" spans="2:26" ht="18.75">
      <c r="B132" s="211" t="s">
        <v>2478</v>
      </c>
      <c r="C132" s="211" t="s">
        <v>2808</v>
      </c>
      <c r="D132" s="46" t="s">
        <v>2783</v>
      </c>
      <c r="E132" s="31">
        <v>1</v>
      </c>
      <c r="F132" s="31" t="s">
        <v>2807</v>
      </c>
      <c r="G132" s="191">
        <v>3</v>
      </c>
      <c r="H132" s="191">
        <f t="shared" ref="H132:H195" si="6">G132/1.62</f>
        <v>1.8518518518518516</v>
      </c>
      <c r="I132" s="154">
        <v>230</v>
      </c>
      <c r="J132" s="251">
        <f>_xlfn.XLOOKUP($I132,Inputs!$C$6:$C$23,Inputs!$D$6:$D$23)*$G132</f>
        <v>1.44</v>
      </c>
      <c r="K132" s="252">
        <f t="shared" ref="K132:K195" si="7">IF((42.4*(H132)^(-0.6595))&gt;=3,3,(IF(42.4*(H132)^(-0.6595)&lt;=0.5,0.5,(42.4*(H132)^(-0.6595)))))</f>
        <v>3</v>
      </c>
      <c r="L132" s="322"/>
      <c r="M132" s="322"/>
      <c r="N132" s="322"/>
      <c r="O132" s="322"/>
      <c r="P132" s="322"/>
      <c r="Q132" s="250">
        <f>_xlfn.XLOOKUP($I132,Inputs!$G$6:$G$23,Inputs!$J$6:$J$23)*$K132</f>
        <v>402</v>
      </c>
      <c r="R132" s="250">
        <f>_xlfn.XLOOKUP($I132,Inputs!$G$6:$G$23,Inputs!$K$6:$K$23)*$K132</f>
        <v>435</v>
      </c>
      <c r="S132" s="211" t="s">
        <v>4405</v>
      </c>
      <c r="T132" s="31" t="s">
        <v>4506</v>
      </c>
      <c r="U132" s="211" t="s">
        <v>2474</v>
      </c>
      <c r="V132" s="31" t="s">
        <v>4086</v>
      </c>
      <c r="W132" s="16" t="s">
        <v>5463</v>
      </c>
      <c r="X132" s="16"/>
      <c r="Y132" s="74">
        <v>1779</v>
      </c>
      <c r="Z132" s="196" t="str">
        <f t="shared" ref="Z132:Z195" si="8">IF(S132=U132,"YES","")</f>
        <v/>
      </c>
    </row>
    <row r="133" spans="2:26" ht="18.75">
      <c r="B133" s="211" t="s">
        <v>2478</v>
      </c>
      <c r="C133" s="211" t="s">
        <v>2808</v>
      </c>
      <c r="D133" s="46" t="s">
        <v>2783</v>
      </c>
      <c r="E133" s="31">
        <v>1</v>
      </c>
      <c r="F133" s="31" t="s">
        <v>2807</v>
      </c>
      <c r="G133" s="191">
        <v>6</v>
      </c>
      <c r="H133" s="191">
        <f t="shared" si="6"/>
        <v>3.7037037037037033</v>
      </c>
      <c r="I133" s="154">
        <v>230</v>
      </c>
      <c r="J133" s="251">
        <f>_xlfn.XLOOKUP($I133,Inputs!$C$6:$C$23,Inputs!$D$6:$D$23)*$G133</f>
        <v>2.88</v>
      </c>
      <c r="K133" s="252">
        <f t="shared" si="7"/>
        <v>3</v>
      </c>
      <c r="L133" s="322"/>
      <c r="M133" s="322"/>
      <c r="N133" s="322"/>
      <c r="O133" s="322"/>
      <c r="P133" s="322"/>
      <c r="Q133" s="250">
        <f>_xlfn.XLOOKUP($I133,Inputs!$G$6:$G$23,Inputs!$J$6:$J$23)*$K133</f>
        <v>402</v>
      </c>
      <c r="R133" s="250">
        <f>_xlfn.XLOOKUP($I133,Inputs!$G$6:$G$23,Inputs!$K$6:$K$23)*$K133</f>
        <v>435</v>
      </c>
      <c r="S133" s="211" t="s">
        <v>2473</v>
      </c>
      <c r="T133" s="31" t="s">
        <v>3014</v>
      </c>
      <c r="U133" s="211" t="s">
        <v>2465</v>
      </c>
      <c r="V133" s="31" t="s">
        <v>3013</v>
      </c>
      <c r="W133" s="16" t="s">
        <v>5463</v>
      </c>
      <c r="X133" s="16"/>
      <c r="Y133" s="74">
        <v>1780</v>
      </c>
      <c r="Z133" s="196" t="str">
        <f t="shared" si="8"/>
        <v/>
      </c>
    </row>
    <row r="134" spans="2:26" ht="18.75">
      <c r="B134" s="211" t="s">
        <v>2478</v>
      </c>
      <c r="C134" s="211" t="s">
        <v>2808</v>
      </c>
      <c r="D134" s="46" t="s">
        <v>2783</v>
      </c>
      <c r="E134" s="31">
        <v>1</v>
      </c>
      <c r="F134" s="31" t="s">
        <v>2807</v>
      </c>
      <c r="G134" s="191">
        <v>7</v>
      </c>
      <c r="H134" s="191">
        <f t="shared" si="6"/>
        <v>4.3209876543209873</v>
      </c>
      <c r="I134" s="154">
        <v>230</v>
      </c>
      <c r="J134" s="251">
        <f>_xlfn.XLOOKUP($I134,Inputs!$C$6:$C$23,Inputs!$D$6:$D$23)*$G134</f>
        <v>3.36</v>
      </c>
      <c r="K134" s="252">
        <f t="shared" si="7"/>
        <v>3</v>
      </c>
      <c r="L134" s="322"/>
      <c r="M134" s="322"/>
      <c r="N134" s="322"/>
      <c r="O134" s="322"/>
      <c r="P134" s="322"/>
      <c r="Q134" s="250">
        <f>_xlfn.XLOOKUP($I134,Inputs!$G$6:$G$23,Inputs!$J$6:$J$23)*$K134</f>
        <v>402</v>
      </c>
      <c r="R134" s="250">
        <f>_xlfn.XLOOKUP($I134,Inputs!$G$6:$G$23,Inputs!$K$6:$K$23)*$K134</f>
        <v>435</v>
      </c>
      <c r="S134" s="211" t="s">
        <v>2465</v>
      </c>
      <c r="T134" s="31" t="s">
        <v>3013</v>
      </c>
      <c r="U134" s="211" t="s">
        <v>2758</v>
      </c>
      <c r="V134" s="31" t="s">
        <v>3015</v>
      </c>
      <c r="W134" s="16" t="s">
        <v>5463</v>
      </c>
      <c r="X134" s="16"/>
      <c r="Y134" s="74">
        <v>1781</v>
      </c>
      <c r="Z134" s="196" t="str">
        <f t="shared" si="8"/>
        <v/>
      </c>
    </row>
    <row r="135" spans="2:26" ht="18.75">
      <c r="B135" s="211" t="s">
        <v>2478</v>
      </c>
      <c r="C135" s="211" t="s">
        <v>2808</v>
      </c>
      <c r="D135" s="46" t="s">
        <v>2783</v>
      </c>
      <c r="E135" s="31">
        <v>1</v>
      </c>
      <c r="F135" s="31" t="s">
        <v>2807</v>
      </c>
      <c r="G135" s="191">
        <v>0.1</v>
      </c>
      <c r="H135" s="191">
        <f t="shared" si="6"/>
        <v>6.1728395061728392E-2</v>
      </c>
      <c r="I135" s="154">
        <v>230</v>
      </c>
      <c r="J135" s="251">
        <f>_xlfn.XLOOKUP($I135,Inputs!$C$6:$C$23,Inputs!$D$6:$D$23)*$G135</f>
        <v>4.8000000000000001E-2</v>
      </c>
      <c r="K135" s="252">
        <f t="shared" si="7"/>
        <v>3</v>
      </c>
      <c r="L135" s="322"/>
      <c r="M135" s="322"/>
      <c r="N135" s="322"/>
      <c r="O135" s="322"/>
      <c r="P135" s="322"/>
      <c r="Q135" s="250">
        <f>_xlfn.XLOOKUP($I135,Inputs!$G$6:$G$23,Inputs!$J$6:$J$23)*$K135</f>
        <v>402</v>
      </c>
      <c r="R135" s="250">
        <f>_xlfn.XLOOKUP($I135,Inputs!$G$6:$G$23,Inputs!$K$6:$K$23)*$K135</f>
        <v>435</v>
      </c>
      <c r="S135" s="211" t="s">
        <v>2465</v>
      </c>
      <c r="T135" s="31" t="s">
        <v>3013</v>
      </c>
      <c r="U135" s="211" t="s">
        <v>2466</v>
      </c>
      <c r="V135" s="31" t="s">
        <v>4033</v>
      </c>
      <c r="W135" s="16" t="s">
        <v>5463</v>
      </c>
      <c r="X135" s="16"/>
      <c r="Y135" s="74">
        <v>1782</v>
      </c>
      <c r="Z135" s="196" t="str">
        <f t="shared" si="8"/>
        <v/>
      </c>
    </row>
    <row r="136" spans="2:26" ht="18.75">
      <c r="B136" s="211" t="s">
        <v>2478</v>
      </c>
      <c r="C136" s="211" t="s">
        <v>2808</v>
      </c>
      <c r="D136" s="46" t="s">
        <v>2783</v>
      </c>
      <c r="E136" s="31">
        <v>1</v>
      </c>
      <c r="F136" s="31" t="s">
        <v>2807</v>
      </c>
      <c r="G136" s="191">
        <v>0.1</v>
      </c>
      <c r="H136" s="191">
        <f t="shared" si="6"/>
        <v>6.1728395061728392E-2</v>
      </c>
      <c r="I136" s="154">
        <v>230</v>
      </c>
      <c r="J136" s="251">
        <f>_xlfn.XLOOKUP($I136,Inputs!$C$6:$C$23,Inputs!$D$6:$D$23)*$G136</f>
        <v>4.8000000000000001E-2</v>
      </c>
      <c r="K136" s="252">
        <f t="shared" si="7"/>
        <v>3</v>
      </c>
      <c r="L136" s="322"/>
      <c r="M136" s="322"/>
      <c r="N136" s="322"/>
      <c r="O136" s="322"/>
      <c r="P136" s="322"/>
      <c r="Q136" s="250">
        <f>_xlfn.XLOOKUP($I136,Inputs!$G$6:$G$23,Inputs!$J$6:$J$23)*$K136</f>
        <v>402</v>
      </c>
      <c r="R136" s="250">
        <f>_xlfn.XLOOKUP($I136,Inputs!$G$6:$G$23,Inputs!$K$6:$K$23)*$K136</f>
        <v>435</v>
      </c>
      <c r="S136" s="211" t="s">
        <v>2758</v>
      </c>
      <c r="T136" s="31" t="s">
        <v>3015</v>
      </c>
      <c r="U136" s="211" t="s">
        <v>2472</v>
      </c>
      <c r="V136" s="31" t="s">
        <v>4496</v>
      </c>
      <c r="W136" s="16" t="s">
        <v>5463</v>
      </c>
      <c r="X136" s="16"/>
      <c r="Y136" s="74">
        <v>1783</v>
      </c>
      <c r="Z136" s="196" t="str">
        <f t="shared" si="8"/>
        <v/>
      </c>
    </row>
    <row r="137" spans="2:26" ht="18.75">
      <c r="B137" s="211" t="s">
        <v>2478</v>
      </c>
      <c r="C137" s="211" t="s">
        <v>2808</v>
      </c>
      <c r="D137" s="46" t="s">
        <v>2783</v>
      </c>
      <c r="E137" s="31">
        <v>1</v>
      </c>
      <c r="F137" s="31" t="s">
        <v>2807</v>
      </c>
      <c r="G137" s="191">
        <v>1</v>
      </c>
      <c r="H137" s="191">
        <f t="shared" si="6"/>
        <v>0.61728395061728392</v>
      </c>
      <c r="I137" s="154">
        <v>230</v>
      </c>
      <c r="J137" s="251">
        <f>_xlfn.XLOOKUP($I137,Inputs!$C$6:$C$23,Inputs!$D$6:$D$23)*$G137</f>
        <v>0.48</v>
      </c>
      <c r="K137" s="252">
        <f t="shared" si="7"/>
        <v>3</v>
      </c>
      <c r="L137" s="322"/>
      <c r="M137" s="322"/>
      <c r="N137" s="322"/>
      <c r="O137" s="322"/>
      <c r="P137" s="322"/>
      <c r="Q137" s="250">
        <f>_xlfn.XLOOKUP($I137,Inputs!$G$6:$G$23,Inputs!$J$6:$J$23)*$K137</f>
        <v>402</v>
      </c>
      <c r="R137" s="250">
        <f>_xlfn.XLOOKUP($I137,Inputs!$G$6:$G$23,Inputs!$K$6:$K$23)*$K137</f>
        <v>435</v>
      </c>
      <c r="S137" s="211" t="s">
        <v>2758</v>
      </c>
      <c r="T137" s="31" t="s">
        <v>3015</v>
      </c>
      <c r="U137" s="211" t="s">
        <v>2275</v>
      </c>
      <c r="V137" s="31" t="s">
        <v>4274</v>
      </c>
      <c r="W137" s="16" t="s">
        <v>5463</v>
      </c>
      <c r="X137" s="16"/>
      <c r="Y137" s="74">
        <v>1784</v>
      </c>
      <c r="Z137" s="196" t="str">
        <f t="shared" si="8"/>
        <v/>
      </c>
    </row>
    <row r="138" spans="2:26" ht="18.75">
      <c r="B138" s="211" t="s">
        <v>2584</v>
      </c>
      <c r="C138" s="211" t="s">
        <v>2808</v>
      </c>
      <c r="D138" s="46" t="s">
        <v>2783</v>
      </c>
      <c r="E138" s="31">
        <v>1</v>
      </c>
      <c r="F138" s="31" t="s">
        <v>2807</v>
      </c>
      <c r="G138" s="191">
        <v>12</v>
      </c>
      <c r="H138" s="191">
        <f t="shared" si="6"/>
        <v>7.4074074074074066</v>
      </c>
      <c r="I138" s="154">
        <v>230</v>
      </c>
      <c r="J138" s="251">
        <f>_xlfn.XLOOKUP($I138,Inputs!$C$6:$C$23,Inputs!$D$6:$D$23)*$G138</f>
        <v>5.76</v>
      </c>
      <c r="K138" s="252">
        <f t="shared" si="7"/>
        <v>3</v>
      </c>
      <c r="L138" s="322"/>
      <c r="M138" s="322"/>
      <c r="N138" s="322"/>
      <c r="O138" s="322"/>
      <c r="P138" s="322"/>
      <c r="Q138" s="250">
        <f>_xlfn.XLOOKUP($I138,Inputs!$G$6:$G$23,Inputs!$J$6:$J$23)*$K138</f>
        <v>402</v>
      </c>
      <c r="R138" s="250">
        <f>_xlfn.XLOOKUP($I138,Inputs!$G$6:$G$23,Inputs!$K$6:$K$23)*$K138</f>
        <v>435</v>
      </c>
      <c r="S138" s="211" t="s">
        <v>1472</v>
      </c>
      <c r="T138" s="31" t="s">
        <v>3969</v>
      </c>
      <c r="U138" s="211" t="s">
        <v>2587</v>
      </c>
      <c r="V138" s="31" t="s">
        <v>3025</v>
      </c>
      <c r="W138" s="16" t="s">
        <v>5463</v>
      </c>
      <c r="X138" s="16"/>
      <c r="Y138" s="74">
        <v>1942</v>
      </c>
      <c r="Z138" s="196" t="str">
        <f t="shared" si="8"/>
        <v/>
      </c>
    </row>
    <row r="139" spans="2:26" ht="18.75">
      <c r="B139" s="211" t="s">
        <v>2584</v>
      </c>
      <c r="C139" s="211" t="s">
        <v>2808</v>
      </c>
      <c r="D139" s="46" t="s">
        <v>2783</v>
      </c>
      <c r="E139" s="31">
        <v>1</v>
      </c>
      <c r="F139" s="31" t="s">
        <v>2807</v>
      </c>
      <c r="G139" s="191">
        <v>0.1</v>
      </c>
      <c r="H139" s="191">
        <f t="shared" si="6"/>
        <v>6.1728395061728392E-2</v>
      </c>
      <c r="I139" s="154">
        <v>230</v>
      </c>
      <c r="J139" s="251">
        <f>_xlfn.XLOOKUP($I139,Inputs!$C$6:$C$23,Inputs!$D$6:$D$23)*$G139</f>
        <v>4.8000000000000001E-2</v>
      </c>
      <c r="K139" s="252">
        <f t="shared" si="7"/>
        <v>3</v>
      </c>
      <c r="L139" s="322"/>
      <c r="M139" s="322"/>
      <c r="N139" s="322"/>
      <c r="O139" s="322"/>
      <c r="P139" s="322"/>
      <c r="Q139" s="250">
        <f>_xlfn.XLOOKUP($I139,Inputs!$G$6:$G$23,Inputs!$J$6:$J$23)*$K139</f>
        <v>402</v>
      </c>
      <c r="R139" s="250">
        <f>_xlfn.XLOOKUP($I139,Inputs!$G$6:$G$23,Inputs!$K$6:$K$23)*$K139</f>
        <v>435</v>
      </c>
      <c r="S139" s="211" t="s">
        <v>2587</v>
      </c>
      <c r="T139" s="31" t="s">
        <v>3025</v>
      </c>
      <c r="U139" s="211" t="s">
        <v>2589</v>
      </c>
      <c r="V139" s="31" t="s">
        <v>4193</v>
      </c>
      <c r="W139" s="16" t="s">
        <v>5463</v>
      </c>
      <c r="X139" s="16"/>
      <c r="Y139" s="74">
        <v>1943</v>
      </c>
      <c r="Z139" s="196" t="str">
        <f t="shared" si="8"/>
        <v/>
      </c>
    </row>
    <row r="140" spans="2:26" ht="18.75">
      <c r="B140" s="211" t="s">
        <v>2584</v>
      </c>
      <c r="C140" s="211" t="s">
        <v>2808</v>
      </c>
      <c r="D140" s="46" t="s">
        <v>2783</v>
      </c>
      <c r="E140" s="31">
        <v>1</v>
      </c>
      <c r="F140" s="31" t="s">
        <v>2807</v>
      </c>
      <c r="G140" s="191">
        <v>8</v>
      </c>
      <c r="H140" s="191">
        <f t="shared" si="6"/>
        <v>4.9382716049382713</v>
      </c>
      <c r="I140" s="154">
        <v>230</v>
      </c>
      <c r="J140" s="251">
        <f>_xlfn.XLOOKUP($I140,Inputs!$C$6:$C$23,Inputs!$D$6:$D$23)*$G140</f>
        <v>3.84</v>
      </c>
      <c r="K140" s="252">
        <f t="shared" si="7"/>
        <v>3</v>
      </c>
      <c r="L140" s="322"/>
      <c r="M140" s="322"/>
      <c r="N140" s="322"/>
      <c r="O140" s="322"/>
      <c r="P140" s="322"/>
      <c r="Q140" s="250">
        <f>_xlfn.XLOOKUP($I140,Inputs!$G$6:$G$23,Inputs!$J$6:$J$23)*$K140</f>
        <v>402</v>
      </c>
      <c r="R140" s="250">
        <f>_xlfn.XLOOKUP($I140,Inputs!$G$6:$G$23,Inputs!$K$6:$K$23)*$K140</f>
        <v>435</v>
      </c>
      <c r="S140" s="211" t="s">
        <v>2587</v>
      </c>
      <c r="T140" s="31" t="s">
        <v>3025</v>
      </c>
      <c r="U140" s="211" t="s">
        <v>2585</v>
      </c>
      <c r="V140" s="31" t="s">
        <v>3026</v>
      </c>
      <c r="W140" s="16" t="s">
        <v>5463</v>
      </c>
      <c r="X140" s="16"/>
      <c r="Y140" s="74">
        <v>1944</v>
      </c>
      <c r="Z140" s="196" t="str">
        <f t="shared" si="8"/>
        <v/>
      </c>
    </row>
    <row r="141" spans="2:26" ht="18.75">
      <c r="B141" s="211" t="s">
        <v>2584</v>
      </c>
      <c r="C141" s="211" t="s">
        <v>2808</v>
      </c>
      <c r="D141" s="46" t="s">
        <v>2783</v>
      </c>
      <c r="E141" s="31">
        <v>1</v>
      </c>
      <c r="F141" s="31" t="s">
        <v>2807</v>
      </c>
      <c r="G141" s="191">
        <v>0.1</v>
      </c>
      <c r="H141" s="191">
        <f t="shared" si="6"/>
        <v>6.1728395061728392E-2</v>
      </c>
      <c r="I141" s="154">
        <v>230</v>
      </c>
      <c r="J141" s="251">
        <f>_xlfn.XLOOKUP($I141,Inputs!$C$6:$C$23,Inputs!$D$6:$D$23)*$G141</f>
        <v>4.8000000000000001E-2</v>
      </c>
      <c r="K141" s="252">
        <f t="shared" si="7"/>
        <v>3</v>
      </c>
      <c r="L141" s="322"/>
      <c r="M141" s="322"/>
      <c r="N141" s="322"/>
      <c r="O141" s="322"/>
      <c r="P141" s="322"/>
      <c r="Q141" s="250">
        <f>_xlfn.XLOOKUP($I141,Inputs!$G$6:$G$23,Inputs!$J$6:$J$23)*$K141</f>
        <v>402</v>
      </c>
      <c r="R141" s="250">
        <f>_xlfn.XLOOKUP($I141,Inputs!$G$6:$G$23,Inputs!$K$6:$K$23)*$K141</f>
        <v>435</v>
      </c>
      <c r="S141" s="211" t="s">
        <v>2585</v>
      </c>
      <c r="T141" s="31" t="s">
        <v>3026</v>
      </c>
      <c r="U141" s="211" t="s">
        <v>2586</v>
      </c>
      <c r="V141" s="31" t="s">
        <v>4058</v>
      </c>
      <c r="W141" s="16" t="s">
        <v>5463</v>
      </c>
      <c r="X141" s="16"/>
      <c r="Y141" s="74">
        <v>1945</v>
      </c>
      <c r="Z141" s="196" t="str">
        <f t="shared" si="8"/>
        <v/>
      </c>
    </row>
    <row r="142" spans="2:26" ht="18.75">
      <c r="B142" s="211" t="s">
        <v>2584</v>
      </c>
      <c r="C142" s="211" t="s">
        <v>2808</v>
      </c>
      <c r="D142" s="46" t="s">
        <v>2783</v>
      </c>
      <c r="E142" s="31">
        <v>1</v>
      </c>
      <c r="F142" s="31" t="s">
        <v>2807</v>
      </c>
      <c r="G142" s="191">
        <v>4</v>
      </c>
      <c r="H142" s="191">
        <f t="shared" si="6"/>
        <v>2.4691358024691357</v>
      </c>
      <c r="I142" s="154">
        <v>230</v>
      </c>
      <c r="J142" s="251">
        <f>_xlfn.XLOOKUP($I142,Inputs!$C$6:$C$23,Inputs!$D$6:$D$23)*$G142</f>
        <v>1.92</v>
      </c>
      <c r="K142" s="252">
        <f t="shared" si="7"/>
        <v>3</v>
      </c>
      <c r="L142" s="322"/>
      <c r="M142" s="322"/>
      <c r="N142" s="322"/>
      <c r="O142" s="322"/>
      <c r="P142" s="322"/>
      <c r="Q142" s="250">
        <f>_xlfn.XLOOKUP($I142,Inputs!$G$6:$G$23,Inputs!$J$6:$J$23)*$K142</f>
        <v>402</v>
      </c>
      <c r="R142" s="250">
        <f>_xlfn.XLOOKUP($I142,Inputs!$G$6:$G$23,Inputs!$K$6:$K$23)*$K142</f>
        <v>435</v>
      </c>
      <c r="S142" s="211" t="s">
        <v>2585</v>
      </c>
      <c r="T142" s="31" t="s">
        <v>3026</v>
      </c>
      <c r="U142" s="211" t="s">
        <v>2588</v>
      </c>
      <c r="V142" s="31" t="s">
        <v>3028</v>
      </c>
      <c r="W142" s="16" t="s">
        <v>5463</v>
      </c>
      <c r="X142" s="16"/>
      <c r="Y142" s="74">
        <v>1946</v>
      </c>
      <c r="Z142" s="196" t="str">
        <f t="shared" si="8"/>
        <v/>
      </c>
    </row>
    <row r="143" spans="2:26" ht="18.75">
      <c r="B143" s="211" t="s">
        <v>2584</v>
      </c>
      <c r="C143" s="211" t="s">
        <v>2808</v>
      </c>
      <c r="D143" s="46" t="s">
        <v>2783</v>
      </c>
      <c r="E143" s="31">
        <v>2</v>
      </c>
      <c r="F143" s="31" t="s">
        <v>2807</v>
      </c>
      <c r="G143" s="191">
        <v>0.5</v>
      </c>
      <c r="H143" s="191">
        <f t="shared" si="6"/>
        <v>0.30864197530864196</v>
      </c>
      <c r="I143" s="154">
        <v>230</v>
      </c>
      <c r="J143" s="251">
        <f>_xlfn.XLOOKUP($I143,Inputs!$C$6:$C$23,Inputs!$D$6:$D$23)*$G143</f>
        <v>0.24</v>
      </c>
      <c r="K143" s="252">
        <f t="shared" si="7"/>
        <v>3</v>
      </c>
      <c r="L143" s="322"/>
      <c r="M143" s="322"/>
      <c r="N143" s="322"/>
      <c r="O143" s="322"/>
      <c r="P143" s="322"/>
      <c r="Q143" s="250">
        <f>_xlfn.XLOOKUP($I143,Inputs!$G$6:$G$23,Inputs!$J$6:$J$23)*$K143</f>
        <v>402</v>
      </c>
      <c r="R143" s="250">
        <f>_xlfn.XLOOKUP($I143,Inputs!$G$6:$G$23,Inputs!$K$6:$K$23)*$K143</f>
        <v>435</v>
      </c>
      <c r="S143" s="211" t="s">
        <v>2588</v>
      </c>
      <c r="T143" s="31" t="s">
        <v>3028</v>
      </c>
      <c r="U143" s="211" t="s">
        <v>2275</v>
      </c>
      <c r="V143" s="31" t="s">
        <v>4274</v>
      </c>
      <c r="W143" s="16" t="s">
        <v>5463</v>
      </c>
      <c r="X143" s="16"/>
      <c r="Y143" s="74">
        <v>1947</v>
      </c>
      <c r="Z143" s="196" t="str">
        <f t="shared" si="8"/>
        <v/>
      </c>
    </row>
    <row r="144" spans="2:26" ht="18.75">
      <c r="B144" s="211" t="s">
        <v>2590</v>
      </c>
      <c r="C144" s="211" t="s">
        <v>2808</v>
      </c>
      <c r="D144" s="46" t="s">
        <v>2783</v>
      </c>
      <c r="E144" s="31">
        <v>1</v>
      </c>
      <c r="F144" s="31" t="s">
        <v>2807</v>
      </c>
      <c r="G144" s="191">
        <v>12</v>
      </c>
      <c r="H144" s="191">
        <f t="shared" si="6"/>
        <v>7.4074074074074066</v>
      </c>
      <c r="I144" s="154">
        <v>230</v>
      </c>
      <c r="J144" s="251">
        <f>_xlfn.XLOOKUP($I144,Inputs!$C$6:$C$23,Inputs!$D$6:$D$23)*$G144</f>
        <v>5.76</v>
      </c>
      <c r="K144" s="252">
        <f t="shared" si="7"/>
        <v>3</v>
      </c>
      <c r="L144" s="322"/>
      <c r="M144" s="322"/>
      <c r="N144" s="322"/>
      <c r="O144" s="322"/>
      <c r="P144" s="322"/>
      <c r="Q144" s="250">
        <f>_xlfn.XLOOKUP($I144,Inputs!$G$6:$G$23,Inputs!$J$6:$J$23)*$K144</f>
        <v>402</v>
      </c>
      <c r="R144" s="250">
        <f>_xlfn.XLOOKUP($I144,Inputs!$G$6:$G$23,Inputs!$K$6:$K$23)*$K144</f>
        <v>435</v>
      </c>
      <c r="S144" s="211" t="s">
        <v>1472</v>
      </c>
      <c r="T144" s="31" t="s">
        <v>3969</v>
      </c>
      <c r="U144" s="211" t="s">
        <v>2587</v>
      </c>
      <c r="V144" s="31" t="s">
        <v>3025</v>
      </c>
      <c r="W144" s="16" t="s">
        <v>5463</v>
      </c>
      <c r="X144" s="16"/>
      <c r="Y144" s="74">
        <v>1948</v>
      </c>
      <c r="Z144" s="196" t="str">
        <f t="shared" si="8"/>
        <v/>
      </c>
    </row>
    <row r="145" spans="2:26" ht="18.75">
      <c r="B145" s="211" t="s">
        <v>2590</v>
      </c>
      <c r="C145" s="211" t="s">
        <v>2808</v>
      </c>
      <c r="D145" s="46" t="s">
        <v>2783</v>
      </c>
      <c r="E145" s="31">
        <v>1</v>
      </c>
      <c r="F145" s="31" t="s">
        <v>2807</v>
      </c>
      <c r="G145" s="191">
        <v>0.1</v>
      </c>
      <c r="H145" s="191">
        <f t="shared" si="6"/>
        <v>6.1728395061728392E-2</v>
      </c>
      <c r="I145" s="154">
        <v>230</v>
      </c>
      <c r="J145" s="251">
        <f>_xlfn.XLOOKUP($I145,Inputs!$C$6:$C$23,Inputs!$D$6:$D$23)*$G145</f>
        <v>4.8000000000000001E-2</v>
      </c>
      <c r="K145" s="252">
        <f t="shared" si="7"/>
        <v>3</v>
      </c>
      <c r="L145" s="322"/>
      <c r="M145" s="322"/>
      <c r="N145" s="322"/>
      <c r="O145" s="322"/>
      <c r="P145" s="322"/>
      <c r="Q145" s="250">
        <f>_xlfn.XLOOKUP($I145,Inputs!$G$6:$G$23,Inputs!$J$6:$J$23)*$K145</f>
        <v>402</v>
      </c>
      <c r="R145" s="250">
        <f>_xlfn.XLOOKUP($I145,Inputs!$G$6:$G$23,Inputs!$K$6:$K$23)*$K145</f>
        <v>435</v>
      </c>
      <c r="S145" s="211" t="s">
        <v>2587</v>
      </c>
      <c r="T145" s="31" t="s">
        <v>3025</v>
      </c>
      <c r="U145" s="211" t="s">
        <v>2589</v>
      </c>
      <c r="V145" s="31" t="s">
        <v>4193</v>
      </c>
      <c r="W145" s="16" t="s">
        <v>5463</v>
      </c>
      <c r="X145" s="16"/>
      <c r="Y145" s="74">
        <v>1949</v>
      </c>
      <c r="Z145" s="196" t="str">
        <f t="shared" si="8"/>
        <v/>
      </c>
    </row>
    <row r="146" spans="2:26" ht="18.75">
      <c r="B146" s="211" t="s">
        <v>2590</v>
      </c>
      <c r="C146" s="211" t="s">
        <v>2808</v>
      </c>
      <c r="D146" s="46" t="s">
        <v>2783</v>
      </c>
      <c r="E146" s="31">
        <v>1</v>
      </c>
      <c r="F146" s="31" t="s">
        <v>2807</v>
      </c>
      <c r="G146" s="191">
        <v>8</v>
      </c>
      <c r="H146" s="191">
        <f t="shared" si="6"/>
        <v>4.9382716049382713</v>
      </c>
      <c r="I146" s="154">
        <v>230</v>
      </c>
      <c r="J146" s="251">
        <f>_xlfn.XLOOKUP($I146,Inputs!$C$6:$C$23,Inputs!$D$6:$D$23)*$G146</f>
        <v>3.84</v>
      </c>
      <c r="K146" s="252">
        <f t="shared" si="7"/>
        <v>3</v>
      </c>
      <c r="L146" s="322"/>
      <c r="M146" s="322"/>
      <c r="N146" s="322"/>
      <c r="O146" s="322"/>
      <c r="P146" s="322"/>
      <c r="Q146" s="250">
        <f>_xlfn.XLOOKUP($I146,Inputs!$G$6:$G$23,Inputs!$J$6:$J$23)*$K146</f>
        <v>402</v>
      </c>
      <c r="R146" s="250">
        <f>_xlfn.XLOOKUP($I146,Inputs!$G$6:$G$23,Inputs!$K$6:$K$23)*$K146</f>
        <v>435</v>
      </c>
      <c r="S146" s="211" t="s">
        <v>2587</v>
      </c>
      <c r="T146" s="134" t="s">
        <v>3025</v>
      </c>
      <c r="U146" s="211" t="s">
        <v>2585</v>
      </c>
      <c r="V146" s="31" t="s">
        <v>3026</v>
      </c>
      <c r="W146" s="16" t="s">
        <v>5463</v>
      </c>
      <c r="X146" s="16"/>
      <c r="Y146" s="74">
        <v>1950</v>
      </c>
      <c r="Z146" s="196" t="str">
        <f t="shared" si="8"/>
        <v/>
      </c>
    </row>
    <row r="147" spans="2:26" ht="18.75">
      <c r="B147" s="211" t="s">
        <v>2590</v>
      </c>
      <c r="C147" s="211" t="s">
        <v>2808</v>
      </c>
      <c r="D147" s="46" t="s">
        <v>2783</v>
      </c>
      <c r="E147" s="31">
        <v>1</v>
      </c>
      <c r="F147" s="31" t="s">
        <v>2807</v>
      </c>
      <c r="G147" s="191">
        <v>0.1</v>
      </c>
      <c r="H147" s="191">
        <f t="shared" si="6"/>
        <v>6.1728395061728392E-2</v>
      </c>
      <c r="I147" s="154">
        <v>230</v>
      </c>
      <c r="J147" s="251">
        <f>_xlfn.XLOOKUP($I147,Inputs!$C$6:$C$23,Inputs!$D$6:$D$23)*$G147</f>
        <v>4.8000000000000001E-2</v>
      </c>
      <c r="K147" s="252">
        <f t="shared" si="7"/>
        <v>3</v>
      </c>
      <c r="L147" s="322"/>
      <c r="M147" s="322"/>
      <c r="N147" s="322"/>
      <c r="O147" s="322"/>
      <c r="P147" s="322"/>
      <c r="Q147" s="250">
        <f>_xlfn.XLOOKUP($I147,Inputs!$G$6:$G$23,Inputs!$J$6:$J$23)*$K147</f>
        <v>402</v>
      </c>
      <c r="R147" s="250">
        <f>_xlfn.XLOOKUP($I147,Inputs!$G$6:$G$23,Inputs!$K$6:$K$23)*$K147</f>
        <v>435</v>
      </c>
      <c r="S147" s="211" t="s">
        <v>2585</v>
      </c>
      <c r="T147" s="31" t="s">
        <v>3026</v>
      </c>
      <c r="U147" s="211" t="s">
        <v>2586</v>
      </c>
      <c r="V147" s="31" t="s">
        <v>4058</v>
      </c>
      <c r="W147" s="16" t="s">
        <v>5463</v>
      </c>
      <c r="X147" s="16"/>
      <c r="Y147" s="74">
        <v>1951</v>
      </c>
      <c r="Z147" s="196" t="str">
        <f t="shared" si="8"/>
        <v/>
      </c>
    </row>
    <row r="148" spans="2:26" ht="18.75">
      <c r="B148" s="211" t="s">
        <v>2590</v>
      </c>
      <c r="C148" s="211" t="s">
        <v>2808</v>
      </c>
      <c r="D148" s="46" t="s">
        <v>2783</v>
      </c>
      <c r="E148" s="31">
        <v>1</v>
      </c>
      <c r="F148" s="31" t="s">
        <v>2807</v>
      </c>
      <c r="G148" s="191">
        <v>4</v>
      </c>
      <c r="H148" s="191">
        <f t="shared" si="6"/>
        <v>2.4691358024691357</v>
      </c>
      <c r="I148" s="154">
        <v>230</v>
      </c>
      <c r="J148" s="251">
        <f>_xlfn.XLOOKUP($I148,Inputs!$C$6:$C$23,Inputs!$D$6:$D$23)*$G148</f>
        <v>1.92</v>
      </c>
      <c r="K148" s="252">
        <f t="shared" si="7"/>
        <v>3</v>
      </c>
      <c r="L148" s="322"/>
      <c r="M148" s="322"/>
      <c r="N148" s="322"/>
      <c r="O148" s="322"/>
      <c r="P148" s="322"/>
      <c r="Q148" s="250">
        <f>_xlfn.XLOOKUP($I148,Inputs!$G$6:$G$23,Inputs!$J$6:$J$23)*$K148</f>
        <v>402</v>
      </c>
      <c r="R148" s="250">
        <f>_xlfn.XLOOKUP($I148,Inputs!$G$6:$G$23,Inputs!$K$6:$K$23)*$K148</f>
        <v>435</v>
      </c>
      <c r="S148" s="211" t="s">
        <v>2585</v>
      </c>
      <c r="T148" s="31" t="s">
        <v>3026</v>
      </c>
      <c r="U148" s="211" t="s">
        <v>2588</v>
      </c>
      <c r="V148" s="31" t="s">
        <v>3028</v>
      </c>
      <c r="W148" s="16" t="s">
        <v>5463</v>
      </c>
      <c r="X148" s="16"/>
      <c r="Y148" s="74">
        <v>1952</v>
      </c>
      <c r="Z148" s="196" t="str">
        <f t="shared" si="8"/>
        <v/>
      </c>
    </row>
    <row r="149" spans="2:26" ht="18.75">
      <c r="B149" s="211" t="s">
        <v>2590</v>
      </c>
      <c r="C149" s="211" t="s">
        <v>2808</v>
      </c>
      <c r="D149" s="46" t="s">
        <v>2783</v>
      </c>
      <c r="E149" s="31">
        <v>2</v>
      </c>
      <c r="F149" s="31" t="s">
        <v>2807</v>
      </c>
      <c r="G149" s="191">
        <v>0.5</v>
      </c>
      <c r="H149" s="191">
        <f t="shared" si="6"/>
        <v>0.30864197530864196</v>
      </c>
      <c r="I149" s="154">
        <v>230</v>
      </c>
      <c r="J149" s="251">
        <f>_xlfn.XLOOKUP($I149,Inputs!$C$6:$C$23,Inputs!$D$6:$D$23)*$G149</f>
        <v>0.24</v>
      </c>
      <c r="K149" s="252">
        <f t="shared" si="7"/>
        <v>3</v>
      </c>
      <c r="L149" s="322"/>
      <c r="M149" s="322"/>
      <c r="N149" s="322"/>
      <c r="O149" s="322"/>
      <c r="P149" s="322"/>
      <c r="Q149" s="250">
        <f>_xlfn.XLOOKUP($I149,Inputs!$G$6:$G$23,Inputs!$J$6:$J$23)*$K149</f>
        <v>402</v>
      </c>
      <c r="R149" s="250">
        <f>_xlfn.XLOOKUP($I149,Inputs!$G$6:$G$23,Inputs!$K$6:$K$23)*$K149</f>
        <v>435</v>
      </c>
      <c r="S149" s="211" t="s">
        <v>2588</v>
      </c>
      <c r="T149" s="31" t="s">
        <v>3028</v>
      </c>
      <c r="U149" s="211" t="s">
        <v>2275</v>
      </c>
      <c r="V149" s="31" t="s">
        <v>4274</v>
      </c>
      <c r="W149" s="16" t="s">
        <v>5463</v>
      </c>
      <c r="X149" s="16"/>
      <c r="Y149" s="74">
        <v>1953</v>
      </c>
      <c r="Z149" s="196" t="str">
        <f t="shared" si="8"/>
        <v/>
      </c>
    </row>
    <row r="150" spans="2:26" ht="18.75">
      <c r="B150" s="211" t="s">
        <v>2591</v>
      </c>
      <c r="C150" s="211" t="s">
        <v>2808</v>
      </c>
      <c r="D150" s="46" t="s">
        <v>2783</v>
      </c>
      <c r="E150" s="31">
        <v>1</v>
      </c>
      <c r="F150" s="31" t="s">
        <v>2807</v>
      </c>
      <c r="G150" s="191">
        <v>13</v>
      </c>
      <c r="H150" s="191">
        <f t="shared" si="6"/>
        <v>8.0246913580246915</v>
      </c>
      <c r="I150" s="154">
        <v>230</v>
      </c>
      <c r="J150" s="251">
        <f>_xlfn.XLOOKUP($I150,Inputs!$C$6:$C$23,Inputs!$D$6:$D$23)*$G150</f>
        <v>6.24</v>
      </c>
      <c r="K150" s="252">
        <f t="shared" si="7"/>
        <v>3</v>
      </c>
      <c r="L150" s="322"/>
      <c r="M150" s="322"/>
      <c r="N150" s="322"/>
      <c r="O150" s="322"/>
      <c r="P150" s="322"/>
      <c r="Q150" s="250">
        <f>_xlfn.XLOOKUP($I150,Inputs!$G$6:$G$23,Inputs!$J$6:$J$23)*$K150</f>
        <v>402</v>
      </c>
      <c r="R150" s="250">
        <f>_xlfn.XLOOKUP($I150,Inputs!$G$6:$G$23,Inputs!$K$6:$K$23)*$K150</f>
        <v>435</v>
      </c>
      <c r="S150" s="211" t="s">
        <v>1472</v>
      </c>
      <c r="T150" s="31" t="s">
        <v>3969</v>
      </c>
      <c r="U150" s="211" t="s">
        <v>2596</v>
      </c>
      <c r="V150" s="31" t="s">
        <v>3027</v>
      </c>
      <c r="W150" s="16" t="s">
        <v>5463</v>
      </c>
      <c r="X150" s="16"/>
      <c r="Y150" s="74">
        <v>1954</v>
      </c>
      <c r="Z150" s="196" t="str">
        <f t="shared" si="8"/>
        <v/>
      </c>
    </row>
    <row r="151" spans="2:26" ht="18.75">
      <c r="B151" s="211" t="s">
        <v>2591</v>
      </c>
      <c r="C151" s="211" t="s">
        <v>2808</v>
      </c>
      <c r="D151" s="46" t="s">
        <v>2783</v>
      </c>
      <c r="E151" s="31">
        <v>1</v>
      </c>
      <c r="F151" s="31" t="s">
        <v>2807</v>
      </c>
      <c r="G151" s="191">
        <v>0.1</v>
      </c>
      <c r="H151" s="191">
        <f t="shared" si="6"/>
        <v>6.1728395061728392E-2</v>
      </c>
      <c r="I151" s="154">
        <v>230</v>
      </c>
      <c r="J151" s="251">
        <f>_xlfn.XLOOKUP($I151,Inputs!$C$6:$C$23,Inputs!$D$6:$D$23)*$G151</f>
        <v>4.8000000000000001E-2</v>
      </c>
      <c r="K151" s="252">
        <f t="shared" si="7"/>
        <v>3</v>
      </c>
      <c r="L151" s="322"/>
      <c r="M151" s="322"/>
      <c r="N151" s="322"/>
      <c r="O151" s="322"/>
      <c r="P151" s="322"/>
      <c r="Q151" s="250">
        <f>_xlfn.XLOOKUP($I151,Inputs!$G$6:$G$23,Inputs!$J$6:$J$23)*$K151</f>
        <v>402</v>
      </c>
      <c r="R151" s="250">
        <f>_xlfn.XLOOKUP($I151,Inputs!$G$6:$G$23,Inputs!$K$6:$K$23)*$K151</f>
        <v>435</v>
      </c>
      <c r="S151" s="211" t="s">
        <v>2596</v>
      </c>
      <c r="T151" s="31" t="s">
        <v>3027</v>
      </c>
      <c r="U151" s="211" t="s">
        <v>2598</v>
      </c>
      <c r="V151" s="31" t="s">
        <v>4275</v>
      </c>
      <c r="W151" s="16" t="s">
        <v>5463</v>
      </c>
      <c r="X151" s="16"/>
      <c r="Y151" s="74">
        <v>1955</v>
      </c>
      <c r="Z151" s="196" t="str">
        <f t="shared" si="8"/>
        <v/>
      </c>
    </row>
    <row r="152" spans="2:26" ht="18.75">
      <c r="B152" s="211" t="s">
        <v>2591</v>
      </c>
      <c r="C152" s="211" t="s">
        <v>2808</v>
      </c>
      <c r="D152" s="46" t="s">
        <v>2783</v>
      </c>
      <c r="E152" s="31">
        <v>1</v>
      </c>
      <c r="F152" s="31" t="s">
        <v>2807</v>
      </c>
      <c r="G152" s="191">
        <v>11</v>
      </c>
      <c r="H152" s="191">
        <f t="shared" si="6"/>
        <v>6.7901234567901234</v>
      </c>
      <c r="I152" s="154">
        <v>230</v>
      </c>
      <c r="J152" s="251">
        <f>_xlfn.XLOOKUP($I152,Inputs!$C$6:$C$23,Inputs!$D$6:$D$23)*$G152</f>
        <v>5.2799999999999994</v>
      </c>
      <c r="K152" s="252">
        <f t="shared" si="7"/>
        <v>3</v>
      </c>
      <c r="L152" s="322"/>
      <c r="M152" s="322"/>
      <c r="N152" s="322"/>
      <c r="O152" s="322"/>
      <c r="P152" s="322"/>
      <c r="Q152" s="250">
        <f>_xlfn.XLOOKUP($I152,Inputs!$G$6:$G$23,Inputs!$J$6:$J$23)*$K152</f>
        <v>402</v>
      </c>
      <c r="R152" s="250">
        <f>_xlfn.XLOOKUP($I152,Inputs!$G$6:$G$23,Inputs!$K$6:$K$23)*$K152</f>
        <v>435</v>
      </c>
      <c r="S152" s="211" t="s">
        <v>2596</v>
      </c>
      <c r="T152" s="31" t="s">
        <v>3027</v>
      </c>
      <c r="U152" s="211" t="s">
        <v>2588</v>
      </c>
      <c r="V152" s="31" t="s">
        <v>3028</v>
      </c>
      <c r="W152" s="16" t="s">
        <v>5463</v>
      </c>
      <c r="X152" s="16"/>
      <c r="Y152" s="74">
        <v>1956</v>
      </c>
      <c r="Z152" s="196" t="str">
        <f t="shared" si="8"/>
        <v/>
      </c>
    </row>
    <row r="153" spans="2:26" ht="18.75">
      <c r="B153" s="211" t="s">
        <v>2591</v>
      </c>
      <c r="C153" s="211" t="s">
        <v>2808</v>
      </c>
      <c r="D153" s="46" t="s">
        <v>2783</v>
      </c>
      <c r="E153" s="31">
        <v>1</v>
      </c>
      <c r="F153" s="31" t="s">
        <v>2807</v>
      </c>
      <c r="G153" s="191">
        <v>0.5</v>
      </c>
      <c r="H153" s="191">
        <f t="shared" si="6"/>
        <v>0.30864197530864196</v>
      </c>
      <c r="I153" s="154">
        <v>230</v>
      </c>
      <c r="J153" s="251">
        <f>_xlfn.XLOOKUP($I153,Inputs!$C$6:$C$23,Inputs!$D$6:$D$23)*$G153</f>
        <v>0.24</v>
      </c>
      <c r="K153" s="252">
        <f t="shared" si="7"/>
        <v>3</v>
      </c>
      <c r="L153" s="322"/>
      <c r="M153" s="322"/>
      <c r="N153" s="322"/>
      <c r="O153" s="322"/>
      <c r="P153" s="322"/>
      <c r="Q153" s="250">
        <f>_xlfn.XLOOKUP($I153,Inputs!$G$6:$G$23,Inputs!$J$6:$J$23)*$K153</f>
        <v>402</v>
      </c>
      <c r="R153" s="250">
        <f>_xlfn.XLOOKUP($I153,Inputs!$G$6:$G$23,Inputs!$K$6:$K$23)*$K153</f>
        <v>435</v>
      </c>
      <c r="S153" s="211" t="s">
        <v>2588</v>
      </c>
      <c r="T153" s="31" t="s">
        <v>3028</v>
      </c>
      <c r="U153" s="211" t="s">
        <v>2595</v>
      </c>
      <c r="V153" s="31" t="s">
        <v>3291</v>
      </c>
      <c r="W153" s="16" t="s">
        <v>5463</v>
      </c>
      <c r="X153" s="16"/>
      <c r="Y153" s="74">
        <v>1957</v>
      </c>
      <c r="Z153" s="196" t="str">
        <f t="shared" si="8"/>
        <v/>
      </c>
    </row>
    <row r="154" spans="2:26" ht="18.75">
      <c r="B154" s="211" t="s">
        <v>2591</v>
      </c>
      <c r="C154" s="211" t="s">
        <v>2808</v>
      </c>
      <c r="D154" s="46" t="s">
        <v>2783</v>
      </c>
      <c r="E154" s="31">
        <v>1</v>
      </c>
      <c r="F154" s="31" t="s">
        <v>2807</v>
      </c>
      <c r="G154" s="191">
        <v>0.5</v>
      </c>
      <c r="H154" s="191">
        <f t="shared" si="6"/>
        <v>0.30864197530864196</v>
      </c>
      <c r="I154" s="154">
        <v>230</v>
      </c>
      <c r="J154" s="251">
        <f>_xlfn.XLOOKUP($I154,Inputs!$C$6:$C$23,Inputs!$D$6:$D$23)*$G154</f>
        <v>0.24</v>
      </c>
      <c r="K154" s="252">
        <f t="shared" si="7"/>
        <v>3</v>
      </c>
      <c r="L154" s="322"/>
      <c r="M154" s="322"/>
      <c r="N154" s="322"/>
      <c r="O154" s="322"/>
      <c r="P154" s="322"/>
      <c r="Q154" s="250">
        <f>_xlfn.XLOOKUP($I154,Inputs!$G$6:$G$23,Inputs!$J$6:$J$23)*$K154</f>
        <v>402</v>
      </c>
      <c r="R154" s="250">
        <f>_xlfn.XLOOKUP($I154,Inputs!$G$6:$G$23,Inputs!$K$6:$K$23)*$K154</f>
        <v>435</v>
      </c>
      <c r="S154" s="211" t="s">
        <v>2588</v>
      </c>
      <c r="T154" s="31" t="s">
        <v>3028</v>
      </c>
      <c r="U154" s="211" t="s">
        <v>2275</v>
      </c>
      <c r="V154" s="31" t="s">
        <v>4274</v>
      </c>
      <c r="W154" s="16" t="s">
        <v>5463</v>
      </c>
      <c r="X154" s="16"/>
      <c r="Y154" s="74">
        <v>1958</v>
      </c>
      <c r="Z154" s="196" t="str">
        <f t="shared" si="8"/>
        <v/>
      </c>
    </row>
    <row r="155" spans="2:26" ht="18.75">
      <c r="B155" s="211" t="s">
        <v>2591</v>
      </c>
      <c r="C155" s="211" t="s">
        <v>2808</v>
      </c>
      <c r="D155" s="46" t="s">
        <v>2783</v>
      </c>
      <c r="E155" s="31">
        <v>1</v>
      </c>
      <c r="F155" s="31" t="s">
        <v>2807</v>
      </c>
      <c r="G155" s="191">
        <v>0.1</v>
      </c>
      <c r="H155" s="191">
        <f t="shared" si="6"/>
        <v>6.1728395061728392E-2</v>
      </c>
      <c r="I155" s="154">
        <v>230</v>
      </c>
      <c r="J155" s="251">
        <f>_xlfn.XLOOKUP($I155,Inputs!$C$6:$C$23,Inputs!$D$6:$D$23)*$G155</f>
        <v>4.8000000000000001E-2</v>
      </c>
      <c r="K155" s="252">
        <f t="shared" si="7"/>
        <v>3</v>
      </c>
      <c r="L155" s="322"/>
      <c r="M155" s="322"/>
      <c r="N155" s="322"/>
      <c r="O155" s="322"/>
      <c r="P155" s="322"/>
      <c r="Q155" s="250">
        <f>_xlfn.XLOOKUP($I155,Inputs!$G$6:$G$23,Inputs!$J$6:$J$23)*$K155</f>
        <v>402</v>
      </c>
      <c r="R155" s="250">
        <f>_xlfn.XLOOKUP($I155,Inputs!$G$6:$G$23,Inputs!$K$6:$K$23)*$K155</f>
        <v>435</v>
      </c>
      <c r="S155" s="211" t="s">
        <v>2595</v>
      </c>
      <c r="T155" s="31" t="s">
        <v>3291</v>
      </c>
      <c r="U155" s="211" t="s">
        <v>2275</v>
      </c>
      <c r="V155" s="31" t="s">
        <v>4274</v>
      </c>
      <c r="W155" s="16" t="s">
        <v>5463</v>
      </c>
      <c r="X155" s="16"/>
      <c r="Y155" s="74">
        <v>1959</v>
      </c>
      <c r="Z155" s="196" t="str">
        <f t="shared" si="8"/>
        <v/>
      </c>
    </row>
    <row r="156" spans="2:26" ht="18.75">
      <c r="B156" s="211" t="s">
        <v>2591</v>
      </c>
      <c r="C156" s="211" t="s">
        <v>2808</v>
      </c>
      <c r="D156" s="46" t="s">
        <v>2783</v>
      </c>
      <c r="E156" s="31">
        <v>1</v>
      </c>
      <c r="F156" s="31" t="s">
        <v>2807</v>
      </c>
      <c r="G156" s="191">
        <v>7</v>
      </c>
      <c r="H156" s="191">
        <f t="shared" si="6"/>
        <v>4.3209876543209873</v>
      </c>
      <c r="I156" s="154">
        <v>230</v>
      </c>
      <c r="J156" s="251">
        <f>_xlfn.XLOOKUP($I156,Inputs!$C$6:$C$23,Inputs!$D$6:$D$23)*$G156</f>
        <v>3.36</v>
      </c>
      <c r="K156" s="252">
        <f t="shared" si="7"/>
        <v>3</v>
      </c>
      <c r="L156" s="322"/>
      <c r="M156" s="322"/>
      <c r="N156" s="322"/>
      <c r="O156" s="322"/>
      <c r="P156" s="322"/>
      <c r="Q156" s="250">
        <f>_xlfn.XLOOKUP($I156,Inputs!$G$6:$G$23,Inputs!$J$6:$J$23)*$K156</f>
        <v>402</v>
      </c>
      <c r="R156" s="250">
        <f>_xlfn.XLOOKUP($I156,Inputs!$G$6:$G$23,Inputs!$K$6:$K$23)*$K156</f>
        <v>435</v>
      </c>
      <c r="S156" s="211" t="s">
        <v>2595</v>
      </c>
      <c r="T156" s="31" t="s">
        <v>3291</v>
      </c>
      <c r="U156" s="211" t="s">
        <v>2592</v>
      </c>
      <c r="V156" s="31" t="s">
        <v>3292</v>
      </c>
      <c r="W156" s="16" t="s">
        <v>5463</v>
      </c>
      <c r="X156" s="16"/>
      <c r="Y156" s="74">
        <v>1960</v>
      </c>
      <c r="Z156" s="196" t="str">
        <f t="shared" si="8"/>
        <v/>
      </c>
    </row>
    <row r="157" spans="2:26" ht="18.75">
      <c r="B157" s="211" t="s">
        <v>2591</v>
      </c>
      <c r="C157" s="211" t="s">
        <v>2808</v>
      </c>
      <c r="D157" s="46" t="s">
        <v>2783</v>
      </c>
      <c r="E157" s="31">
        <v>1</v>
      </c>
      <c r="F157" s="31" t="s">
        <v>2807</v>
      </c>
      <c r="G157" s="191">
        <v>2</v>
      </c>
      <c r="H157" s="191">
        <f t="shared" si="6"/>
        <v>1.2345679012345678</v>
      </c>
      <c r="I157" s="154">
        <v>230</v>
      </c>
      <c r="J157" s="251">
        <f>_xlfn.XLOOKUP($I157,Inputs!$C$6:$C$23,Inputs!$D$6:$D$23)*$G157</f>
        <v>0.96</v>
      </c>
      <c r="K157" s="252">
        <f t="shared" si="7"/>
        <v>3</v>
      </c>
      <c r="L157" s="322"/>
      <c r="M157" s="322"/>
      <c r="N157" s="322"/>
      <c r="O157" s="322"/>
      <c r="P157" s="322"/>
      <c r="Q157" s="250">
        <f>_xlfn.XLOOKUP($I157,Inputs!$G$6:$G$23,Inputs!$J$6:$J$23)*$K157</f>
        <v>402</v>
      </c>
      <c r="R157" s="250">
        <f>_xlfn.XLOOKUP($I157,Inputs!$G$6:$G$23,Inputs!$K$6:$K$23)*$K157</f>
        <v>435</v>
      </c>
      <c r="S157" s="211" t="s">
        <v>2592</v>
      </c>
      <c r="T157" s="31" t="s">
        <v>3292</v>
      </c>
      <c r="U157" s="211" t="s">
        <v>2593</v>
      </c>
      <c r="V157" s="31" t="s">
        <v>4147</v>
      </c>
      <c r="W157" s="16" t="s">
        <v>5463</v>
      </c>
      <c r="X157" s="16"/>
      <c r="Y157" s="74">
        <v>1961</v>
      </c>
      <c r="Z157" s="196" t="str">
        <f t="shared" si="8"/>
        <v/>
      </c>
    </row>
    <row r="158" spans="2:26" ht="18.75">
      <c r="B158" s="211" t="s">
        <v>2591</v>
      </c>
      <c r="C158" s="211" t="s">
        <v>2808</v>
      </c>
      <c r="D158" s="46" t="s">
        <v>2783</v>
      </c>
      <c r="E158" s="31">
        <v>1</v>
      </c>
      <c r="F158" s="31" t="s">
        <v>2807</v>
      </c>
      <c r="G158" s="191">
        <v>6</v>
      </c>
      <c r="H158" s="191">
        <f t="shared" si="6"/>
        <v>3.7037037037037033</v>
      </c>
      <c r="I158" s="154">
        <v>230</v>
      </c>
      <c r="J158" s="251">
        <f>_xlfn.XLOOKUP($I158,Inputs!$C$6:$C$23,Inputs!$D$6:$D$23)*$G158</f>
        <v>2.88</v>
      </c>
      <c r="K158" s="252">
        <f t="shared" si="7"/>
        <v>3</v>
      </c>
      <c r="L158" s="322"/>
      <c r="M158" s="322"/>
      <c r="N158" s="322"/>
      <c r="O158" s="322"/>
      <c r="P158" s="322"/>
      <c r="Q158" s="250">
        <f>_xlfn.XLOOKUP($I158,Inputs!$G$6:$G$23,Inputs!$J$6:$J$23)*$K158</f>
        <v>402</v>
      </c>
      <c r="R158" s="250">
        <f>_xlfn.XLOOKUP($I158,Inputs!$G$6:$G$23,Inputs!$K$6:$K$23)*$K158</f>
        <v>435</v>
      </c>
      <c r="S158" s="211" t="s">
        <v>2592</v>
      </c>
      <c r="T158" s="31" t="s">
        <v>3292</v>
      </c>
      <c r="U158" s="211" t="s">
        <v>2594</v>
      </c>
      <c r="V158" s="31" t="s">
        <v>3293</v>
      </c>
      <c r="W158" s="16" t="s">
        <v>5463</v>
      </c>
      <c r="X158" s="16"/>
      <c r="Y158" s="74">
        <v>1962</v>
      </c>
      <c r="Z158" s="196" t="str">
        <f t="shared" si="8"/>
        <v/>
      </c>
    </row>
    <row r="159" spans="2:26" ht="18.75">
      <c r="B159" s="211" t="s">
        <v>2591</v>
      </c>
      <c r="C159" s="211" t="s">
        <v>2808</v>
      </c>
      <c r="D159" s="46" t="s">
        <v>2783</v>
      </c>
      <c r="E159" s="31">
        <v>1</v>
      </c>
      <c r="F159" s="31" t="s">
        <v>2807</v>
      </c>
      <c r="G159" s="191">
        <v>0.1</v>
      </c>
      <c r="H159" s="191">
        <f t="shared" si="6"/>
        <v>6.1728395061728392E-2</v>
      </c>
      <c r="I159" s="154">
        <v>230</v>
      </c>
      <c r="J159" s="251">
        <f>_xlfn.XLOOKUP($I159,Inputs!$C$6:$C$23,Inputs!$D$6:$D$23)*$G159</f>
        <v>4.8000000000000001E-2</v>
      </c>
      <c r="K159" s="252">
        <f t="shared" si="7"/>
        <v>3</v>
      </c>
      <c r="L159" s="322"/>
      <c r="M159" s="322"/>
      <c r="N159" s="322"/>
      <c r="O159" s="322"/>
      <c r="P159" s="322"/>
      <c r="Q159" s="250">
        <f>_xlfn.XLOOKUP($I159,Inputs!$G$6:$G$23,Inputs!$J$6:$J$23)*$K159</f>
        <v>402</v>
      </c>
      <c r="R159" s="250">
        <f>_xlfn.XLOOKUP($I159,Inputs!$G$6:$G$23,Inputs!$K$6:$K$23)*$K159</f>
        <v>435</v>
      </c>
      <c r="S159" s="211" t="s">
        <v>2594</v>
      </c>
      <c r="T159" s="31" t="s">
        <v>3293</v>
      </c>
      <c r="U159" s="211" t="s">
        <v>4337</v>
      </c>
      <c r="V159" s="31" t="s">
        <v>3891</v>
      </c>
      <c r="W159" s="16" t="s">
        <v>5463</v>
      </c>
      <c r="X159" s="16"/>
      <c r="Y159" s="74">
        <v>1963</v>
      </c>
      <c r="Z159" s="196" t="str">
        <f t="shared" si="8"/>
        <v/>
      </c>
    </row>
    <row r="160" spans="2:26" ht="18.75">
      <c r="B160" s="211" t="s">
        <v>2591</v>
      </c>
      <c r="C160" s="211" t="s">
        <v>2808</v>
      </c>
      <c r="D160" s="46" t="s">
        <v>2783</v>
      </c>
      <c r="E160" s="31">
        <v>1</v>
      </c>
      <c r="F160" s="31" t="s">
        <v>2807</v>
      </c>
      <c r="G160" s="191">
        <v>0.1</v>
      </c>
      <c r="H160" s="191">
        <f t="shared" si="6"/>
        <v>6.1728395061728392E-2</v>
      </c>
      <c r="I160" s="154">
        <v>230</v>
      </c>
      <c r="J160" s="251">
        <f>_xlfn.XLOOKUP($I160,Inputs!$C$6:$C$23,Inputs!$D$6:$D$23)*$G160</f>
        <v>4.8000000000000001E-2</v>
      </c>
      <c r="K160" s="252">
        <f t="shared" si="7"/>
        <v>3</v>
      </c>
      <c r="L160" s="322"/>
      <c r="M160" s="322"/>
      <c r="N160" s="322"/>
      <c r="O160" s="322"/>
      <c r="P160" s="322"/>
      <c r="Q160" s="250">
        <f>_xlfn.XLOOKUP($I160,Inputs!$G$6:$G$23,Inputs!$J$6:$J$23)*$K160</f>
        <v>402</v>
      </c>
      <c r="R160" s="250">
        <f>_xlfn.XLOOKUP($I160,Inputs!$G$6:$G$23,Inputs!$K$6:$K$23)*$K160</f>
        <v>435</v>
      </c>
      <c r="S160" s="211" t="s">
        <v>2594</v>
      </c>
      <c r="T160" s="31" t="s">
        <v>3293</v>
      </c>
      <c r="U160" s="211" t="s">
        <v>3392</v>
      </c>
      <c r="V160" s="31" t="s">
        <v>4064</v>
      </c>
      <c r="W160" s="16" t="s">
        <v>5463</v>
      </c>
      <c r="X160" s="16"/>
      <c r="Y160" s="74">
        <v>1964</v>
      </c>
      <c r="Z160" s="196" t="str">
        <f t="shared" si="8"/>
        <v/>
      </c>
    </row>
    <row r="161" spans="2:26" ht="18.75">
      <c r="B161" s="211" t="s">
        <v>2591</v>
      </c>
      <c r="C161" s="211" t="s">
        <v>2808</v>
      </c>
      <c r="D161" s="46" t="s">
        <v>2783</v>
      </c>
      <c r="E161" s="31">
        <v>1</v>
      </c>
      <c r="F161" s="31" t="s">
        <v>2807</v>
      </c>
      <c r="G161" s="191">
        <v>0.1</v>
      </c>
      <c r="H161" s="191">
        <f t="shared" si="6"/>
        <v>6.1728395061728392E-2</v>
      </c>
      <c r="I161" s="154">
        <v>230</v>
      </c>
      <c r="J161" s="251">
        <f>_xlfn.XLOOKUP($I161,Inputs!$C$6:$C$23,Inputs!$D$6:$D$23)*$G161</f>
        <v>4.8000000000000001E-2</v>
      </c>
      <c r="K161" s="252">
        <f t="shared" si="7"/>
        <v>3</v>
      </c>
      <c r="L161" s="322"/>
      <c r="M161" s="322"/>
      <c r="N161" s="322"/>
      <c r="O161" s="322"/>
      <c r="P161" s="322"/>
      <c r="Q161" s="250">
        <f>_xlfn.XLOOKUP($I161,Inputs!$G$6:$G$23,Inputs!$J$6:$J$23)*$K161</f>
        <v>402</v>
      </c>
      <c r="R161" s="250">
        <f>_xlfn.XLOOKUP($I161,Inputs!$G$6:$G$23,Inputs!$K$6:$K$23)*$K161</f>
        <v>435</v>
      </c>
      <c r="S161" s="211" t="s">
        <v>2594</v>
      </c>
      <c r="T161" s="31" t="s">
        <v>3293</v>
      </c>
      <c r="U161" s="211" t="s">
        <v>2597</v>
      </c>
      <c r="V161" s="31" t="s">
        <v>4065</v>
      </c>
      <c r="W161" s="16" t="s">
        <v>5463</v>
      </c>
      <c r="X161" s="16"/>
      <c r="Y161" s="74">
        <v>1965</v>
      </c>
      <c r="Z161" s="196" t="str">
        <f t="shared" si="8"/>
        <v/>
      </c>
    </row>
    <row r="162" spans="2:26" ht="18.75">
      <c r="B162" s="211" t="s">
        <v>2599</v>
      </c>
      <c r="C162" s="211" t="s">
        <v>2808</v>
      </c>
      <c r="D162" s="46" t="s">
        <v>2783</v>
      </c>
      <c r="E162" s="31">
        <v>1</v>
      </c>
      <c r="F162" s="31" t="s">
        <v>2807</v>
      </c>
      <c r="G162" s="191">
        <v>13</v>
      </c>
      <c r="H162" s="191">
        <f t="shared" si="6"/>
        <v>8.0246913580246915</v>
      </c>
      <c r="I162" s="154">
        <v>230</v>
      </c>
      <c r="J162" s="251">
        <f>_xlfn.XLOOKUP($I162,Inputs!$C$6:$C$23,Inputs!$D$6:$D$23)*$G162</f>
        <v>6.24</v>
      </c>
      <c r="K162" s="252">
        <f t="shared" si="7"/>
        <v>3</v>
      </c>
      <c r="L162" s="322"/>
      <c r="M162" s="322"/>
      <c r="N162" s="322"/>
      <c r="O162" s="322"/>
      <c r="P162" s="322"/>
      <c r="Q162" s="250">
        <f>_xlfn.XLOOKUP($I162,Inputs!$G$6:$G$23,Inputs!$J$6:$J$23)*$K162</f>
        <v>402</v>
      </c>
      <c r="R162" s="250">
        <f>_xlfn.XLOOKUP($I162,Inputs!$G$6:$G$23,Inputs!$K$6:$K$23)*$K162</f>
        <v>435</v>
      </c>
      <c r="S162" s="211" t="s">
        <v>1472</v>
      </c>
      <c r="T162" s="31" t="s">
        <v>3969</v>
      </c>
      <c r="U162" s="211" t="s">
        <v>2596</v>
      </c>
      <c r="V162" s="31" t="s">
        <v>3027</v>
      </c>
      <c r="W162" s="16" t="s">
        <v>5463</v>
      </c>
      <c r="X162" s="16"/>
      <c r="Y162" s="74">
        <v>1966</v>
      </c>
      <c r="Z162" s="196" t="str">
        <f t="shared" si="8"/>
        <v/>
      </c>
    </row>
    <row r="163" spans="2:26" ht="18.75">
      <c r="B163" s="211" t="s">
        <v>2599</v>
      </c>
      <c r="C163" s="211" t="s">
        <v>2808</v>
      </c>
      <c r="D163" s="46" t="s">
        <v>2783</v>
      </c>
      <c r="E163" s="31">
        <v>1</v>
      </c>
      <c r="F163" s="31" t="s">
        <v>2807</v>
      </c>
      <c r="G163" s="191">
        <v>0.1</v>
      </c>
      <c r="H163" s="191">
        <f t="shared" si="6"/>
        <v>6.1728395061728392E-2</v>
      </c>
      <c r="I163" s="154">
        <v>230</v>
      </c>
      <c r="J163" s="251">
        <f>_xlfn.XLOOKUP($I163,Inputs!$C$6:$C$23,Inputs!$D$6:$D$23)*$G163</f>
        <v>4.8000000000000001E-2</v>
      </c>
      <c r="K163" s="252">
        <f t="shared" si="7"/>
        <v>3</v>
      </c>
      <c r="L163" s="322"/>
      <c r="M163" s="322"/>
      <c r="N163" s="322"/>
      <c r="O163" s="322"/>
      <c r="P163" s="322"/>
      <c r="Q163" s="250">
        <f>_xlfn.XLOOKUP($I163,Inputs!$G$6:$G$23,Inputs!$J$6:$J$23)*$K163</f>
        <v>402</v>
      </c>
      <c r="R163" s="250">
        <f>_xlfn.XLOOKUP($I163,Inputs!$G$6:$G$23,Inputs!$K$6:$K$23)*$K163</f>
        <v>435</v>
      </c>
      <c r="S163" s="211" t="s">
        <v>2596</v>
      </c>
      <c r="T163" s="31" t="s">
        <v>3027</v>
      </c>
      <c r="U163" s="211" t="s">
        <v>2598</v>
      </c>
      <c r="V163" s="31" t="s">
        <v>4275</v>
      </c>
      <c r="W163" s="16" t="s">
        <v>5463</v>
      </c>
      <c r="X163" s="16"/>
      <c r="Y163" s="74">
        <v>1967</v>
      </c>
      <c r="Z163" s="196" t="str">
        <f t="shared" si="8"/>
        <v/>
      </c>
    </row>
    <row r="164" spans="2:26" ht="18.75">
      <c r="B164" s="211" t="s">
        <v>2599</v>
      </c>
      <c r="C164" s="211" t="s">
        <v>2808</v>
      </c>
      <c r="D164" s="46" t="s">
        <v>2783</v>
      </c>
      <c r="E164" s="31">
        <v>1</v>
      </c>
      <c r="F164" s="31" t="s">
        <v>2807</v>
      </c>
      <c r="G164" s="191">
        <v>11</v>
      </c>
      <c r="H164" s="191">
        <f t="shared" si="6"/>
        <v>6.7901234567901234</v>
      </c>
      <c r="I164" s="154">
        <v>230</v>
      </c>
      <c r="J164" s="251">
        <f>_xlfn.XLOOKUP($I164,Inputs!$C$6:$C$23,Inputs!$D$6:$D$23)*$G164</f>
        <v>5.2799999999999994</v>
      </c>
      <c r="K164" s="252">
        <f t="shared" si="7"/>
        <v>3</v>
      </c>
      <c r="L164" s="322"/>
      <c r="M164" s="322"/>
      <c r="N164" s="322"/>
      <c r="O164" s="322"/>
      <c r="P164" s="322"/>
      <c r="Q164" s="250">
        <f>_xlfn.XLOOKUP($I164,Inputs!$G$6:$G$23,Inputs!$J$6:$J$23)*$K164</f>
        <v>402</v>
      </c>
      <c r="R164" s="250">
        <f>_xlfn.XLOOKUP($I164,Inputs!$G$6:$G$23,Inputs!$K$6:$K$23)*$K164</f>
        <v>435</v>
      </c>
      <c r="S164" s="211" t="s">
        <v>2596</v>
      </c>
      <c r="T164" s="31" t="s">
        <v>3027</v>
      </c>
      <c r="U164" s="211" t="s">
        <v>2588</v>
      </c>
      <c r="V164" s="31" t="s">
        <v>3028</v>
      </c>
      <c r="W164" s="16" t="s">
        <v>5463</v>
      </c>
      <c r="X164" s="16"/>
      <c r="Y164" s="74">
        <v>1968</v>
      </c>
      <c r="Z164" s="196" t="str">
        <f t="shared" si="8"/>
        <v/>
      </c>
    </row>
    <row r="165" spans="2:26" ht="18.75">
      <c r="B165" s="211" t="s">
        <v>2599</v>
      </c>
      <c r="C165" s="211" t="s">
        <v>2808</v>
      </c>
      <c r="D165" s="46" t="s">
        <v>2783</v>
      </c>
      <c r="E165" s="31">
        <v>1</v>
      </c>
      <c r="F165" s="31" t="s">
        <v>2807</v>
      </c>
      <c r="G165" s="191">
        <v>0.5</v>
      </c>
      <c r="H165" s="191">
        <f t="shared" si="6"/>
        <v>0.30864197530864196</v>
      </c>
      <c r="I165" s="154">
        <v>230</v>
      </c>
      <c r="J165" s="251">
        <f>_xlfn.XLOOKUP($I165,Inputs!$C$6:$C$23,Inputs!$D$6:$D$23)*$G165</f>
        <v>0.24</v>
      </c>
      <c r="K165" s="252">
        <f t="shared" si="7"/>
        <v>3</v>
      </c>
      <c r="L165" s="322"/>
      <c r="M165" s="322"/>
      <c r="N165" s="322"/>
      <c r="O165" s="322"/>
      <c r="P165" s="322"/>
      <c r="Q165" s="250">
        <f>_xlfn.XLOOKUP($I165,Inputs!$G$6:$G$23,Inputs!$J$6:$J$23)*$K165</f>
        <v>402</v>
      </c>
      <c r="R165" s="250">
        <f>_xlfn.XLOOKUP($I165,Inputs!$G$6:$G$23,Inputs!$K$6:$K$23)*$K165</f>
        <v>435</v>
      </c>
      <c r="S165" s="211" t="s">
        <v>2588</v>
      </c>
      <c r="T165" s="31" t="s">
        <v>3028</v>
      </c>
      <c r="U165" s="211" t="s">
        <v>2595</v>
      </c>
      <c r="V165" s="31" t="s">
        <v>3291</v>
      </c>
      <c r="W165" s="16" t="s">
        <v>5463</v>
      </c>
      <c r="X165" s="16"/>
      <c r="Y165" s="74">
        <v>1969</v>
      </c>
      <c r="Z165" s="196" t="str">
        <f t="shared" si="8"/>
        <v/>
      </c>
    </row>
    <row r="166" spans="2:26" ht="18.75">
      <c r="B166" s="211" t="s">
        <v>2599</v>
      </c>
      <c r="C166" s="211" t="s">
        <v>2808</v>
      </c>
      <c r="D166" s="46" t="s">
        <v>2783</v>
      </c>
      <c r="E166" s="31">
        <v>1</v>
      </c>
      <c r="F166" s="31" t="s">
        <v>2807</v>
      </c>
      <c r="G166" s="191">
        <v>0.5</v>
      </c>
      <c r="H166" s="191">
        <f t="shared" si="6"/>
        <v>0.30864197530864196</v>
      </c>
      <c r="I166" s="154">
        <v>230</v>
      </c>
      <c r="J166" s="251">
        <f>_xlfn.XLOOKUP($I166,Inputs!$C$6:$C$23,Inputs!$D$6:$D$23)*$G166</f>
        <v>0.24</v>
      </c>
      <c r="K166" s="252">
        <f t="shared" si="7"/>
        <v>3</v>
      </c>
      <c r="L166" s="322"/>
      <c r="M166" s="322"/>
      <c r="N166" s="322"/>
      <c r="O166" s="322"/>
      <c r="P166" s="322"/>
      <c r="Q166" s="250">
        <f>_xlfn.XLOOKUP($I166,Inputs!$G$6:$G$23,Inputs!$J$6:$J$23)*$K166</f>
        <v>402</v>
      </c>
      <c r="R166" s="250">
        <f>_xlfn.XLOOKUP($I166,Inputs!$G$6:$G$23,Inputs!$K$6:$K$23)*$K166</f>
        <v>435</v>
      </c>
      <c r="S166" s="211" t="s">
        <v>2588</v>
      </c>
      <c r="T166" s="31" t="s">
        <v>3028</v>
      </c>
      <c r="U166" s="211" t="s">
        <v>2275</v>
      </c>
      <c r="V166" s="31" t="s">
        <v>4274</v>
      </c>
      <c r="W166" s="16" t="s">
        <v>5463</v>
      </c>
      <c r="X166" s="16"/>
      <c r="Y166" s="74">
        <v>1970</v>
      </c>
      <c r="Z166" s="196" t="str">
        <f t="shared" si="8"/>
        <v/>
      </c>
    </row>
    <row r="167" spans="2:26" ht="18.75">
      <c r="B167" s="211" t="s">
        <v>2599</v>
      </c>
      <c r="C167" s="211" t="s">
        <v>2808</v>
      </c>
      <c r="D167" s="46" t="s">
        <v>2783</v>
      </c>
      <c r="E167" s="31">
        <v>1</v>
      </c>
      <c r="F167" s="31" t="s">
        <v>2807</v>
      </c>
      <c r="G167" s="191">
        <v>0.1</v>
      </c>
      <c r="H167" s="191">
        <f t="shared" si="6"/>
        <v>6.1728395061728392E-2</v>
      </c>
      <c r="I167" s="154">
        <v>230</v>
      </c>
      <c r="J167" s="251">
        <f>_xlfn.XLOOKUP($I167,Inputs!$C$6:$C$23,Inputs!$D$6:$D$23)*$G167</f>
        <v>4.8000000000000001E-2</v>
      </c>
      <c r="K167" s="252">
        <f t="shared" si="7"/>
        <v>3</v>
      </c>
      <c r="L167" s="322"/>
      <c r="M167" s="322"/>
      <c r="N167" s="322"/>
      <c r="O167" s="322"/>
      <c r="P167" s="322"/>
      <c r="Q167" s="250">
        <f>_xlfn.XLOOKUP($I167,Inputs!$G$6:$G$23,Inputs!$J$6:$J$23)*$K167</f>
        <v>402</v>
      </c>
      <c r="R167" s="250">
        <f>_xlfn.XLOOKUP($I167,Inputs!$G$6:$G$23,Inputs!$K$6:$K$23)*$K167</f>
        <v>435</v>
      </c>
      <c r="S167" s="211" t="s">
        <v>2595</v>
      </c>
      <c r="T167" s="31" t="s">
        <v>3291</v>
      </c>
      <c r="U167" s="211" t="s">
        <v>2275</v>
      </c>
      <c r="V167" s="31" t="s">
        <v>4274</v>
      </c>
      <c r="W167" s="16" t="s">
        <v>5463</v>
      </c>
      <c r="X167" s="16"/>
      <c r="Y167" s="74">
        <v>1971</v>
      </c>
      <c r="Z167" s="196" t="str">
        <f t="shared" si="8"/>
        <v/>
      </c>
    </row>
    <row r="168" spans="2:26" ht="18.75">
      <c r="B168" s="211" t="s">
        <v>2599</v>
      </c>
      <c r="C168" s="211" t="s">
        <v>2808</v>
      </c>
      <c r="D168" s="46" t="s">
        <v>2783</v>
      </c>
      <c r="E168" s="31">
        <v>1</v>
      </c>
      <c r="F168" s="31" t="s">
        <v>2807</v>
      </c>
      <c r="G168" s="191">
        <v>7</v>
      </c>
      <c r="H168" s="191">
        <f t="shared" si="6"/>
        <v>4.3209876543209873</v>
      </c>
      <c r="I168" s="154">
        <v>230</v>
      </c>
      <c r="J168" s="251">
        <f>_xlfn.XLOOKUP($I168,Inputs!$C$6:$C$23,Inputs!$D$6:$D$23)*$G168</f>
        <v>3.36</v>
      </c>
      <c r="K168" s="252">
        <f t="shared" si="7"/>
        <v>3</v>
      </c>
      <c r="L168" s="322"/>
      <c r="M168" s="322"/>
      <c r="N168" s="322"/>
      <c r="O168" s="322"/>
      <c r="P168" s="322"/>
      <c r="Q168" s="250">
        <f>_xlfn.XLOOKUP($I168,Inputs!$G$6:$G$23,Inputs!$J$6:$J$23)*$K168</f>
        <v>402</v>
      </c>
      <c r="R168" s="250">
        <f>_xlfn.XLOOKUP($I168,Inputs!$G$6:$G$23,Inputs!$K$6:$K$23)*$K168</f>
        <v>435</v>
      </c>
      <c r="S168" s="211" t="s">
        <v>2595</v>
      </c>
      <c r="T168" s="31" t="s">
        <v>3291</v>
      </c>
      <c r="U168" s="211" t="s">
        <v>2592</v>
      </c>
      <c r="V168" s="31" t="s">
        <v>3292</v>
      </c>
      <c r="W168" s="16" t="s">
        <v>5463</v>
      </c>
      <c r="X168" s="16"/>
      <c r="Y168" s="74">
        <v>1972</v>
      </c>
      <c r="Z168" s="196" t="str">
        <f t="shared" si="8"/>
        <v/>
      </c>
    </row>
    <row r="169" spans="2:26" ht="18.75">
      <c r="B169" s="211" t="s">
        <v>2599</v>
      </c>
      <c r="C169" s="211" t="s">
        <v>2808</v>
      </c>
      <c r="D169" s="46" t="s">
        <v>2783</v>
      </c>
      <c r="E169" s="31">
        <v>1</v>
      </c>
      <c r="F169" s="31" t="s">
        <v>2807</v>
      </c>
      <c r="G169" s="191">
        <v>2</v>
      </c>
      <c r="H169" s="191">
        <f t="shared" si="6"/>
        <v>1.2345679012345678</v>
      </c>
      <c r="I169" s="154">
        <v>230</v>
      </c>
      <c r="J169" s="251">
        <f>_xlfn.XLOOKUP($I169,Inputs!$C$6:$C$23,Inputs!$D$6:$D$23)*$G169</f>
        <v>0.96</v>
      </c>
      <c r="K169" s="252">
        <f t="shared" si="7"/>
        <v>3</v>
      </c>
      <c r="L169" s="322"/>
      <c r="M169" s="322"/>
      <c r="N169" s="322"/>
      <c r="O169" s="322"/>
      <c r="P169" s="322"/>
      <c r="Q169" s="250">
        <f>_xlfn.XLOOKUP($I169,Inputs!$G$6:$G$23,Inputs!$J$6:$J$23)*$K169</f>
        <v>402</v>
      </c>
      <c r="R169" s="250">
        <f>_xlfn.XLOOKUP($I169,Inputs!$G$6:$G$23,Inputs!$K$6:$K$23)*$K169</f>
        <v>435</v>
      </c>
      <c r="S169" s="211" t="s">
        <v>2592</v>
      </c>
      <c r="T169" s="31" t="s">
        <v>3292</v>
      </c>
      <c r="U169" s="211" t="s">
        <v>2593</v>
      </c>
      <c r="V169" s="31" t="s">
        <v>4147</v>
      </c>
      <c r="W169" s="16" t="s">
        <v>5463</v>
      </c>
      <c r="X169" s="16"/>
      <c r="Y169" s="74">
        <v>1973</v>
      </c>
      <c r="Z169" s="196" t="str">
        <f t="shared" si="8"/>
        <v/>
      </c>
    </row>
    <row r="170" spans="2:26" ht="18.75">
      <c r="B170" s="211" t="s">
        <v>2599</v>
      </c>
      <c r="C170" s="211" t="s">
        <v>2808</v>
      </c>
      <c r="D170" s="46" t="s">
        <v>2783</v>
      </c>
      <c r="E170" s="31">
        <v>1</v>
      </c>
      <c r="F170" s="31" t="s">
        <v>2807</v>
      </c>
      <c r="G170" s="191">
        <v>6</v>
      </c>
      <c r="H170" s="191">
        <f t="shared" si="6"/>
        <v>3.7037037037037033</v>
      </c>
      <c r="I170" s="154">
        <v>230</v>
      </c>
      <c r="J170" s="251">
        <f>_xlfn.XLOOKUP($I170,Inputs!$C$6:$C$23,Inputs!$D$6:$D$23)*$G170</f>
        <v>2.88</v>
      </c>
      <c r="K170" s="252">
        <f t="shared" si="7"/>
        <v>3</v>
      </c>
      <c r="L170" s="322"/>
      <c r="M170" s="322"/>
      <c r="N170" s="322"/>
      <c r="O170" s="322"/>
      <c r="P170" s="322"/>
      <c r="Q170" s="250">
        <f>_xlfn.XLOOKUP($I170,Inputs!$G$6:$G$23,Inputs!$J$6:$J$23)*$K170</f>
        <v>402</v>
      </c>
      <c r="R170" s="250">
        <f>_xlfn.XLOOKUP($I170,Inputs!$G$6:$G$23,Inputs!$K$6:$K$23)*$K170</f>
        <v>435</v>
      </c>
      <c r="S170" s="211" t="s">
        <v>2592</v>
      </c>
      <c r="T170" s="31" t="s">
        <v>3292</v>
      </c>
      <c r="U170" s="211" t="s">
        <v>2594</v>
      </c>
      <c r="V170" s="31" t="s">
        <v>3293</v>
      </c>
      <c r="W170" s="16" t="s">
        <v>5463</v>
      </c>
      <c r="X170" s="16"/>
      <c r="Y170" s="74">
        <v>1974</v>
      </c>
      <c r="Z170" s="196" t="str">
        <f t="shared" si="8"/>
        <v/>
      </c>
    </row>
    <row r="171" spans="2:26" ht="18.75">
      <c r="B171" s="211" t="s">
        <v>2599</v>
      </c>
      <c r="C171" s="211" t="s">
        <v>2808</v>
      </c>
      <c r="D171" s="46" t="s">
        <v>2783</v>
      </c>
      <c r="E171" s="31">
        <v>1</v>
      </c>
      <c r="F171" s="31" t="s">
        <v>2807</v>
      </c>
      <c r="G171" s="191">
        <v>0.1</v>
      </c>
      <c r="H171" s="191">
        <f t="shared" si="6"/>
        <v>6.1728395061728392E-2</v>
      </c>
      <c r="I171" s="154">
        <v>230</v>
      </c>
      <c r="J171" s="251">
        <f>_xlfn.XLOOKUP($I171,Inputs!$C$6:$C$23,Inputs!$D$6:$D$23)*$G171</f>
        <v>4.8000000000000001E-2</v>
      </c>
      <c r="K171" s="252">
        <f t="shared" si="7"/>
        <v>3</v>
      </c>
      <c r="L171" s="322"/>
      <c r="M171" s="322"/>
      <c r="N171" s="322"/>
      <c r="O171" s="322"/>
      <c r="P171" s="322"/>
      <c r="Q171" s="250">
        <f>_xlfn.XLOOKUP($I171,Inputs!$G$6:$G$23,Inputs!$J$6:$J$23)*$K171</f>
        <v>402</v>
      </c>
      <c r="R171" s="250">
        <f>_xlfn.XLOOKUP($I171,Inputs!$G$6:$G$23,Inputs!$K$6:$K$23)*$K171</f>
        <v>435</v>
      </c>
      <c r="S171" s="211" t="s">
        <v>2594</v>
      </c>
      <c r="T171" s="31" t="s">
        <v>3293</v>
      </c>
      <c r="U171" s="211" t="s">
        <v>4337</v>
      </c>
      <c r="V171" s="31" t="s">
        <v>3891</v>
      </c>
      <c r="W171" s="16" t="s">
        <v>5463</v>
      </c>
      <c r="X171" s="16"/>
      <c r="Y171" s="74">
        <v>1975</v>
      </c>
      <c r="Z171" s="196" t="str">
        <f t="shared" si="8"/>
        <v/>
      </c>
    </row>
    <row r="172" spans="2:26" ht="18.75">
      <c r="B172" s="211" t="s">
        <v>2599</v>
      </c>
      <c r="C172" s="211" t="s">
        <v>2808</v>
      </c>
      <c r="D172" s="46" t="s">
        <v>2783</v>
      </c>
      <c r="E172" s="31">
        <v>1</v>
      </c>
      <c r="F172" s="31" t="s">
        <v>2807</v>
      </c>
      <c r="G172" s="191">
        <v>0.1</v>
      </c>
      <c r="H172" s="191">
        <f t="shared" si="6"/>
        <v>6.1728395061728392E-2</v>
      </c>
      <c r="I172" s="154">
        <v>230</v>
      </c>
      <c r="J172" s="251">
        <f>_xlfn.XLOOKUP($I172,Inputs!$C$6:$C$23,Inputs!$D$6:$D$23)*$G172</f>
        <v>4.8000000000000001E-2</v>
      </c>
      <c r="K172" s="252">
        <f t="shared" si="7"/>
        <v>3</v>
      </c>
      <c r="L172" s="322"/>
      <c r="M172" s="322"/>
      <c r="N172" s="322"/>
      <c r="O172" s="322"/>
      <c r="P172" s="322"/>
      <c r="Q172" s="250">
        <f>_xlfn.XLOOKUP($I172,Inputs!$G$6:$G$23,Inputs!$J$6:$J$23)*$K172</f>
        <v>402</v>
      </c>
      <c r="R172" s="250">
        <f>_xlfn.XLOOKUP($I172,Inputs!$G$6:$G$23,Inputs!$K$6:$K$23)*$K172</f>
        <v>435</v>
      </c>
      <c r="S172" s="211" t="s">
        <v>2594</v>
      </c>
      <c r="T172" s="31" t="s">
        <v>3293</v>
      </c>
      <c r="U172" s="211" t="s">
        <v>3392</v>
      </c>
      <c r="V172" s="31" t="s">
        <v>4064</v>
      </c>
      <c r="W172" s="16" t="s">
        <v>5463</v>
      </c>
      <c r="X172" s="16"/>
      <c r="Y172" s="74">
        <v>1976</v>
      </c>
      <c r="Z172" s="196" t="str">
        <f t="shared" si="8"/>
        <v/>
      </c>
    </row>
    <row r="173" spans="2:26" ht="18.75">
      <c r="B173" s="211" t="s">
        <v>2599</v>
      </c>
      <c r="C173" s="211" t="s">
        <v>2808</v>
      </c>
      <c r="D173" s="46" t="s">
        <v>2783</v>
      </c>
      <c r="E173" s="31">
        <v>1</v>
      </c>
      <c r="F173" s="31" t="s">
        <v>2807</v>
      </c>
      <c r="G173" s="191">
        <v>0.1</v>
      </c>
      <c r="H173" s="191">
        <f t="shared" si="6"/>
        <v>6.1728395061728392E-2</v>
      </c>
      <c r="I173" s="154">
        <v>230</v>
      </c>
      <c r="J173" s="251">
        <f>_xlfn.XLOOKUP($I173,Inputs!$C$6:$C$23,Inputs!$D$6:$D$23)*$G173</f>
        <v>4.8000000000000001E-2</v>
      </c>
      <c r="K173" s="252">
        <f t="shared" si="7"/>
        <v>3</v>
      </c>
      <c r="L173" s="322"/>
      <c r="M173" s="322"/>
      <c r="N173" s="322"/>
      <c r="O173" s="322"/>
      <c r="P173" s="322"/>
      <c r="Q173" s="250">
        <f>_xlfn.XLOOKUP($I173,Inputs!$G$6:$G$23,Inputs!$J$6:$J$23)*$K173</f>
        <v>402</v>
      </c>
      <c r="R173" s="250">
        <f>_xlfn.XLOOKUP($I173,Inputs!$G$6:$G$23,Inputs!$K$6:$K$23)*$K173</f>
        <v>435</v>
      </c>
      <c r="S173" s="211" t="s">
        <v>2594</v>
      </c>
      <c r="T173" s="31" t="s">
        <v>3293</v>
      </c>
      <c r="U173" s="211" t="s">
        <v>2597</v>
      </c>
      <c r="V173" s="31" t="s">
        <v>4065</v>
      </c>
      <c r="W173" s="16" t="s">
        <v>5463</v>
      </c>
      <c r="X173" s="16"/>
      <c r="Y173" s="74">
        <v>1977</v>
      </c>
      <c r="Z173" s="196" t="str">
        <f t="shared" si="8"/>
        <v/>
      </c>
    </row>
    <row r="174" spans="2:26" ht="18.75">
      <c r="B174" s="211" t="s">
        <v>2462</v>
      </c>
      <c r="C174" s="211" t="s">
        <v>2808</v>
      </c>
      <c r="D174" s="46" t="s">
        <v>2783</v>
      </c>
      <c r="E174" s="31">
        <v>1</v>
      </c>
      <c r="F174" s="31" t="s">
        <v>2807</v>
      </c>
      <c r="G174" s="191">
        <v>2</v>
      </c>
      <c r="H174" s="191">
        <f t="shared" si="6"/>
        <v>1.2345679012345678</v>
      </c>
      <c r="I174" s="154">
        <v>230</v>
      </c>
      <c r="J174" s="251">
        <f>_xlfn.XLOOKUP($I174,Inputs!$C$6:$C$23,Inputs!$D$6:$D$23)*$G174</f>
        <v>0.96</v>
      </c>
      <c r="K174" s="252">
        <f t="shared" si="7"/>
        <v>3</v>
      </c>
      <c r="L174" s="322"/>
      <c r="M174" s="322"/>
      <c r="N174" s="322"/>
      <c r="O174" s="322"/>
      <c r="P174" s="322"/>
      <c r="Q174" s="250">
        <f>_xlfn.XLOOKUP($I174,Inputs!$G$6:$G$23,Inputs!$J$6:$J$23)*$K174</f>
        <v>402</v>
      </c>
      <c r="R174" s="250">
        <f>_xlfn.XLOOKUP($I174,Inputs!$G$6:$G$23,Inputs!$K$6:$K$23)*$K174</f>
        <v>435</v>
      </c>
      <c r="S174" s="211" t="s">
        <v>1964</v>
      </c>
      <c r="T174" s="31" t="s">
        <v>4131</v>
      </c>
      <c r="U174" s="211" t="s">
        <v>2107</v>
      </c>
      <c r="V174" s="31" t="s">
        <v>3248</v>
      </c>
      <c r="W174" s="16" t="s">
        <v>5464</v>
      </c>
      <c r="X174" s="16"/>
      <c r="Y174" s="74">
        <v>1745</v>
      </c>
      <c r="Z174" s="196" t="str">
        <f t="shared" si="8"/>
        <v/>
      </c>
    </row>
    <row r="175" spans="2:26" ht="18.75">
      <c r="B175" s="211" t="s">
        <v>2462</v>
      </c>
      <c r="C175" s="211" t="s">
        <v>2808</v>
      </c>
      <c r="D175" s="46" t="s">
        <v>2783</v>
      </c>
      <c r="E175" s="31">
        <v>1</v>
      </c>
      <c r="F175" s="31" t="s">
        <v>2807</v>
      </c>
      <c r="G175" s="191">
        <v>2</v>
      </c>
      <c r="H175" s="191">
        <f t="shared" si="6"/>
        <v>1.2345679012345678</v>
      </c>
      <c r="I175" s="154">
        <v>230</v>
      </c>
      <c r="J175" s="251">
        <f>_xlfn.XLOOKUP($I175,Inputs!$C$6:$C$23,Inputs!$D$6:$D$23)*$G175</f>
        <v>0.96</v>
      </c>
      <c r="K175" s="252">
        <f t="shared" si="7"/>
        <v>3</v>
      </c>
      <c r="L175" s="322"/>
      <c r="M175" s="322"/>
      <c r="N175" s="322"/>
      <c r="O175" s="322"/>
      <c r="P175" s="322"/>
      <c r="Q175" s="250">
        <f>_xlfn.XLOOKUP($I175,Inputs!$G$6:$G$23,Inputs!$J$6:$J$23)*$K175</f>
        <v>402</v>
      </c>
      <c r="R175" s="250">
        <f>_xlfn.XLOOKUP($I175,Inputs!$G$6:$G$23,Inputs!$K$6:$K$23)*$K175</f>
        <v>435</v>
      </c>
      <c r="S175" s="211" t="s">
        <v>2107</v>
      </c>
      <c r="T175" s="31" t="s">
        <v>3248</v>
      </c>
      <c r="U175" s="211" t="s">
        <v>2463</v>
      </c>
      <c r="V175" s="31" t="s">
        <v>4078</v>
      </c>
      <c r="W175" s="16" t="s">
        <v>5464</v>
      </c>
      <c r="X175" s="16"/>
      <c r="Y175" s="74">
        <v>1746</v>
      </c>
      <c r="Z175" s="196" t="str">
        <f t="shared" si="8"/>
        <v/>
      </c>
    </row>
    <row r="176" spans="2:26" ht="18.75">
      <c r="B176" s="211" t="s">
        <v>2480</v>
      </c>
      <c r="C176" s="211" t="s">
        <v>2808</v>
      </c>
      <c r="D176" s="46" t="s">
        <v>2783</v>
      </c>
      <c r="E176" s="31">
        <v>1</v>
      </c>
      <c r="F176" s="31" t="s">
        <v>2807</v>
      </c>
      <c r="G176" s="191">
        <v>2</v>
      </c>
      <c r="H176" s="191">
        <f t="shared" si="6"/>
        <v>1.2345679012345678</v>
      </c>
      <c r="I176" s="154">
        <v>230</v>
      </c>
      <c r="J176" s="251">
        <f>_xlfn.XLOOKUP($I176,Inputs!$C$6:$C$23,Inputs!$D$6:$D$23)*$G176</f>
        <v>0.96</v>
      </c>
      <c r="K176" s="252">
        <f t="shared" si="7"/>
        <v>3</v>
      </c>
      <c r="L176" s="322"/>
      <c r="M176" s="322"/>
      <c r="N176" s="322"/>
      <c r="O176" s="322"/>
      <c r="P176" s="322"/>
      <c r="Q176" s="250">
        <f>_xlfn.XLOOKUP($I176,Inputs!$G$6:$G$23,Inputs!$J$6:$J$23)*$K176</f>
        <v>402</v>
      </c>
      <c r="R176" s="250">
        <f>_xlfn.XLOOKUP($I176,Inputs!$G$6:$G$23,Inputs!$K$6:$K$23)*$K176</f>
        <v>435</v>
      </c>
      <c r="S176" s="211" t="s">
        <v>1964</v>
      </c>
      <c r="T176" s="31" t="s">
        <v>4131</v>
      </c>
      <c r="U176" s="211" t="s">
        <v>2107</v>
      </c>
      <c r="V176" s="31" t="s">
        <v>3248</v>
      </c>
      <c r="W176" s="16" t="s">
        <v>5464</v>
      </c>
      <c r="X176" s="16"/>
      <c r="Y176" s="74">
        <v>1788</v>
      </c>
      <c r="Z176" s="196" t="str">
        <f t="shared" si="8"/>
        <v/>
      </c>
    </row>
    <row r="177" spans="2:26" ht="18.75">
      <c r="B177" s="211" t="s">
        <v>2480</v>
      </c>
      <c r="C177" s="211" t="s">
        <v>2808</v>
      </c>
      <c r="D177" s="46" t="s">
        <v>2783</v>
      </c>
      <c r="E177" s="31">
        <v>1</v>
      </c>
      <c r="F177" s="31" t="s">
        <v>2807</v>
      </c>
      <c r="G177" s="191">
        <v>2</v>
      </c>
      <c r="H177" s="191">
        <f t="shared" si="6"/>
        <v>1.2345679012345678</v>
      </c>
      <c r="I177" s="154">
        <v>230</v>
      </c>
      <c r="J177" s="251">
        <f>_xlfn.XLOOKUP($I177,Inputs!$C$6:$C$23,Inputs!$D$6:$D$23)*$G177</f>
        <v>0.96</v>
      </c>
      <c r="K177" s="252">
        <f t="shared" si="7"/>
        <v>3</v>
      </c>
      <c r="L177" s="322"/>
      <c r="M177" s="322"/>
      <c r="N177" s="322"/>
      <c r="O177" s="322"/>
      <c r="P177" s="322"/>
      <c r="Q177" s="250">
        <f>_xlfn.XLOOKUP($I177,Inputs!$G$6:$G$23,Inputs!$J$6:$J$23)*$K177</f>
        <v>402</v>
      </c>
      <c r="R177" s="250">
        <f>_xlfn.XLOOKUP($I177,Inputs!$G$6:$G$23,Inputs!$K$6:$K$23)*$K177</f>
        <v>435</v>
      </c>
      <c r="S177" s="211" t="s">
        <v>2107</v>
      </c>
      <c r="T177" s="31" t="s">
        <v>3248</v>
      </c>
      <c r="U177" s="211" t="s">
        <v>2463</v>
      </c>
      <c r="V177" s="31" t="s">
        <v>4078</v>
      </c>
      <c r="W177" s="16" t="s">
        <v>5464</v>
      </c>
      <c r="X177" s="16"/>
      <c r="Y177" s="74">
        <v>1789</v>
      </c>
      <c r="Z177" s="196" t="str">
        <f t="shared" si="8"/>
        <v/>
      </c>
    </row>
    <row r="178" spans="2:26" ht="18.75">
      <c r="B178" s="211" t="s">
        <v>2409</v>
      </c>
      <c r="C178" s="211" t="s">
        <v>2808</v>
      </c>
      <c r="D178" s="46" t="s">
        <v>2783</v>
      </c>
      <c r="E178" s="31">
        <v>1</v>
      </c>
      <c r="F178" s="31" t="s">
        <v>2807</v>
      </c>
      <c r="G178" s="191">
        <v>6</v>
      </c>
      <c r="H178" s="191">
        <f t="shared" si="6"/>
        <v>3.7037037037037033</v>
      </c>
      <c r="I178" s="154">
        <v>115</v>
      </c>
      <c r="J178" s="251">
        <f>_xlfn.XLOOKUP($I178,Inputs!$C$6:$C$23,Inputs!$D$6:$D$23)*$G178</f>
        <v>2.5028571428571427</v>
      </c>
      <c r="K178" s="252">
        <f t="shared" si="7"/>
        <v>3</v>
      </c>
      <c r="L178" s="322"/>
      <c r="M178" s="322"/>
      <c r="N178" s="322"/>
      <c r="O178" s="322"/>
      <c r="P178" s="322"/>
      <c r="Q178" s="250">
        <f>_xlfn.XLOOKUP($I178,Inputs!$G$6:$G$23,Inputs!$J$6:$J$23)*$K178</f>
        <v>98.449131513647643</v>
      </c>
      <c r="R178" s="250">
        <f>_xlfn.XLOOKUP($I178,Inputs!$G$6:$G$23,Inputs!$K$6:$K$23)*$K178</f>
        <v>108.40163934426229</v>
      </c>
      <c r="S178" s="211" t="s">
        <v>4321</v>
      </c>
      <c r="T178" s="31" t="s">
        <v>4322</v>
      </c>
      <c r="U178" s="211" t="s">
        <v>2410</v>
      </c>
      <c r="V178" s="31" t="s">
        <v>3242</v>
      </c>
      <c r="W178" s="16" t="s">
        <v>5465</v>
      </c>
      <c r="X178" s="16"/>
      <c r="Y178" s="74">
        <v>1615</v>
      </c>
      <c r="Z178" s="196" t="str">
        <f t="shared" si="8"/>
        <v/>
      </c>
    </row>
    <row r="179" spans="2:26" ht="18.75">
      <c r="B179" s="211" t="s">
        <v>2443</v>
      </c>
      <c r="C179" s="211" t="s">
        <v>2808</v>
      </c>
      <c r="D179" s="46" t="s">
        <v>2783</v>
      </c>
      <c r="E179" s="31">
        <v>1</v>
      </c>
      <c r="F179" s="31" t="s">
        <v>2807</v>
      </c>
      <c r="G179" s="191">
        <v>5</v>
      </c>
      <c r="H179" s="191">
        <f t="shared" si="6"/>
        <v>3.0864197530864197</v>
      </c>
      <c r="I179" s="154">
        <v>115</v>
      </c>
      <c r="J179" s="251">
        <f>_xlfn.XLOOKUP($I179,Inputs!$C$6:$C$23,Inputs!$D$6:$D$23)*$G179</f>
        <v>2.0857142857142859</v>
      </c>
      <c r="K179" s="252">
        <f t="shared" si="7"/>
        <v>3</v>
      </c>
      <c r="L179" s="322"/>
      <c r="M179" s="322"/>
      <c r="N179" s="322"/>
      <c r="O179" s="322"/>
      <c r="P179" s="322"/>
      <c r="Q179" s="250">
        <f>_xlfn.XLOOKUP($I179,Inputs!$G$6:$G$23,Inputs!$J$6:$J$23)*$K179</f>
        <v>98.449131513647643</v>
      </c>
      <c r="R179" s="250">
        <f>_xlfn.XLOOKUP($I179,Inputs!$G$6:$G$23,Inputs!$K$6:$K$23)*$K179</f>
        <v>108.40163934426229</v>
      </c>
      <c r="S179" s="211" t="s">
        <v>4321</v>
      </c>
      <c r="T179" s="134" t="s">
        <v>4322</v>
      </c>
      <c r="U179" s="211" t="s">
        <v>2444</v>
      </c>
      <c r="V179" s="31" t="s">
        <v>3241</v>
      </c>
      <c r="W179" s="16" t="s">
        <v>5465</v>
      </c>
      <c r="X179" s="16"/>
      <c r="Y179" s="74">
        <v>1697</v>
      </c>
      <c r="Z179" s="196" t="str">
        <f t="shared" si="8"/>
        <v/>
      </c>
    </row>
    <row r="180" spans="2:26" ht="18.75">
      <c r="B180" s="211" t="s">
        <v>2443</v>
      </c>
      <c r="C180" s="211" t="s">
        <v>2808</v>
      </c>
      <c r="D180" s="46" t="s">
        <v>2783</v>
      </c>
      <c r="E180" s="31">
        <v>1</v>
      </c>
      <c r="F180" s="31" t="s">
        <v>2807</v>
      </c>
      <c r="G180" s="191">
        <v>0.3</v>
      </c>
      <c r="H180" s="191">
        <f t="shared" si="6"/>
        <v>0.18518518518518517</v>
      </c>
      <c r="I180" s="154">
        <v>115</v>
      </c>
      <c r="J180" s="251">
        <f>_xlfn.XLOOKUP($I180,Inputs!$C$6:$C$23,Inputs!$D$6:$D$23)*$G180</f>
        <v>0.12514285714285714</v>
      </c>
      <c r="K180" s="252">
        <f t="shared" si="7"/>
        <v>3</v>
      </c>
      <c r="L180" s="322"/>
      <c r="M180" s="322"/>
      <c r="N180" s="322"/>
      <c r="O180" s="322"/>
      <c r="P180" s="322"/>
      <c r="Q180" s="250">
        <f>_xlfn.XLOOKUP($I180,Inputs!$G$6:$G$23,Inputs!$J$6:$J$23)*$K180</f>
        <v>98.449131513647643</v>
      </c>
      <c r="R180" s="250">
        <f>_xlfn.XLOOKUP($I180,Inputs!$G$6:$G$23,Inputs!$K$6:$K$23)*$K180</f>
        <v>108.40163934426229</v>
      </c>
      <c r="S180" s="211" t="s">
        <v>2444</v>
      </c>
      <c r="T180" s="31" t="s">
        <v>3241</v>
      </c>
      <c r="U180" s="211" t="s">
        <v>2447</v>
      </c>
      <c r="V180" s="31" t="s">
        <v>4251</v>
      </c>
      <c r="W180" s="16" t="s">
        <v>5465</v>
      </c>
      <c r="X180" s="16"/>
      <c r="Y180" s="74">
        <v>1698</v>
      </c>
      <c r="Z180" s="196" t="str">
        <f t="shared" si="8"/>
        <v/>
      </c>
    </row>
    <row r="181" spans="2:26" ht="18.75">
      <c r="B181" s="211" t="s">
        <v>2443</v>
      </c>
      <c r="C181" s="211" t="s">
        <v>2808</v>
      </c>
      <c r="D181" s="46" t="s">
        <v>2783</v>
      </c>
      <c r="E181" s="31">
        <v>1</v>
      </c>
      <c r="F181" s="31" t="s">
        <v>2807</v>
      </c>
      <c r="G181" s="191">
        <v>1</v>
      </c>
      <c r="H181" s="191">
        <f t="shared" si="6"/>
        <v>0.61728395061728392</v>
      </c>
      <c r="I181" s="154">
        <v>115</v>
      </c>
      <c r="J181" s="251">
        <f>_xlfn.XLOOKUP($I181,Inputs!$C$6:$C$23,Inputs!$D$6:$D$23)*$G181</f>
        <v>0.41714285714285715</v>
      </c>
      <c r="K181" s="252">
        <f t="shared" si="7"/>
        <v>3</v>
      </c>
      <c r="L181" s="322"/>
      <c r="M181" s="322"/>
      <c r="N181" s="322"/>
      <c r="O181" s="322"/>
      <c r="P181" s="322"/>
      <c r="Q181" s="250">
        <f>_xlfn.XLOOKUP($I181,Inputs!$G$6:$G$23,Inputs!$J$6:$J$23)*$K181</f>
        <v>98.449131513647643</v>
      </c>
      <c r="R181" s="250">
        <f>_xlfn.XLOOKUP($I181,Inputs!$G$6:$G$23,Inputs!$K$6:$K$23)*$K181</f>
        <v>108.40163934426229</v>
      </c>
      <c r="S181" s="211" t="s">
        <v>2444</v>
      </c>
      <c r="T181" s="31" t="s">
        <v>3241</v>
      </c>
      <c r="U181" s="211" t="s">
        <v>2410</v>
      </c>
      <c r="V181" s="31" t="s">
        <v>3242</v>
      </c>
      <c r="W181" s="16" t="s">
        <v>5465</v>
      </c>
      <c r="X181" s="16"/>
      <c r="Y181" s="74">
        <v>1699</v>
      </c>
      <c r="Z181" s="196" t="str">
        <f t="shared" si="8"/>
        <v/>
      </c>
    </row>
    <row r="182" spans="2:26" ht="18.75">
      <c r="B182" s="211" t="s">
        <v>2443</v>
      </c>
      <c r="C182" s="211" t="s">
        <v>2808</v>
      </c>
      <c r="D182" s="46" t="s">
        <v>2783</v>
      </c>
      <c r="E182" s="31">
        <v>1</v>
      </c>
      <c r="F182" s="31" t="s">
        <v>2807</v>
      </c>
      <c r="G182" s="191">
        <v>1</v>
      </c>
      <c r="H182" s="191">
        <f t="shared" si="6"/>
        <v>0.61728395061728392</v>
      </c>
      <c r="I182" s="154">
        <v>115</v>
      </c>
      <c r="J182" s="251">
        <f>_xlfn.XLOOKUP($I182,Inputs!$C$6:$C$23,Inputs!$D$6:$D$23)*$G182</f>
        <v>0.41714285714285715</v>
      </c>
      <c r="K182" s="252">
        <f t="shared" si="7"/>
        <v>3</v>
      </c>
      <c r="L182" s="322"/>
      <c r="M182" s="322"/>
      <c r="N182" s="322"/>
      <c r="O182" s="322"/>
      <c r="P182" s="322"/>
      <c r="Q182" s="250">
        <f>_xlfn.XLOOKUP($I182,Inputs!$G$6:$G$23,Inputs!$J$6:$J$23)*$K182</f>
        <v>98.449131513647643</v>
      </c>
      <c r="R182" s="250">
        <f>_xlfn.XLOOKUP($I182,Inputs!$G$6:$G$23,Inputs!$K$6:$K$23)*$K182</f>
        <v>108.40163934426229</v>
      </c>
      <c r="S182" s="211" t="s">
        <v>2410</v>
      </c>
      <c r="T182" s="134" t="s">
        <v>3242</v>
      </c>
      <c r="U182" s="211" t="s">
        <v>2446</v>
      </c>
      <c r="V182" s="31" t="s">
        <v>3387</v>
      </c>
      <c r="W182" s="16" t="s">
        <v>5465</v>
      </c>
      <c r="X182" s="16"/>
      <c r="Y182" s="74">
        <v>1700</v>
      </c>
      <c r="Z182" s="196" t="str">
        <f t="shared" si="8"/>
        <v/>
      </c>
    </row>
    <row r="183" spans="2:26" ht="18.75">
      <c r="B183" s="211" t="s">
        <v>2443</v>
      </c>
      <c r="C183" s="211" t="s">
        <v>2808</v>
      </c>
      <c r="D183" s="46" t="s">
        <v>2783</v>
      </c>
      <c r="E183" s="31">
        <v>1</v>
      </c>
      <c r="F183" s="31" t="s">
        <v>2807</v>
      </c>
      <c r="G183" s="191">
        <v>1</v>
      </c>
      <c r="H183" s="191">
        <f t="shared" si="6"/>
        <v>0.61728395061728392</v>
      </c>
      <c r="I183" s="154">
        <v>115</v>
      </c>
      <c r="J183" s="251">
        <f>_xlfn.XLOOKUP($I183,Inputs!$C$6:$C$23,Inputs!$D$6:$D$23)*$G183</f>
        <v>0.41714285714285715</v>
      </c>
      <c r="K183" s="252">
        <f t="shared" si="7"/>
        <v>3</v>
      </c>
      <c r="L183" s="322"/>
      <c r="M183" s="322"/>
      <c r="N183" s="322"/>
      <c r="O183" s="322"/>
      <c r="P183" s="322"/>
      <c r="Q183" s="250">
        <f>_xlfn.XLOOKUP($I183,Inputs!$G$6:$G$23,Inputs!$J$6:$J$23)*$K183</f>
        <v>98.449131513647643</v>
      </c>
      <c r="R183" s="250">
        <f>_xlfn.XLOOKUP($I183,Inputs!$G$6:$G$23,Inputs!$K$6:$K$23)*$K183</f>
        <v>108.40163934426229</v>
      </c>
      <c r="S183" s="211" t="s">
        <v>2410</v>
      </c>
      <c r="T183" s="134" t="s">
        <v>3242</v>
      </c>
      <c r="U183" s="211" t="s">
        <v>2445</v>
      </c>
      <c r="V183" s="31" t="s">
        <v>3243</v>
      </c>
      <c r="W183" s="16" t="s">
        <v>5465</v>
      </c>
      <c r="X183" s="16"/>
      <c r="Y183" s="74">
        <v>1701</v>
      </c>
      <c r="Z183" s="196" t="str">
        <f t="shared" si="8"/>
        <v/>
      </c>
    </row>
    <row r="184" spans="2:26" ht="18.75">
      <c r="B184" s="211" t="s">
        <v>2443</v>
      </c>
      <c r="C184" s="211" t="s">
        <v>2808</v>
      </c>
      <c r="D184" s="46" t="s">
        <v>2783</v>
      </c>
      <c r="E184" s="31">
        <v>1</v>
      </c>
      <c r="F184" s="31" t="s">
        <v>2807</v>
      </c>
      <c r="G184" s="191">
        <v>1</v>
      </c>
      <c r="H184" s="191">
        <f t="shared" si="6"/>
        <v>0.61728395061728392</v>
      </c>
      <c r="I184" s="154">
        <v>115</v>
      </c>
      <c r="J184" s="251">
        <f>_xlfn.XLOOKUP($I184,Inputs!$C$6:$C$23,Inputs!$D$6:$D$23)*$G184</f>
        <v>0.41714285714285715</v>
      </c>
      <c r="K184" s="252">
        <f t="shared" si="7"/>
        <v>3</v>
      </c>
      <c r="L184" s="322"/>
      <c r="M184" s="322"/>
      <c r="N184" s="322"/>
      <c r="O184" s="322"/>
      <c r="P184" s="322"/>
      <c r="Q184" s="250">
        <f>_xlfn.XLOOKUP($I184,Inputs!$G$6:$G$23,Inputs!$J$6:$J$23)*$K184</f>
        <v>98.449131513647643</v>
      </c>
      <c r="R184" s="250">
        <f>_xlfn.XLOOKUP($I184,Inputs!$G$6:$G$23,Inputs!$K$6:$K$23)*$K184</f>
        <v>108.40163934426229</v>
      </c>
      <c r="S184" s="211" t="s">
        <v>2445</v>
      </c>
      <c r="T184" s="31" t="s">
        <v>3243</v>
      </c>
      <c r="U184" s="211" t="s">
        <v>1410</v>
      </c>
      <c r="V184" s="31" t="s">
        <v>4162</v>
      </c>
      <c r="W184" s="16" t="s">
        <v>5465</v>
      </c>
      <c r="X184" s="16"/>
      <c r="Y184" s="74">
        <v>1702</v>
      </c>
      <c r="Z184" s="196" t="str">
        <f t="shared" si="8"/>
        <v/>
      </c>
    </row>
    <row r="185" spans="2:26" ht="18.75">
      <c r="B185" s="211" t="s">
        <v>2448</v>
      </c>
      <c r="C185" s="211" t="s">
        <v>2808</v>
      </c>
      <c r="D185" s="46" t="s">
        <v>2783</v>
      </c>
      <c r="E185" s="31">
        <v>1</v>
      </c>
      <c r="F185" s="31" t="s">
        <v>2807</v>
      </c>
      <c r="G185" s="191">
        <v>2</v>
      </c>
      <c r="H185" s="191">
        <f t="shared" si="6"/>
        <v>1.2345679012345678</v>
      </c>
      <c r="I185" s="154">
        <v>115</v>
      </c>
      <c r="J185" s="251">
        <f>_xlfn.XLOOKUP($I185,Inputs!$C$6:$C$23,Inputs!$D$6:$D$23)*$G185</f>
        <v>0.8342857142857143</v>
      </c>
      <c r="K185" s="252">
        <f t="shared" si="7"/>
        <v>3</v>
      </c>
      <c r="L185" s="322"/>
      <c r="M185" s="322"/>
      <c r="N185" s="322"/>
      <c r="O185" s="322"/>
      <c r="P185" s="322"/>
      <c r="Q185" s="250">
        <f>_xlfn.XLOOKUP($I185,Inputs!$G$6:$G$23,Inputs!$J$6:$J$23)*$K185</f>
        <v>98.449131513647643</v>
      </c>
      <c r="R185" s="250">
        <f>_xlfn.XLOOKUP($I185,Inputs!$G$6:$G$23,Inputs!$K$6:$K$23)*$K185</f>
        <v>108.40163934426229</v>
      </c>
      <c r="S185" s="211" t="s">
        <v>2449</v>
      </c>
      <c r="T185" s="31" t="s">
        <v>3348</v>
      </c>
      <c r="U185" s="211" t="s">
        <v>2444</v>
      </c>
      <c r="V185" s="31" t="s">
        <v>3241</v>
      </c>
      <c r="W185" s="16" t="s">
        <v>5465</v>
      </c>
      <c r="X185" s="16"/>
      <c r="Y185" s="74">
        <v>1703</v>
      </c>
      <c r="Z185" s="196" t="str">
        <f t="shared" si="8"/>
        <v/>
      </c>
    </row>
    <row r="186" spans="2:26" ht="18.75">
      <c r="B186" s="211" t="s">
        <v>2451</v>
      </c>
      <c r="C186" s="211" t="s">
        <v>2808</v>
      </c>
      <c r="D186" s="46" t="s">
        <v>2783</v>
      </c>
      <c r="E186" s="31">
        <v>1</v>
      </c>
      <c r="F186" s="31" t="s">
        <v>2807</v>
      </c>
      <c r="G186" s="191">
        <v>5</v>
      </c>
      <c r="H186" s="191">
        <f t="shared" si="6"/>
        <v>3.0864197530864197</v>
      </c>
      <c r="I186" s="154">
        <v>115</v>
      </c>
      <c r="J186" s="251">
        <f>_xlfn.XLOOKUP($I186,Inputs!$C$6:$C$23,Inputs!$D$6:$D$23)*$G186</f>
        <v>2.0857142857142859</v>
      </c>
      <c r="K186" s="252">
        <f t="shared" si="7"/>
        <v>3</v>
      </c>
      <c r="L186" s="322"/>
      <c r="M186" s="322"/>
      <c r="N186" s="322"/>
      <c r="O186" s="322"/>
      <c r="P186" s="322"/>
      <c r="Q186" s="250">
        <f>_xlfn.XLOOKUP($I186,Inputs!$G$6:$G$23,Inputs!$J$6:$J$23)*$K186</f>
        <v>98.449131513647643</v>
      </c>
      <c r="R186" s="250">
        <f>_xlfn.XLOOKUP($I186,Inputs!$G$6:$G$23,Inputs!$K$6:$K$23)*$K186</f>
        <v>108.40163934426229</v>
      </c>
      <c r="S186" s="211" t="s">
        <v>4321</v>
      </c>
      <c r="T186" s="134" t="s">
        <v>4322</v>
      </c>
      <c r="U186" s="211" t="s">
        <v>2444</v>
      </c>
      <c r="V186" s="31" t="s">
        <v>3241</v>
      </c>
      <c r="W186" s="16" t="s">
        <v>5465</v>
      </c>
      <c r="X186" s="16"/>
      <c r="Y186" s="74">
        <v>1713</v>
      </c>
      <c r="Z186" s="196" t="str">
        <f t="shared" si="8"/>
        <v/>
      </c>
    </row>
    <row r="187" spans="2:26" ht="18.75">
      <c r="B187" s="211" t="s">
        <v>2451</v>
      </c>
      <c r="C187" s="211" t="s">
        <v>2808</v>
      </c>
      <c r="D187" s="46" t="s">
        <v>2783</v>
      </c>
      <c r="E187" s="31">
        <v>1</v>
      </c>
      <c r="F187" s="31" t="s">
        <v>2807</v>
      </c>
      <c r="G187" s="191">
        <v>0.3</v>
      </c>
      <c r="H187" s="191">
        <f t="shared" si="6"/>
        <v>0.18518518518518517</v>
      </c>
      <c r="I187" s="154">
        <v>115</v>
      </c>
      <c r="J187" s="251">
        <f>_xlfn.XLOOKUP($I187,Inputs!$C$6:$C$23,Inputs!$D$6:$D$23)*$G187</f>
        <v>0.12514285714285714</v>
      </c>
      <c r="K187" s="252">
        <f t="shared" si="7"/>
        <v>3</v>
      </c>
      <c r="L187" s="322"/>
      <c r="M187" s="322"/>
      <c r="N187" s="322"/>
      <c r="O187" s="322"/>
      <c r="P187" s="322"/>
      <c r="Q187" s="250">
        <f>_xlfn.XLOOKUP($I187,Inputs!$G$6:$G$23,Inputs!$J$6:$J$23)*$K187</f>
        <v>98.449131513647643</v>
      </c>
      <c r="R187" s="250">
        <f>_xlfn.XLOOKUP($I187,Inputs!$G$6:$G$23,Inputs!$K$6:$K$23)*$K187</f>
        <v>108.40163934426229</v>
      </c>
      <c r="S187" s="211" t="s">
        <v>2444</v>
      </c>
      <c r="T187" s="31" t="s">
        <v>3241</v>
      </c>
      <c r="U187" s="211" t="s">
        <v>2447</v>
      </c>
      <c r="V187" s="31" t="s">
        <v>4251</v>
      </c>
      <c r="W187" s="16" t="s">
        <v>5465</v>
      </c>
      <c r="X187" s="16"/>
      <c r="Y187" s="74">
        <v>1714</v>
      </c>
      <c r="Z187" s="196" t="str">
        <f t="shared" si="8"/>
        <v/>
      </c>
    </row>
    <row r="188" spans="2:26" ht="18.75">
      <c r="B188" s="211" t="s">
        <v>2451</v>
      </c>
      <c r="C188" s="211" t="s">
        <v>2808</v>
      </c>
      <c r="D188" s="46" t="s">
        <v>2783</v>
      </c>
      <c r="E188" s="31">
        <v>1</v>
      </c>
      <c r="F188" s="31" t="s">
        <v>2807</v>
      </c>
      <c r="G188" s="191">
        <v>1</v>
      </c>
      <c r="H188" s="191">
        <f t="shared" si="6"/>
        <v>0.61728395061728392</v>
      </c>
      <c r="I188" s="154">
        <v>115</v>
      </c>
      <c r="J188" s="251">
        <f>_xlfn.XLOOKUP($I188,Inputs!$C$6:$C$23,Inputs!$D$6:$D$23)*$G188</f>
        <v>0.41714285714285715</v>
      </c>
      <c r="K188" s="252">
        <f t="shared" si="7"/>
        <v>3</v>
      </c>
      <c r="L188" s="322"/>
      <c r="M188" s="322"/>
      <c r="N188" s="322"/>
      <c r="O188" s="322"/>
      <c r="P188" s="322"/>
      <c r="Q188" s="250">
        <f>_xlfn.XLOOKUP($I188,Inputs!$G$6:$G$23,Inputs!$J$6:$J$23)*$K188</f>
        <v>98.449131513647643</v>
      </c>
      <c r="R188" s="250">
        <f>_xlfn.XLOOKUP($I188,Inputs!$G$6:$G$23,Inputs!$K$6:$K$23)*$K188</f>
        <v>108.40163934426229</v>
      </c>
      <c r="S188" s="211" t="s">
        <v>2444</v>
      </c>
      <c r="T188" s="31" t="s">
        <v>3241</v>
      </c>
      <c r="U188" s="211" t="s">
        <v>2410</v>
      </c>
      <c r="V188" s="31" t="s">
        <v>3242</v>
      </c>
      <c r="W188" s="16" t="s">
        <v>5465</v>
      </c>
      <c r="X188" s="16"/>
      <c r="Y188" s="74">
        <v>1715</v>
      </c>
      <c r="Z188" s="196" t="str">
        <f t="shared" si="8"/>
        <v/>
      </c>
    </row>
    <row r="189" spans="2:26" ht="18.75">
      <c r="B189" s="211" t="s">
        <v>2451</v>
      </c>
      <c r="C189" s="211" t="s">
        <v>2808</v>
      </c>
      <c r="D189" s="46" t="s">
        <v>2783</v>
      </c>
      <c r="E189" s="31">
        <v>1</v>
      </c>
      <c r="F189" s="31" t="s">
        <v>2807</v>
      </c>
      <c r="G189" s="191">
        <v>1</v>
      </c>
      <c r="H189" s="191">
        <f t="shared" si="6"/>
        <v>0.61728395061728392</v>
      </c>
      <c r="I189" s="154">
        <v>115</v>
      </c>
      <c r="J189" s="251">
        <f>_xlfn.XLOOKUP($I189,Inputs!$C$6:$C$23,Inputs!$D$6:$D$23)*$G189</f>
        <v>0.41714285714285715</v>
      </c>
      <c r="K189" s="252">
        <f t="shared" si="7"/>
        <v>3</v>
      </c>
      <c r="L189" s="322"/>
      <c r="M189" s="322"/>
      <c r="N189" s="322"/>
      <c r="O189" s="322"/>
      <c r="P189" s="322"/>
      <c r="Q189" s="250">
        <f>_xlfn.XLOOKUP($I189,Inputs!$G$6:$G$23,Inputs!$J$6:$J$23)*$K189</f>
        <v>98.449131513647643</v>
      </c>
      <c r="R189" s="250">
        <f>_xlfn.XLOOKUP($I189,Inputs!$G$6:$G$23,Inputs!$K$6:$K$23)*$K189</f>
        <v>108.40163934426229</v>
      </c>
      <c r="S189" s="211" t="s">
        <v>2410</v>
      </c>
      <c r="T189" s="31" t="s">
        <v>3242</v>
      </c>
      <c r="U189" s="211" t="s">
        <v>2446</v>
      </c>
      <c r="V189" s="31" t="s">
        <v>3387</v>
      </c>
      <c r="W189" s="16" t="s">
        <v>5465</v>
      </c>
      <c r="X189" s="16"/>
      <c r="Y189" s="74">
        <v>1716</v>
      </c>
      <c r="Z189" s="196" t="str">
        <f t="shared" si="8"/>
        <v/>
      </c>
    </row>
    <row r="190" spans="2:26" ht="18.75">
      <c r="B190" s="211" t="s">
        <v>2451</v>
      </c>
      <c r="C190" s="211" t="s">
        <v>2808</v>
      </c>
      <c r="D190" s="46" t="s">
        <v>2783</v>
      </c>
      <c r="E190" s="31">
        <v>1</v>
      </c>
      <c r="F190" s="31" t="s">
        <v>2807</v>
      </c>
      <c r="G190" s="191">
        <v>1</v>
      </c>
      <c r="H190" s="191">
        <f t="shared" si="6"/>
        <v>0.61728395061728392</v>
      </c>
      <c r="I190" s="154">
        <v>115</v>
      </c>
      <c r="J190" s="251">
        <f>_xlfn.XLOOKUP($I190,Inputs!$C$6:$C$23,Inputs!$D$6:$D$23)*$G190</f>
        <v>0.41714285714285715</v>
      </c>
      <c r="K190" s="252">
        <f t="shared" si="7"/>
        <v>3</v>
      </c>
      <c r="L190" s="322"/>
      <c r="M190" s="322"/>
      <c r="N190" s="322"/>
      <c r="O190" s="322"/>
      <c r="P190" s="322"/>
      <c r="Q190" s="250">
        <f>_xlfn.XLOOKUP($I190,Inputs!$G$6:$G$23,Inputs!$J$6:$J$23)*$K190</f>
        <v>98.449131513647643</v>
      </c>
      <c r="R190" s="250">
        <f>_xlfn.XLOOKUP($I190,Inputs!$G$6:$G$23,Inputs!$K$6:$K$23)*$K190</f>
        <v>108.40163934426229</v>
      </c>
      <c r="S190" s="211" t="s">
        <v>2410</v>
      </c>
      <c r="T190" s="31" t="s">
        <v>3242</v>
      </c>
      <c r="U190" s="211" t="s">
        <v>2445</v>
      </c>
      <c r="V190" s="31" t="s">
        <v>3243</v>
      </c>
      <c r="W190" s="16" t="s">
        <v>5465</v>
      </c>
      <c r="X190" s="16"/>
      <c r="Y190" s="74">
        <v>1717</v>
      </c>
      <c r="Z190" s="196" t="str">
        <f t="shared" si="8"/>
        <v/>
      </c>
    </row>
    <row r="191" spans="2:26" ht="18.75">
      <c r="B191" s="211" t="s">
        <v>2451</v>
      </c>
      <c r="C191" s="211" t="s">
        <v>2808</v>
      </c>
      <c r="D191" s="46" t="s">
        <v>2783</v>
      </c>
      <c r="E191" s="31">
        <v>1</v>
      </c>
      <c r="F191" s="31" t="s">
        <v>2807</v>
      </c>
      <c r="G191" s="191">
        <v>1</v>
      </c>
      <c r="H191" s="191">
        <f t="shared" si="6"/>
        <v>0.61728395061728392</v>
      </c>
      <c r="I191" s="154">
        <v>115</v>
      </c>
      <c r="J191" s="251">
        <f>_xlfn.XLOOKUP($I191,Inputs!$C$6:$C$23,Inputs!$D$6:$D$23)*$G191</f>
        <v>0.41714285714285715</v>
      </c>
      <c r="K191" s="252">
        <f t="shared" si="7"/>
        <v>3</v>
      </c>
      <c r="L191" s="322"/>
      <c r="M191" s="322"/>
      <c r="N191" s="322"/>
      <c r="O191" s="322"/>
      <c r="P191" s="322"/>
      <c r="Q191" s="250">
        <f>_xlfn.XLOOKUP($I191,Inputs!$G$6:$G$23,Inputs!$J$6:$J$23)*$K191</f>
        <v>98.449131513647643</v>
      </c>
      <c r="R191" s="250">
        <f>_xlfn.XLOOKUP($I191,Inputs!$G$6:$G$23,Inputs!$K$6:$K$23)*$K191</f>
        <v>108.40163934426229</v>
      </c>
      <c r="S191" s="211" t="s">
        <v>2445</v>
      </c>
      <c r="T191" s="31" t="s">
        <v>3243</v>
      </c>
      <c r="U191" s="211" t="s">
        <v>1410</v>
      </c>
      <c r="V191" s="31" t="s">
        <v>4162</v>
      </c>
      <c r="W191" s="16" t="s">
        <v>5465</v>
      </c>
      <c r="X191" s="16"/>
      <c r="Y191" s="74">
        <v>1718</v>
      </c>
      <c r="Z191" s="196" t="str">
        <f t="shared" si="8"/>
        <v/>
      </c>
    </row>
    <row r="192" spans="2:26" ht="18.75">
      <c r="B192" s="211" t="s">
        <v>1387</v>
      </c>
      <c r="C192" s="211" t="s">
        <v>2808</v>
      </c>
      <c r="D192" s="46" t="s">
        <v>2783</v>
      </c>
      <c r="E192" s="31">
        <v>1</v>
      </c>
      <c r="F192" s="31" t="s">
        <v>2807</v>
      </c>
      <c r="G192" s="191">
        <v>8</v>
      </c>
      <c r="H192" s="191">
        <f t="shared" si="6"/>
        <v>4.9382716049382713</v>
      </c>
      <c r="I192" s="154">
        <v>115</v>
      </c>
      <c r="J192" s="251">
        <f>_xlfn.XLOOKUP($I192,Inputs!$C$6:$C$23,Inputs!$D$6:$D$23)*$G192</f>
        <v>3.3371428571428572</v>
      </c>
      <c r="K192" s="252">
        <f t="shared" si="7"/>
        <v>3</v>
      </c>
      <c r="L192" s="322"/>
      <c r="M192" s="322"/>
      <c r="N192" s="322"/>
      <c r="O192" s="322"/>
      <c r="P192" s="322"/>
      <c r="Q192" s="250">
        <f>_xlfn.XLOOKUP($I192,Inputs!$G$6:$G$23,Inputs!$J$6:$J$23)*$K192</f>
        <v>98.449131513647643</v>
      </c>
      <c r="R192" s="250">
        <f>_xlfn.XLOOKUP($I192,Inputs!$G$6:$G$23,Inputs!$K$6:$K$23)*$K192</f>
        <v>108.40163934426229</v>
      </c>
      <c r="S192" s="211" t="s">
        <v>1407</v>
      </c>
      <c r="T192" s="31" t="s">
        <v>3927</v>
      </c>
      <c r="U192" s="211" t="s">
        <v>1388</v>
      </c>
      <c r="V192" s="31" t="s">
        <v>3077</v>
      </c>
      <c r="W192" s="16" t="s">
        <v>5466</v>
      </c>
      <c r="X192" s="16"/>
      <c r="Y192" s="74">
        <v>29</v>
      </c>
      <c r="Z192" s="196" t="str">
        <f t="shared" si="8"/>
        <v/>
      </c>
    </row>
    <row r="193" spans="2:26" ht="18.75">
      <c r="B193" s="211" t="s">
        <v>1387</v>
      </c>
      <c r="C193" s="211" t="s">
        <v>2808</v>
      </c>
      <c r="D193" s="46" t="s">
        <v>2783</v>
      </c>
      <c r="E193" s="31">
        <v>1</v>
      </c>
      <c r="F193" s="31" t="s">
        <v>2807</v>
      </c>
      <c r="G193" s="191">
        <v>6</v>
      </c>
      <c r="H193" s="191">
        <f t="shared" si="6"/>
        <v>3.7037037037037033</v>
      </c>
      <c r="I193" s="154">
        <v>115</v>
      </c>
      <c r="J193" s="251">
        <f>_xlfn.XLOOKUP($I193,Inputs!$C$6:$C$23,Inputs!$D$6:$D$23)*$G193</f>
        <v>2.5028571428571427</v>
      </c>
      <c r="K193" s="252">
        <f t="shared" si="7"/>
        <v>3</v>
      </c>
      <c r="L193" s="322"/>
      <c r="M193" s="322"/>
      <c r="N193" s="322"/>
      <c r="O193" s="322"/>
      <c r="P193" s="322"/>
      <c r="Q193" s="250">
        <f>_xlfn.XLOOKUP($I193,Inputs!$G$6:$G$23,Inputs!$J$6:$J$23)*$K193</f>
        <v>98.449131513647643</v>
      </c>
      <c r="R193" s="250">
        <f>_xlfn.XLOOKUP($I193,Inputs!$G$6:$G$23,Inputs!$K$6:$K$23)*$K193</f>
        <v>108.40163934426229</v>
      </c>
      <c r="S193" s="211" t="s">
        <v>1388</v>
      </c>
      <c r="T193" s="31" t="s">
        <v>3077</v>
      </c>
      <c r="U193" s="211" t="s">
        <v>1389</v>
      </c>
      <c r="V193" s="31" t="s">
        <v>3330</v>
      </c>
      <c r="W193" s="16" t="s">
        <v>5466</v>
      </c>
      <c r="X193" s="16"/>
      <c r="Y193" s="74">
        <v>30</v>
      </c>
      <c r="Z193" s="196" t="str">
        <f t="shared" si="8"/>
        <v/>
      </c>
    </row>
    <row r="194" spans="2:26" ht="18.75">
      <c r="B194" s="211" t="s">
        <v>1387</v>
      </c>
      <c r="C194" s="211" t="s">
        <v>2808</v>
      </c>
      <c r="D194" s="46" t="s">
        <v>2783</v>
      </c>
      <c r="E194" s="31">
        <v>1</v>
      </c>
      <c r="F194" s="31" t="s">
        <v>2807</v>
      </c>
      <c r="G194" s="191">
        <v>0.1</v>
      </c>
      <c r="H194" s="191">
        <f t="shared" si="6"/>
        <v>6.1728395061728392E-2</v>
      </c>
      <c r="I194" s="154">
        <v>115</v>
      </c>
      <c r="J194" s="251">
        <f>_xlfn.XLOOKUP($I194,Inputs!$C$6:$C$23,Inputs!$D$6:$D$23)*$G194</f>
        <v>4.1714285714285718E-2</v>
      </c>
      <c r="K194" s="252">
        <f t="shared" si="7"/>
        <v>3</v>
      </c>
      <c r="L194" s="322"/>
      <c r="M194" s="322"/>
      <c r="N194" s="322"/>
      <c r="O194" s="322"/>
      <c r="P194" s="322"/>
      <c r="Q194" s="250">
        <f>_xlfn.XLOOKUP($I194,Inputs!$G$6:$G$23,Inputs!$J$6:$J$23)*$K194</f>
        <v>98.449131513647643</v>
      </c>
      <c r="R194" s="250">
        <f>_xlfn.XLOOKUP($I194,Inputs!$G$6:$G$23,Inputs!$K$6:$K$23)*$K194</f>
        <v>108.40163934426229</v>
      </c>
      <c r="S194" s="211" t="s">
        <v>1389</v>
      </c>
      <c r="T194" s="31" t="s">
        <v>3330</v>
      </c>
      <c r="U194" s="212" t="s">
        <v>1390</v>
      </c>
      <c r="V194" s="31" t="s">
        <v>3118</v>
      </c>
      <c r="W194" s="16" t="s">
        <v>5466</v>
      </c>
      <c r="X194" s="16"/>
      <c r="Y194" s="74">
        <v>31</v>
      </c>
      <c r="Z194" s="196" t="str">
        <f t="shared" si="8"/>
        <v/>
      </c>
    </row>
    <row r="195" spans="2:26" ht="18.75">
      <c r="B195" s="211" t="s">
        <v>1387</v>
      </c>
      <c r="C195" s="211" t="s">
        <v>2808</v>
      </c>
      <c r="D195" s="46" t="s">
        <v>2783</v>
      </c>
      <c r="E195" s="31">
        <v>1</v>
      </c>
      <c r="F195" s="31" t="s">
        <v>2807</v>
      </c>
      <c r="G195" s="191">
        <v>13</v>
      </c>
      <c r="H195" s="191">
        <f t="shared" si="6"/>
        <v>8.0246913580246915</v>
      </c>
      <c r="I195" s="154">
        <v>115</v>
      </c>
      <c r="J195" s="251">
        <f>_xlfn.XLOOKUP($I195,Inputs!$C$6:$C$23,Inputs!$D$6:$D$23)*$G195</f>
        <v>5.4228571428571426</v>
      </c>
      <c r="K195" s="252">
        <f t="shared" si="7"/>
        <v>3</v>
      </c>
      <c r="L195" s="322"/>
      <c r="M195" s="322"/>
      <c r="N195" s="322"/>
      <c r="O195" s="322"/>
      <c r="P195" s="322"/>
      <c r="Q195" s="250">
        <f>_xlfn.XLOOKUP($I195,Inputs!$G$6:$G$23,Inputs!$J$6:$J$23)*$K195</f>
        <v>98.449131513647643</v>
      </c>
      <c r="R195" s="250">
        <f>_xlfn.XLOOKUP($I195,Inputs!$G$6:$G$23,Inputs!$K$6:$K$23)*$K195</f>
        <v>108.40163934426229</v>
      </c>
      <c r="S195" s="211" t="s">
        <v>1388</v>
      </c>
      <c r="T195" s="31" t="s">
        <v>3077</v>
      </c>
      <c r="U195" s="211" t="s">
        <v>1391</v>
      </c>
      <c r="V195" s="31" t="s">
        <v>3332</v>
      </c>
      <c r="W195" s="16" t="s">
        <v>5466</v>
      </c>
      <c r="X195" s="16"/>
      <c r="Y195" s="74">
        <v>32</v>
      </c>
      <c r="Z195" s="196" t="str">
        <f t="shared" si="8"/>
        <v/>
      </c>
    </row>
    <row r="196" spans="2:26" ht="18.75">
      <c r="B196" s="211" t="s">
        <v>1387</v>
      </c>
      <c r="C196" s="211" t="s">
        <v>2808</v>
      </c>
      <c r="D196" s="46" t="s">
        <v>2783</v>
      </c>
      <c r="E196" s="31">
        <v>1</v>
      </c>
      <c r="F196" s="31" t="s">
        <v>2807</v>
      </c>
      <c r="G196" s="191">
        <v>1</v>
      </c>
      <c r="H196" s="191">
        <f t="shared" ref="H196:H259" si="9">G196/1.62</f>
        <v>0.61728395061728392</v>
      </c>
      <c r="I196" s="154">
        <v>115</v>
      </c>
      <c r="J196" s="251">
        <f>_xlfn.XLOOKUP($I196,Inputs!$C$6:$C$23,Inputs!$D$6:$D$23)*$G196</f>
        <v>0.41714285714285715</v>
      </c>
      <c r="K196" s="252">
        <f t="shared" ref="K196:K259" si="10">IF((42.4*(H196)^(-0.6595))&gt;=3,3,(IF(42.4*(H196)^(-0.6595)&lt;=0.5,0.5,(42.4*(H196)^(-0.6595)))))</f>
        <v>3</v>
      </c>
      <c r="L196" s="322"/>
      <c r="M196" s="322"/>
      <c r="N196" s="322"/>
      <c r="O196" s="322"/>
      <c r="P196" s="322"/>
      <c r="Q196" s="250">
        <f>_xlfn.XLOOKUP($I196,Inputs!$G$6:$G$23,Inputs!$J$6:$J$23)*$K196</f>
        <v>98.449131513647643</v>
      </c>
      <c r="R196" s="250">
        <f>_xlfn.XLOOKUP($I196,Inputs!$G$6:$G$23,Inputs!$K$6:$K$23)*$K196</f>
        <v>108.40163934426229</v>
      </c>
      <c r="S196" s="211" t="s">
        <v>1391</v>
      </c>
      <c r="T196" s="31" t="s">
        <v>3332</v>
      </c>
      <c r="U196" s="211" t="s">
        <v>4483</v>
      </c>
      <c r="V196" s="31" t="s">
        <v>3331</v>
      </c>
      <c r="W196" s="16" t="s">
        <v>5466</v>
      </c>
      <c r="X196" s="16"/>
      <c r="Y196" s="74">
        <v>33</v>
      </c>
      <c r="Z196" s="196" t="str">
        <f t="shared" ref="Z196:Z259" si="11">IF(S196=U196,"YES","")</f>
        <v/>
      </c>
    </row>
    <row r="197" spans="2:26" ht="18.75">
      <c r="B197" s="211" t="s">
        <v>1387</v>
      </c>
      <c r="C197" s="211" t="s">
        <v>2808</v>
      </c>
      <c r="D197" s="46" t="s">
        <v>2783</v>
      </c>
      <c r="E197" s="31">
        <v>2</v>
      </c>
      <c r="F197" s="31" t="s">
        <v>2807</v>
      </c>
      <c r="G197" s="191">
        <v>1</v>
      </c>
      <c r="H197" s="191">
        <f t="shared" si="9"/>
        <v>0.61728395061728392</v>
      </c>
      <c r="I197" s="154">
        <v>115</v>
      </c>
      <c r="J197" s="251">
        <f>_xlfn.XLOOKUP($I197,Inputs!$C$6:$C$23,Inputs!$D$6:$D$23)*$G197</f>
        <v>0.41714285714285715</v>
      </c>
      <c r="K197" s="252">
        <f t="shared" si="10"/>
        <v>3</v>
      </c>
      <c r="L197" s="322"/>
      <c r="M197" s="322"/>
      <c r="N197" s="322"/>
      <c r="O197" s="322"/>
      <c r="P197" s="322"/>
      <c r="Q197" s="250">
        <f>_xlfn.XLOOKUP($I197,Inputs!$G$6:$G$23,Inputs!$J$6:$J$23)*$K197</f>
        <v>98.449131513647643</v>
      </c>
      <c r="R197" s="250">
        <f>_xlfn.XLOOKUP($I197,Inputs!$G$6:$G$23,Inputs!$K$6:$K$23)*$K197</f>
        <v>108.40163934426229</v>
      </c>
      <c r="S197" s="211" t="s">
        <v>4483</v>
      </c>
      <c r="T197" s="31" t="s">
        <v>3331</v>
      </c>
      <c r="U197" s="211" t="s">
        <v>1392</v>
      </c>
      <c r="V197" s="31" t="s">
        <v>3373</v>
      </c>
      <c r="W197" s="16" t="s">
        <v>5466</v>
      </c>
      <c r="X197" s="16"/>
      <c r="Y197" s="74">
        <v>34</v>
      </c>
      <c r="Z197" s="196" t="str">
        <f t="shared" si="11"/>
        <v/>
      </c>
    </row>
    <row r="198" spans="2:26" ht="18.75">
      <c r="B198" s="211" t="s">
        <v>1406</v>
      </c>
      <c r="C198" s="211" t="s">
        <v>2808</v>
      </c>
      <c r="D198" s="46" t="s">
        <v>2783</v>
      </c>
      <c r="E198" s="31">
        <v>1</v>
      </c>
      <c r="F198" s="31" t="s">
        <v>2807</v>
      </c>
      <c r="G198" s="191">
        <v>4.5</v>
      </c>
      <c r="H198" s="191">
        <f t="shared" si="9"/>
        <v>2.7777777777777777</v>
      </c>
      <c r="I198" s="154">
        <v>115</v>
      </c>
      <c r="J198" s="251">
        <f>_xlfn.XLOOKUP($I198,Inputs!$C$6:$C$23,Inputs!$D$6:$D$23)*$G198</f>
        <v>1.8771428571428572</v>
      </c>
      <c r="K198" s="252">
        <f t="shared" si="10"/>
        <v>3</v>
      </c>
      <c r="L198" s="322"/>
      <c r="M198" s="322"/>
      <c r="N198" s="322"/>
      <c r="O198" s="322"/>
      <c r="P198" s="322"/>
      <c r="Q198" s="250">
        <f>_xlfn.XLOOKUP($I198,Inputs!$G$6:$G$23,Inputs!$J$6:$J$23)*$K198</f>
        <v>98.449131513647643</v>
      </c>
      <c r="R198" s="250">
        <f>_xlfn.XLOOKUP($I198,Inputs!$G$6:$G$23,Inputs!$K$6:$K$23)*$K198</f>
        <v>108.40163934426229</v>
      </c>
      <c r="S198" s="211" t="s">
        <v>1407</v>
      </c>
      <c r="T198" s="31" t="s">
        <v>3927</v>
      </c>
      <c r="U198" s="211" t="s">
        <v>1408</v>
      </c>
      <c r="V198" s="31" t="s">
        <v>3066</v>
      </c>
      <c r="W198" s="16" t="s">
        <v>5466</v>
      </c>
      <c r="X198" s="16"/>
      <c r="Y198" s="74">
        <v>47</v>
      </c>
      <c r="Z198" s="196" t="str">
        <f t="shared" si="11"/>
        <v/>
      </c>
    </row>
    <row r="199" spans="2:26" ht="18.75">
      <c r="B199" s="211" t="s">
        <v>1406</v>
      </c>
      <c r="C199" s="211" t="s">
        <v>2808</v>
      </c>
      <c r="D199" s="46" t="s">
        <v>2783</v>
      </c>
      <c r="E199" s="31">
        <v>1</v>
      </c>
      <c r="F199" s="31" t="s">
        <v>2807</v>
      </c>
      <c r="G199" s="191">
        <v>0.1</v>
      </c>
      <c r="H199" s="191">
        <f t="shared" si="9"/>
        <v>6.1728395061728392E-2</v>
      </c>
      <c r="I199" s="154">
        <v>115</v>
      </c>
      <c r="J199" s="251">
        <f>_xlfn.XLOOKUP($I199,Inputs!$C$6:$C$23,Inputs!$D$6:$D$23)*$G199</f>
        <v>4.1714285714285718E-2</v>
      </c>
      <c r="K199" s="252">
        <f t="shared" si="10"/>
        <v>3</v>
      </c>
      <c r="L199" s="322"/>
      <c r="M199" s="322"/>
      <c r="N199" s="322"/>
      <c r="O199" s="322"/>
      <c r="P199" s="322"/>
      <c r="Q199" s="250">
        <f>_xlfn.XLOOKUP($I199,Inputs!$G$6:$G$23,Inputs!$J$6:$J$23)*$K199</f>
        <v>98.449131513647643</v>
      </c>
      <c r="R199" s="250">
        <f>_xlfn.XLOOKUP($I199,Inputs!$G$6:$G$23,Inputs!$K$6:$K$23)*$K199</f>
        <v>108.40163934426229</v>
      </c>
      <c r="S199" s="211" t="s">
        <v>1408</v>
      </c>
      <c r="T199" s="31" t="s">
        <v>3066</v>
      </c>
      <c r="U199" s="211" t="s">
        <v>1409</v>
      </c>
      <c r="V199" s="31" t="s">
        <v>4088</v>
      </c>
      <c r="W199" s="16" t="s">
        <v>5466</v>
      </c>
      <c r="X199" s="16"/>
      <c r="Y199" s="74">
        <v>48</v>
      </c>
      <c r="Z199" s="196" t="str">
        <f t="shared" si="11"/>
        <v/>
      </c>
    </row>
    <row r="200" spans="2:26" ht="18.75">
      <c r="B200" s="211" t="s">
        <v>1406</v>
      </c>
      <c r="C200" s="211" t="s">
        <v>2808</v>
      </c>
      <c r="D200" s="46" t="s">
        <v>2783</v>
      </c>
      <c r="E200" s="31">
        <v>1</v>
      </c>
      <c r="F200" s="31" t="s">
        <v>2807</v>
      </c>
      <c r="G200" s="191">
        <v>4</v>
      </c>
      <c r="H200" s="191">
        <f t="shared" si="9"/>
        <v>2.4691358024691357</v>
      </c>
      <c r="I200" s="154">
        <v>115</v>
      </c>
      <c r="J200" s="251">
        <f>_xlfn.XLOOKUP($I200,Inputs!$C$6:$C$23,Inputs!$D$6:$D$23)*$G200</f>
        <v>1.6685714285714286</v>
      </c>
      <c r="K200" s="252">
        <f t="shared" si="10"/>
        <v>3</v>
      </c>
      <c r="L200" s="322"/>
      <c r="M200" s="322"/>
      <c r="N200" s="322"/>
      <c r="O200" s="322"/>
      <c r="P200" s="322"/>
      <c r="Q200" s="250">
        <f>_xlfn.XLOOKUP($I200,Inputs!$G$6:$G$23,Inputs!$J$6:$J$23)*$K200</f>
        <v>98.449131513647643</v>
      </c>
      <c r="R200" s="250">
        <f>_xlfn.XLOOKUP($I200,Inputs!$G$6:$G$23,Inputs!$K$6:$K$23)*$K200</f>
        <v>108.40163934426229</v>
      </c>
      <c r="S200" s="211" t="s">
        <v>1408</v>
      </c>
      <c r="T200" s="31" t="s">
        <v>3066</v>
      </c>
      <c r="U200" s="211" t="s">
        <v>1410</v>
      </c>
      <c r="V200" s="31" t="s">
        <v>4162</v>
      </c>
      <c r="W200" s="16" t="s">
        <v>5466</v>
      </c>
      <c r="X200" s="16"/>
      <c r="Y200" s="74">
        <v>49</v>
      </c>
      <c r="Z200" s="196" t="str">
        <f t="shared" si="11"/>
        <v/>
      </c>
    </row>
    <row r="201" spans="2:26" ht="18.75">
      <c r="B201" s="211" t="s">
        <v>1411</v>
      </c>
      <c r="C201" s="211" t="s">
        <v>2808</v>
      </c>
      <c r="D201" s="46" t="s">
        <v>2783</v>
      </c>
      <c r="E201" s="31">
        <v>1</v>
      </c>
      <c r="F201" s="31" t="s">
        <v>2807</v>
      </c>
      <c r="G201" s="191">
        <v>4.5</v>
      </c>
      <c r="H201" s="191">
        <f t="shared" si="9"/>
        <v>2.7777777777777777</v>
      </c>
      <c r="I201" s="154">
        <v>115</v>
      </c>
      <c r="J201" s="251">
        <f>_xlfn.XLOOKUP($I201,Inputs!$C$6:$C$23,Inputs!$D$6:$D$23)*$G201</f>
        <v>1.8771428571428572</v>
      </c>
      <c r="K201" s="252">
        <f t="shared" si="10"/>
        <v>3</v>
      </c>
      <c r="L201" s="322"/>
      <c r="M201" s="322"/>
      <c r="N201" s="322"/>
      <c r="O201" s="322"/>
      <c r="P201" s="322"/>
      <c r="Q201" s="250">
        <f>_xlfn.XLOOKUP($I201,Inputs!$G$6:$G$23,Inputs!$J$6:$J$23)*$K201</f>
        <v>98.449131513647643</v>
      </c>
      <c r="R201" s="250">
        <f>_xlfn.XLOOKUP($I201,Inputs!$G$6:$G$23,Inputs!$K$6:$K$23)*$K201</f>
        <v>108.40163934426229</v>
      </c>
      <c r="S201" s="211" t="s">
        <v>1407</v>
      </c>
      <c r="T201" s="31" t="s">
        <v>3927</v>
      </c>
      <c r="U201" s="211" t="s">
        <v>1408</v>
      </c>
      <c r="V201" s="31" t="s">
        <v>3066</v>
      </c>
      <c r="W201" s="16" t="s">
        <v>5466</v>
      </c>
      <c r="X201" s="16"/>
      <c r="Y201" s="74">
        <v>51</v>
      </c>
      <c r="Z201" s="196" t="str">
        <f t="shared" si="11"/>
        <v/>
      </c>
    </row>
    <row r="202" spans="2:26" ht="18.75">
      <c r="B202" s="211" t="s">
        <v>1411</v>
      </c>
      <c r="C202" s="211" t="s">
        <v>2808</v>
      </c>
      <c r="D202" s="46" t="s">
        <v>2783</v>
      </c>
      <c r="E202" s="31">
        <v>1</v>
      </c>
      <c r="F202" s="31" t="s">
        <v>2807</v>
      </c>
      <c r="G202" s="191">
        <v>0.1</v>
      </c>
      <c r="H202" s="191">
        <f t="shared" si="9"/>
        <v>6.1728395061728392E-2</v>
      </c>
      <c r="I202" s="154">
        <v>115</v>
      </c>
      <c r="J202" s="251">
        <f>_xlfn.XLOOKUP($I202,Inputs!$C$6:$C$23,Inputs!$D$6:$D$23)*$G202</f>
        <v>4.1714285714285718E-2</v>
      </c>
      <c r="K202" s="252">
        <f t="shared" si="10"/>
        <v>3</v>
      </c>
      <c r="L202" s="322"/>
      <c r="M202" s="322"/>
      <c r="N202" s="322"/>
      <c r="O202" s="322"/>
      <c r="P202" s="322"/>
      <c r="Q202" s="250">
        <f>_xlfn.XLOOKUP($I202,Inputs!$G$6:$G$23,Inputs!$J$6:$J$23)*$K202</f>
        <v>98.449131513647643</v>
      </c>
      <c r="R202" s="250">
        <f>_xlfn.XLOOKUP($I202,Inputs!$G$6:$G$23,Inputs!$K$6:$K$23)*$K202</f>
        <v>108.40163934426229</v>
      </c>
      <c r="S202" s="211" t="s">
        <v>1408</v>
      </c>
      <c r="T202" s="31" t="s">
        <v>3066</v>
      </c>
      <c r="U202" s="211" t="s">
        <v>1409</v>
      </c>
      <c r="V202" s="31" t="s">
        <v>4088</v>
      </c>
      <c r="W202" s="16" t="s">
        <v>5466</v>
      </c>
      <c r="X202" s="16"/>
      <c r="Y202" s="74">
        <v>52</v>
      </c>
      <c r="Z202" s="196" t="str">
        <f t="shared" si="11"/>
        <v/>
      </c>
    </row>
    <row r="203" spans="2:26" ht="18.75">
      <c r="B203" s="211" t="s">
        <v>1411</v>
      </c>
      <c r="C203" s="211" t="s">
        <v>2808</v>
      </c>
      <c r="D203" s="46" t="s">
        <v>2783</v>
      </c>
      <c r="E203" s="31">
        <v>1</v>
      </c>
      <c r="F203" s="31" t="s">
        <v>2807</v>
      </c>
      <c r="G203" s="191">
        <v>4</v>
      </c>
      <c r="H203" s="191">
        <f t="shared" si="9"/>
        <v>2.4691358024691357</v>
      </c>
      <c r="I203" s="154">
        <v>115</v>
      </c>
      <c r="J203" s="251">
        <f>_xlfn.XLOOKUP($I203,Inputs!$C$6:$C$23,Inputs!$D$6:$D$23)*$G203</f>
        <v>1.6685714285714286</v>
      </c>
      <c r="K203" s="252">
        <f t="shared" si="10"/>
        <v>3</v>
      </c>
      <c r="L203" s="322"/>
      <c r="M203" s="322"/>
      <c r="N203" s="322"/>
      <c r="O203" s="322"/>
      <c r="P203" s="322"/>
      <c r="Q203" s="250">
        <f>_xlfn.XLOOKUP($I203,Inputs!$G$6:$G$23,Inputs!$J$6:$J$23)*$K203</f>
        <v>98.449131513647643</v>
      </c>
      <c r="R203" s="250">
        <f>_xlfn.XLOOKUP($I203,Inputs!$G$6:$G$23,Inputs!$K$6:$K$23)*$K203</f>
        <v>108.40163934426229</v>
      </c>
      <c r="S203" s="211" t="s">
        <v>1408</v>
      </c>
      <c r="T203" s="31" t="s">
        <v>3066</v>
      </c>
      <c r="U203" s="211" t="s">
        <v>1410</v>
      </c>
      <c r="V203" s="31" t="s">
        <v>4162</v>
      </c>
      <c r="W203" s="16" t="s">
        <v>5466</v>
      </c>
      <c r="X203" s="16"/>
      <c r="Y203" s="74">
        <v>53</v>
      </c>
      <c r="Z203" s="196" t="str">
        <f t="shared" si="11"/>
        <v/>
      </c>
    </row>
    <row r="204" spans="2:26" ht="18.75">
      <c r="B204" s="211" t="s">
        <v>1444</v>
      </c>
      <c r="C204" s="211" t="s">
        <v>2808</v>
      </c>
      <c r="D204" s="46" t="s">
        <v>2783</v>
      </c>
      <c r="E204" s="31">
        <v>1</v>
      </c>
      <c r="F204" s="31" t="s">
        <v>2807</v>
      </c>
      <c r="G204" s="191">
        <v>1</v>
      </c>
      <c r="H204" s="191">
        <f t="shared" si="9"/>
        <v>0.61728395061728392</v>
      </c>
      <c r="I204" s="154">
        <v>115</v>
      </c>
      <c r="J204" s="251">
        <f>_xlfn.XLOOKUP($I204,Inputs!$C$6:$C$23,Inputs!$D$6:$D$23)*$G204</f>
        <v>0.41714285714285715</v>
      </c>
      <c r="K204" s="252">
        <f t="shared" si="10"/>
        <v>3</v>
      </c>
      <c r="L204" s="322"/>
      <c r="M204" s="322"/>
      <c r="N204" s="322"/>
      <c r="O204" s="322"/>
      <c r="P204" s="322"/>
      <c r="Q204" s="250">
        <f>_xlfn.XLOOKUP($I204,Inputs!$G$6:$G$23,Inputs!$J$6:$J$23)*$K204</f>
        <v>98.449131513647643</v>
      </c>
      <c r="R204" s="250">
        <f>_xlfn.XLOOKUP($I204,Inputs!$G$6:$G$23,Inputs!$K$6:$K$23)*$K204</f>
        <v>108.40163934426229</v>
      </c>
      <c r="S204" s="211" t="s">
        <v>1446</v>
      </c>
      <c r="T204" s="134" t="s">
        <v>3079</v>
      </c>
      <c r="U204" s="211" t="s">
        <v>4720</v>
      </c>
      <c r="V204" s="31" t="s">
        <v>4550</v>
      </c>
      <c r="W204" s="16" t="s">
        <v>5466</v>
      </c>
      <c r="X204" s="16"/>
      <c r="Y204" s="74">
        <v>114</v>
      </c>
      <c r="Z204" s="196" t="str">
        <f t="shared" si="11"/>
        <v/>
      </c>
    </row>
    <row r="205" spans="2:26" ht="18.75">
      <c r="B205" s="211" t="s">
        <v>1450</v>
      </c>
      <c r="C205" s="211" t="s">
        <v>2808</v>
      </c>
      <c r="D205" s="46" t="s">
        <v>2783</v>
      </c>
      <c r="E205" s="31">
        <v>1</v>
      </c>
      <c r="F205" s="31" t="s">
        <v>2807</v>
      </c>
      <c r="G205" s="191">
        <v>3</v>
      </c>
      <c r="H205" s="191">
        <f t="shared" si="9"/>
        <v>1.8518518518518516</v>
      </c>
      <c r="I205" s="154">
        <v>115</v>
      </c>
      <c r="J205" s="251">
        <f>_xlfn.XLOOKUP($I205,Inputs!$C$6:$C$23,Inputs!$D$6:$D$23)*$G205</f>
        <v>1.2514285714285713</v>
      </c>
      <c r="K205" s="252">
        <f t="shared" si="10"/>
        <v>3</v>
      </c>
      <c r="L205" s="322"/>
      <c r="M205" s="322"/>
      <c r="N205" s="322"/>
      <c r="O205" s="322"/>
      <c r="P205" s="322"/>
      <c r="Q205" s="250">
        <f>_xlfn.XLOOKUP($I205,Inputs!$G$6:$G$23,Inputs!$J$6:$J$23)*$K205</f>
        <v>98.449131513647643</v>
      </c>
      <c r="R205" s="250">
        <f>_xlfn.XLOOKUP($I205,Inputs!$G$6:$G$23,Inputs!$K$6:$K$23)*$K205</f>
        <v>108.40163934426229</v>
      </c>
      <c r="S205" s="211" t="s">
        <v>1407</v>
      </c>
      <c r="T205" s="31" t="s">
        <v>3927</v>
      </c>
      <c r="U205" s="211" t="s">
        <v>1445</v>
      </c>
      <c r="V205" s="31" t="s">
        <v>3076</v>
      </c>
      <c r="W205" s="16" t="s">
        <v>5466</v>
      </c>
      <c r="X205" s="16"/>
      <c r="Y205" s="74">
        <v>125</v>
      </c>
      <c r="Z205" s="196" t="str">
        <f t="shared" si="11"/>
        <v/>
      </c>
    </row>
    <row r="206" spans="2:26" ht="18.75">
      <c r="B206" s="211" t="s">
        <v>1450</v>
      </c>
      <c r="C206" s="211" t="s">
        <v>2808</v>
      </c>
      <c r="D206" s="46" t="s">
        <v>2783</v>
      </c>
      <c r="E206" s="31">
        <v>1</v>
      </c>
      <c r="F206" s="31" t="s">
        <v>2807</v>
      </c>
      <c r="G206" s="191">
        <v>3</v>
      </c>
      <c r="H206" s="191">
        <f t="shared" si="9"/>
        <v>1.8518518518518516</v>
      </c>
      <c r="I206" s="154">
        <v>115</v>
      </c>
      <c r="J206" s="251">
        <f>_xlfn.XLOOKUP($I206,Inputs!$C$6:$C$23,Inputs!$D$6:$D$23)*$G206</f>
        <v>1.2514285714285713</v>
      </c>
      <c r="K206" s="252">
        <f t="shared" si="10"/>
        <v>3</v>
      </c>
      <c r="L206" s="322"/>
      <c r="M206" s="322"/>
      <c r="N206" s="322"/>
      <c r="O206" s="322"/>
      <c r="P206" s="322"/>
      <c r="Q206" s="250">
        <f>_xlfn.XLOOKUP($I206,Inputs!$G$6:$G$23,Inputs!$J$6:$J$23)*$K206</f>
        <v>98.449131513647643</v>
      </c>
      <c r="R206" s="250">
        <f>_xlfn.XLOOKUP($I206,Inputs!$G$6:$G$23,Inputs!$K$6:$K$23)*$K206</f>
        <v>108.40163934426229</v>
      </c>
      <c r="S206" s="211" t="s">
        <v>1445</v>
      </c>
      <c r="T206" s="31" t="s">
        <v>3076</v>
      </c>
      <c r="U206" s="211" t="s">
        <v>1446</v>
      </c>
      <c r="V206" s="31" t="s">
        <v>3079</v>
      </c>
      <c r="W206" s="16" t="s">
        <v>5466</v>
      </c>
      <c r="X206" s="16"/>
      <c r="Y206" s="74">
        <v>126</v>
      </c>
      <c r="Z206" s="196" t="str">
        <f t="shared" si="11"/>
        <v/>
      </c>
    </row>
    <row r="207" spans="2:26" ht="18.75">
      <c r="B207" s="211" t="s">
        <v>1450</v>
      </c>
      <c r="C207" s="211" t="s">
        <v>2808</v>
      </c>
      <c r="D207" s="46" t="s">
        <v>2783</v>
      </c>
      <c r="E207" s="31">
        <v>1</v>
      </c>
      <c r="F207" s="31" t="s">
        <v>2807</v>
      </c>
      <c r="G207" s="191">
        <v>1</v>
      </c>
      <c r="H207" s="191">
        <f t="shared" si="9"/>
        <v>0.61728395061728392</v>
      </c>
      <c r="I207" s="154">
        <v>115</v>
      </c>
      <c r="J207" s="251">
        <f>_xlfn.XLOOKUP($I207,Inputs!$C$6:$C$23,Inputs!$D$6:$D$23)*$G207</f>
        <v>0.41714285714285715</v>
      </c>
      <c r="K207" s="252">
        <f t="shared" si="10"/>
        <v>3</v>
      </c>
      <c r="L207" s="322"/>
      <c r="M207" s="322"/>
      <c r="N207" s="322"/>
      <c r="O207" s="322"/>
      <c r="P207" s="322"/>
      <c r="Q207" s="250">
        <f>_xlfn.XLOOKUP($I207,Inputs!$G$6:$G$23,Inputs!$J$6:$J$23)*$K207</f>
        <v>98.449131513647643</v>
      </c>
      <c r="R207" s="250">
        <f>_xlfn.XLOOKUP($I207,Inputs!$G$6:$G$23,Inputs!$K$6:$K$23)*$K207</f>
        <v>108.40163934426229</v>
      </c>
      <c r="S207" s="211" t="s">
        <v>1446</v>
      </c>
      <c r="T207" s="31" t="s">
        <v>3079</v>
      </c>
      <c r="U207" s="211" t="s">
        <v>4675</v>
      </c>
      <c r="V207" s="31" t="s">
        <v>4392</v>
      </c>
      <c r="W207" s="16" t="s">
        <v>5466</v>
      </c>
      <c r="X207" s="16"/>
      <c r="Y207" s="74">
        <v>127</v>
      </c>
      <c r="Z207" s="196" t="str">
        <f t="shared" si="11"/>
        <v/>
      </c>
    </row>
    <row r="208" spans="2:26" ht="18.75">
      <c r="B208" s="211" t="s">
        <v>1450</v>
      </c>
      <c r="C208" s="211" t="s">
        <v>2808</v>
      </c>
      <c r="D208" s="46" t="s">
        <v>2783</v>
      </c>
      <c r="E208" s="31">
        <v>1</v>
      </c>
      <c r="F208" s="31" t="s">
        <v>2807</v>
      </c>
      <c r="G208" s="191">
        <v>1</v>
      </c>
      <c r="H208" s="191">
        <f t="shared" si="9"/>
        <v>0.61728395061728392</v>
      </c>
      <c r="I208" s="154">
        <v>115</v>
      </c>
      <c r="J208" s="251">
        <f>_xlfn.XLOOKUP($I208,Inputs!$C$6:$C$23,Inputs!$D$6:$D$23)*$G208</f>
        <v>0.41714285714285715</v>
      </c>
      <c r="K208" s="252">
        <f t="shared" si="10"/>
        <v>3</v>
      </c>
      <c r="L208" s="322"/>
      <c r="M208" s="322"/>
      <c r="N208" s="322"/>
      <c r="O208" s="322"/>
      <c r="P208" s="322"/>
      <c r="Q208" s="250">
        <f>_xlfn.XLOOKUP($I208,Inputs!$G$6:$G$23,Inputs!$J$6:$J$23)*$K208</f>
        <v>98.449131513647643</v>
      </c>
      <c r="R208" s="250">
        <f>_xlfn.XLOOKUP($I208,Inputs!$G$6:$G$23,Inputs!$K$6:$K$23)*$K208</f>
        <v>108.40163934426229</v>
      </c>
      <c r="S208" s="211" t="s">
        <v>1446</v>
      </c>
      <c r="T208" s="134" t="s">
        <v>3079</v>
      </c>
      <c r="U208" s="211" t="s">
        <v>4720</v>
      </c>
      <c r="V208" s="31" t="s">
        <v>4550</v>
      </c>
      <c r="W208" s="16" t="s">
        <v>5466</v>
      </c>
      <c r="X208" s="16"/>
      <c r="Y208" s="74">
        <v>128</v>
      </c>
      <c r="Z208" s="196" t="str">
        <f t="shared" si="11"/>
        <v/>
      </c>
    </row>
    <row r="209" spans="2:26" ht="18.75">
      <c r="B209" s="211" t="s">
        <v>1450</v>
      </c>
      <c r="C209" s="211" t="s">
        <v>2808</v>
      </c>
      <c r="D209" s="46" t="s">
        <v>2783</v>
      </c>
      <c r="E209" s="31">
        <v>1</v>
      </c>
      <c r="F209" s="31" t="s">
        <v>2807</v>
      </c>
      <c r="G209" s="191">
        <v>7</v>
      </c>
      <c r="H209" s="191">
        <f t="shared" si="9"/>
        <v>4.3209876543209873</v>
      </c>
      <c r="I209" s="154">
        <v>115</v>
      </c>
      <c r="J209" s="251">
        <f>_xlfn.XLOOKUP($I209,Inputs!$C$6:$C$23,Inputs!$D$6:$D$23)*$G209</f>
        <v>2.92</v>
      </c>
      <c r="K209" s="252">
        <f t="shared" si="10"/>
        <v>3</v>
      </c>
      <c r="L209" s="322"/>
      <c r="M209" s="322"/>
      <c r="N209" s="322"/>
      <c r="O209" s="322"/>
      <c r="P209" s="322"/>
      <c r="Q209" s="250">
        <f>_xlfn.XLOOKUP($I209,Inputs!$G$6:$G$23,Inputs!$J$6:$J$23)*$K209</f>
        <v>98.449131513647643</v>
      </c>
      <c r="R209" s="250">
        <f>_xlfn.XLOOKUP($I209,Inputs!$G$6:$G$23,Inputs!$K$6:$K$23)*$K209</f>
        <v>108.40163934426229</v>
      </c>
      <c r="S209" s="211" t="s">
        <v>1445</v>
      </c>
      <c r="T209" s="31" t="s">
        <v>3076</v>
      </c>
      <c r="U209" s="211" t="s">
        <v>1388</v>
      </c>
      <c r="V209" s="31" t="s">
        <v>3077</v>
      </c>
      <c r="W209" s="16" t="s">
        <v>5466</v>
      </c>
      <c r="X209" s="16"/>
      <c r="Y209" s="74">
        <v>129</v>
      </c>
      <c r="Z209" s="196" t="str">
        <f t="shared" si="11"/>
        <v/>
      </c>
    </row>
    <row r="210" spans="2:26" ht="18.75">
      <c r="B210" s="211" t="s">
        <v>1450</v>
      </c>
      <c r="C210" s="211" t="s">
        <v>2808</v>
      </c>
      <c r="D210" s="46" t="s">
        <v>2783</v>
      </c>
      <c r="E210" s="31">
        <v>1</v>
      </c>
      <c r="F210" s="31" t="s">
        <v>2807</v>
      </c>
      <c r="G210" s="191">
        <v>6</v>
      </c>
      <c r="H210" s="191">
        <f t="shared" si="9"/>
        <v>3.7037037037037033</v>
      </c>
      <c r="I210" s="154">
        <v>115</v>
      </c>
      <c r="J210" s="251">
        <f>_xlfn.XLOOKUP($I210,Inputs!$C$6:$C$23,Inputs!$D$6:$D$23)*$G210</f>
        <v>2.5028571428571427</v>
      </c>
      <c r="K210" s="252">
        <f t="shared" si="10"/>
        <v>3</v>
      </c>
      <c r="L210" s="322"/>
      <c r="M210" s="322"/>
      <c r="N210" s="322"/>
      <c r="O210" s="322"/>
      <c r="P210" s="322"/>
      <c r="Q210" s="250">
        <f>_xlfn.XLOOKUP($I210,Inputs!$G$6:$G$23,Inputs!$J$6:$J$23)*$K210</f>
        <v>98.449131513647643</v>
      </c>
      <c r="R210" s="250">
        <f>_xlfn.XLOOKUP($I210,Inputs!$G$6:$G$23,Inputs!$K$6:$K$23)*$K210</f>
        <v>108.40163934426229</v>
      </c>
      <c r="S210" s="211" t="s">
        <v>1388</v>
      </c>
      <c r="T210" s="31" t="s">
        <v>3077</v>
      </c>
      <c r="U210" s="211" t="s">
        <v>1447</v>
      </c>
      <c r="V210" s="31" t="s">
        <v>4005</v>
      </c>
      <c r="W210" s="16" t="s">
        <v>5466</v>
      </c>
      <c r="X210" s="16"/>
      <c r="Y210" s="74">
        <v>130</v>
      </c>
      <c r="Z210" s="196" t="str">
        <f t="shared" si="11"/>
        <v/>
      </c>
    </row>
    <row r="211" spans="2:26" ht="18.75">
      <c r="B211" s="211" t="s">
        <v>1650</v>
      </c>
      <c r="C211" s="211" t="s">
        <v>2808</v>
      </c>
      <c r="D211" s="46" t="s">
        <v>2783</v>
      </c>
      <c r="E211" s="31">
        <v>1</v>
      </c>
      <c r="F211" s="31" t="s">
        <v>2807</v>
      </c>
      <c r="G211" s="191">
        <v>1</v>
      </c>
      <c r="H211" s="191">
        <f t="shared" si="9"/>
        <v>0.61728395061728392</v>
      </c>
      <c r="I211" s="154">
        <v>115</v>
      </c>
      <c r="J211" s="251">
        <f>_xlfn.XLOOKUP($I211,Inputs!$C$6:$C$23,Inputs!$D$6:$D$23)*$G211</f>
        <v>0.41714285714285715</v>
      </c>
      <c r="K211" s="252">
        <f t="shared" si="10"/>
        <v>3</v>
      </c>
      <c r="L211" s="322"/>
      <c r="M211" s="322"/>
      <c r="N211" s="322"/>
      <c r="O211" s="322"/>
      <c r="P211" s="322"/>
      <c r="Q211" s="250">
        <f>_xlfn.XLOOKUP($I211,Inputs!$G$6:$G$23,Inputs!$J$6:$J$23)*$K211</f>
        <v>98.449131513647643</v>
      </c>
      <c r="R211" s="250">
        <f>_xlfn.XLOOKUP($I211,Inputs!$G$6:$G$23,Inputs!$K$6:$K$23)*$K211</f>
        <v>108.40163934426229</v>
      </c>
      <c r="S211" s="211" t="s">
        <v>1447</v>
      </c>
      <c r="T211" s="31" t="s">
        <v>4005</v>
      </c>
      <c r="U211" s="211" t="s">
        <v>1651</v>
      </c>
      <c r="V211" s="31" t="s">
        <v>3094</v>
      </c>
      <c r="W211" s="16" t="s">
        <v>5466</v>
      </c>
      <c r="X211" s="16"/>
      <c r="Y211" s="74">
        <v>405</v>
      </c>
      <c r="Z211" s="196" t="str">
        <f t="shared" si="11"/>
        <v/>
      </c>
    </row>
    <row r="212" spans="2:26" ht="18.75">
      <c r="B212" s="211" t="s">
        <v>1650</v>
      </c>
      <c r="C212" s="211" t="s">
        <v>2808</v>
      </c>
      <c r="D212" s="46" t="s">
        <v>2783</v>
      </c>
      <c r="E212" s="31">
        <v>1</v>
      </c>
      <c r="F212" s="31" t="s">
        <v>2807</v>
      </c>
      <c r="G212" s="191">
        <v>8</v>
      </c>
      <c r="H212" s="191">
        <f t="shared" si="9"/>
        <v>4.9382716049382713</v>
      </c>
      <c r="I212" s="154">
        <v>115</v>
      </c>
      <c r="J212" s="251">
        <f>_xlfn.XLOOKUP($I212,Inputs!$C$6:$C$23,Inputs!$D$6:$D$23)*$G212</f>
        <v>3.3371428571428572</v>
      </c>
      <c r="K212" s="252">
        <f t="shared" si="10"/>
        <v>3</v>
      </c>
      <c r="L212" s="322"/>
      <c r="M212" s="322"/>
      <c r="N212" s="322"/>
      <c r="O212" s="322"/>
      <c r="P212" s="322"/>
      <c r="Q212" s="250">
        <f>_xlfn.XLOOKUP($I212,Inputs!$G$6:$G$23,Inputs!$J$6:$J$23)*$K212</f>
        <v>98.449131513647643</v>
      </c>
      <c r="R212" s="250">
        <f>_xlfn.XLOOKUP($I212,Inputs!$G$6:$G$23,Inputs!$K$6:$K$23)*$K212</f>
        <v>108.40163934426229</v>
      </c>
      <c r="S212" s="211" t="s">
        <v>1651</v>
      </c>
      <c r="T212" s="31" t="s">
        <v>3094</v>
      </c>
      <c r="U212" s="211" t="s">
        <v>1652</v>
      </c>
      <c r="V212" s="31" t="s">
        <v>3096</v>
      </c>
      <c r="W212" s="16" t="s">
        <v>5466</v>
      </c>
      <c r="X212" s="16"/>
      <c r="Y212" s="74">
        <v>406</v>
      </c>
      <c r="Z212" s="196" t="str">
        <f t="shared" si="11"/>
        <v/>
      </c>
    </row>
    <row r="213" spans="2:26" ht="18.75">
      <c r="B213" s="211" t="s">
        <v>1650</v>
      </c>
      <c r="C213" s="211" t="s">
        <v>2808</v>
      </c>
      <c r="D213" s="46" t="s">
        <v>2783</v>
      </c>
      <c r="E213" s="31">
        <v>1</v>
      </c>
      <c r="F213" s="31" t="s">
        <v>2807</v>
      </c>
      <c r="G213" s="191">
        <v>1</v>
      </c>
      <c r="H213" s="191">
        <f t="shared" si="9"/>
        <v>0.61728395061728392</v>
      </c>
      <c r="I213" s="154">
        <v>115</v>
      </c>
      <c r="J213" s="251">
        <f>_xlfn.XLOOKUP($I213,Inputs!$C$6:$C$23,Inputs!$D$6:$D$23)*$G213</f>
        <v>0.41714285714285715</v>
      </c>
      <c r="K213" s="252">
        <f t="shared" si="10"/>
        <v>3</v>
      </c>
      <c r="L213" s="322"/>
      <c r="M213" s="322"/>
      <c r="N213" s="322"/>
      <c r="O213" s="322"/>
      <c r="P213" s="322"/>
      <c r="Q213" s="250">
        <f>_xlfn.XLOOKUP($I213,Inputs!$G$6:$G$23,Inputs!$J$6:$J$23)*$K213</f>
        <v>98.449131513647643</v>
      </c>
      <c r="R213" s="250">
        <f>_xlfn.XLOOKUP($I213,Inputs!$G$6:$G$23,Inputs!$K$6:$K$23)*$K213</f>
        <v>108.40163934426229</v>
      </c>
      <c r="S213" s="211" t="s">
        <v>1652</v>
      </c>
      <c r="T213" s="31" t="s">
        <v>3096</v>
      </c>
      <c r="U213" s="211" t="s">
        <v>1653</v>
      </c>
      <c r="V213" s="31" t="s">
        <v>4205</v>
      </c>
      <c r="W213" s="16" t="s">
        <v>5466</v>
      </c>
      <c r="X213" s="16"/>
      <c r="Y213" s="74">
        <v>407</v>
      </c>
      <c r="Z213" s="196" t="str">
        <f t="shared" si="11"/>
        <v/>
      </c>
    </row>
    <row r="214" spans="2:26" ht="18.75">
      <c r="B214" s="211" t="s">
        <v>1683</v>
      </c>
      <c r="C214" s="211" t="s">
        <v>2808</v>
      </c>
      <c r="D214" s="46" t="s">
        <v>2783</v>
      </c>
      <c r="E214" s="31">
        <v>1</v>
      </c>
      <c r="F214" s="31" t="s">
        <v>2807</v>
      </c>
      <c r="G214" s="191">
        <v>1</v>
      </c>
      <c r="H214" s="191">
        <f t="shared" si="9"/>
        <v>0.61728395061728392</v>
      </c>
      <c r="I214" s="154">
        <v>115</v>
      </c>
      <c r="J214" s="251">
        <f>_xlfn.XLOOKUP($I214,Inputs!$C$6:$C$23,Inputs!$D$6:$D$23)*$G214</f>
        <v>0.41714285714285715</v>
      </c>
      <c r="K214" s="252">
        <f t="shared" si="10"/>
        <v>3</v>
      </c>
      <c r="L214" s="322"/>
      <c r="M214" s="322"/>
      <c r="N214" s="322"/>
      <c r="O214" s="322"/>
      <c r="P214" s="322"/>
      <c r="Q214" s="250">
        <f>_xlfn.XLOOKUP($I214,Inputs!$G$6:$G$23,Inputs!$J$6:$J$23)*$K214</f>
        <v>98.449131513647643</v>
      </c>
      <c r="R214" s="250">
        <f>_xlfn.XLOOKUP($I214,Inputs!$G$6:$G$23,Inputs!$K$6:$K$23)*$K214</f>
        <v>108.40163934426229</v>
      </c>
      <c r="S214" s="211" t="s">
        <v>1447</v>
      </c>
      <c r="T214" s="31" t="s">
        <v>4005</v>
      </c>
      <c r="U214" s="211" t="s">
        <v>1651</v>
      </c>
      <c r="V214" s="31" t="s">
        <v>3094</v>
      </c>
      <c r="W214" s="16" t="s">
        <v>5466</v>
      </c>
      <c r="X214" s="16"/>
      <c r="Y214" s="74">
        <v>456</v>
      </c>
      <c r="Z214" s="196" t="str">
        <f t="shared" si="11"/>
        <v/>
      </c>
    </row>
    <row r="215" spans="2:26" ht="18.75">
      <c r="B215" s="211" t="s">
        <v>1683</v>
      </c>
      <c r="C215" s="211" t="s">
        <v>2808</v>
      </c>
      <c r="D215" s="46" t="s">
        <v>2783</v>
      </c>
      <c r="E215" s="31">
        <v>1</v>
      </c>
      <c r="F215" s="31" t="s">
        <v>2807</v>
      </c>
      <c r="G215" s="191">
        <v>1</v>
      </c>
      <c r="H215" s="191">
        <f t="shared" si="9"/>
        <v>0.61728395061728392</v>
      </c>
      <c r="I215" s="154">
        <v>115</v>
      </c>
      <c r="J215" s="251">
        <f>_xlfn.XLOOKUP($I215,Inputs!$C$6:$C$23,Inputs!$D$6:$D$23)*$G215</f>
        <v>0.41714285714285715</v>
      </c>
      <c r="K215" s="252">
        <f t="shared" si="10"/>
        <v>3</v>
      </c>
      <c r="L215" s="322"/>
      <c r="M215" s="322"/>
      <c r="N215" s="322"/>
      <c r="O215" s="322"/>
      <c r="P215" s="322"/>
      <c r="Q215" s="250">
        <f>_xlfn.XLOOKUP($I215,Inputs!$G$6:$G$23,Inputs!$J$6:$J$23)*$K215</f>
        <v>98.449131513647643</v>
      </c>
      <c r="R215" s="250">
        <f>_xlfn.XLOOKUP($I215,Inputs!$G$6:$G$23,Inputs!$K$6:$K$23)*$K215</f>
        <v>108.40163934426229</v>
      </c>
      <c r="S215" s="211" t="s">
        <v>1651</v>
      </c>
      <c r="T215" s="134" t="s">
        <v>3094</v>
      </c>
      <c r="U215" s="211" t="s">
        <v>4722</v>
      </c>
      <c r="V215" s="31" t="s">
        <v>4551</v>
      </c>
      <c r="W215" s="16" t="s">
        <v>5466</v>
      </c>
      <c r="X215" s="16"/>
      <c r="Y215" s="74">
        <v>457</v>
      </c>
      <c r="Z215" s="196" t="str">
        <f t="shared" si="11"/>
        <v/>
      </c>
    </row>
    <row r="216" spans="2:26" ht="18.75">
      <c r="B216" s="211" t="s">
        <v>1683</v>
      </c>
      <c r="C216" s="211" t="s">
        <v>2808</v>
      </c>
      <c r="D216" s="46" t="s">
        <v>2783</v>
      </c>
      <c r="E216" s="31">
        <v>1</v>
      </c>
      <c r="F216" s="31" t="s">
        <v>2807</v>
      </c>
      <c r="G216" s="191">
        <v>1</v>
      </c>
      <c r="H216" s="191">
        <f t="shared" si="9"/>
        <v>0.61728395061728392</v>
      </c>
      <c r="I216" s="154">
        <v>115</v>
      </c>
      <c r="J216" s="251">
        <f>_xlfn.XLOOKUP($I216,Inputs!$C$6:$C$23,Inputs!$D$6:$D$23)*$G216</f>
        <v>0.41714285714285715</v>
      </c>
      <c r="K216" s="252">
        <f t="shared" si="10"/>
        <v>3</v>
      </c>
      <c r="L216" s="322"/>
      <c r="M216" s="322"/>
      <c r="N216" s="322"/>
      <c r="O216" s="322"/>
      <c r="P216" s="322"/>
      <c r="Q216" s="250">
        <f>_xlfn.XLOOKUP($I216,Inputs!$G$6:$G$23,Inputs!$J$6:$J$23)*$K216</f>
        <v>98.449131513647643</v>
      </c>
      <c r="R216" s="250">
        <f>_xlfn.XLOOKUP($I216,Inputs!$G$6:$G$23,Inputs!$K$6:$K$23)*$K216</f>
        <v>108.40163934426229</v>
      </c>
      <c r="S216" s="211" t="s">
        <v>1651</v>
      </c>
      <c r="T216" s="31" t="s">
        <v>3094</v>
      </c>
      <c r="U216" s="211" t="s">
        <v>1684</v>
      </c>
      <c r="V216" s="31" t="s">
        <v>3095</v>
      </c>
      <c r="W216" s="16" t="s">
        <v>5466</v>
      </c>
      <c r="X216" s="16"/>
      <c r="Y216" s="74">
        <v>458</v>
      </c>
      <c r="Z216" s="196" t="str">
        <f t="shared" si="11"/>
        <v/>
      </c>
    </row>
    <row r="217" spans="2:26" ht="18.75">
      <c r="B217" s="211" t="s">
        <v>1683</v>
      </c>
      <c r="C217" s="211" t="s">
        <v>2808</v>
      </c>
      <c r="D217" s="46" t="s">
        <v>2783</v>
      </c>
      <c r="E217" s="31">
        <v>1</v>
      </c>
      <c r="F217" s="31" t="s">
        <v>2807</v>
      </c>
      <c r="G217" s="191">
        <v>2</v>
      </c>
      <c r="H217" s="191">
        <f t="shared" si="9"/>
        <v>1.2345679012345678</v>
      </c>
      <c r="I217" s="154">
        <v>115</v>
      </c>
      <c r="J217" s="251">
        <f>_xlfn.XLOOKUP($I217,Inputs!$C$6:$C$23,Inputs!$D$6:$D$23)*$G217</f>
        <v>0.8342857142857143</v>
      </c>
      <c r="K217" s="252">
        <f t="shared" si="10"/>
        <v>3</v>
      </c>
      <c r="L217" s="322"/>
      <c r="M217" s="322"/>
      <c r="N217" s="322"/>
      <c r="O217" s="322"/>
      <c r="P217" s="322"/>
      <c r="Q217" s="250">
        <f>_xlfn.XLOOKUP($I217,Inputs!$G$6:$G$23,Inputs!$J$6:$J$23)*$K217</f>
        <v>98.449131513647643</v>
      </c>
      <c r="R217" s="250">
        <f>_xlfn.XLOOKUP($I217,Inputs!$G$6:$G$23,Inputs!$K$6:$K$23)*$K217</f>
        <v>108.40163934426229</v>
      </c>
      <c r="S217" s="211" t="s">
        <v>1684</v>
      </c>
      <c r="T217" s="31" t="s">
        <v>3095</v>
      </c>
      <c r="U217" s="211" t="s">
        <v>4361</v>
      </c>
      <c r="V217" s="31" t="s">
        <v>4511</v>
      </c>
      <c r="W217" s="16" t="s">
        <v>5466</v>
      </c>
      <c r="X217" s="16"/>
      <c r="Y217" s="74">
        <v>459</v>
      </c>
      <c r="Z217" s="196" t="str">
        <f t="shared" si="11"/>
        <v/>
      </c>
    </row>
    <row r="218" spans="2:26" ht="18.75">
      <c r="B218" s="211" t="s">
        <v>1683</v>
      </c>
      <c r="C218" s="211" t="s">
        <v>2808</v>
      </c>
      <c r="D218" s="46" t="s">
        <v>2783</v>
      </c>
      <c r="E218" s="31">
        <v>1</v>
      </c>
      <c r="F218" s="31" t="s">
        <v>2807</v>
      </c>
      <c r="G218" s="191">
        <v>8</v>
      </c>
      <c r="H218" s="191">
        <f t="shared" si="9"/>
        <v>4.9382716049382713</v>
      </c>
      <c r="I218" s="154">
        <v>115</v>
      </c>
      <c r="J218" s="251">
        <f>_xlfn.XLOOKUP($I218,Inputs!$C$6:$C$23,Inputs!$D$6:$D$23)*$G218</f>
        <v>3.3371428571428572</v>
      </c>
      <c r="K218" s="252">
        <f t="shared" si="10"/>
        <v>3</v>
      </c>
      <c r="L218" s="322"/>
      <c r="M218" s="322"/>
      <c r="N218" s="322"/>
      <c r="O218" s="322"/>
      <c r="P218" s="322"/>
      <c r="Q218" s="250">
        <f>_xlfn.XLOOKUP($I218,Inputs!$G$6:$G$23,Inputs!$J$6:$J$23)*$K218</f>
        <v>98.449131513647643</v>
      </c>
      <c r="R218" s="250">
        <f>_xlfn.XLOOKUP($I218,Inputs!$G$6:$G$23,Inputs!$K$6:$K$23)*$K218</f>
        <v>108.40163934426229</v>
      </c>
      <c r="S218" s="211" t="s">
        <v>1684</v>
      </c>
      <c r="T218" s="31" t="s">
        <v>3095</v>
      </c>
      <c r="U218" s="211" t="s">
        <v>1652</v>
      </c>
      <c r="V218" s="31" t="s">
        <v>3096</v>
      </c>
      <c r="W218" s="16" t="s">
        <v>5466</v>
      </c>
      <c r="X218" s="16"/>
      <c r="Y218" s="74">
        <v>460</v>
      </c>
      <c r="Z218" s="196" t="str">
        <f t="shared" si="11"/>
        <v/>
      </c>
    </row>
    <row r="219" spans="2:26" ht="18.75">
      <c r="B219" s="211" t="s">
        <v>1683</v>
      </c>
      <c r="C219" s="211" t="s">
        <v>2808</v>
      </c>
      <c r="D219" s="46" t="s">
        <v>2783</v>
      </c>
      <c r="E219" s="31">
        <v>1</v>
      </c>
      <c r="F219" s="31" t="s">
        <v>2807</v>
      </c>
      <c r="G219" s="191">
        <v>1</v>
      </c>
      <c r="H219" s="191">
        <f t="shared" si="9"/>
        <v>0.61728395061728392</v>
      </c>
      <c r="I219" s="154">
        <v>115</v>
      </c>
      <c r="J219" s="251">
        <f>_xlfn.XLOOKUP($I219,Inputs!$C$6:$C$23,Inputs!$D$6:$D$23)*$G219</f>
        <v>0.41714285714285715</v>
      </c>
      <c r="K219" s="252">
        <f t="shared" si="10"/>
        <v>3</v>
      </c>
      <c r="L219" s="322"/>
      <c r="M219" s="322"/>
      <c r="N219" s="322"/>
      <c r="O219" s="322"/>
      <c r="P219" s="322"/>
      <c r="Q219" s="250">
        <f>_xlfn.XLOOKUP($I219,Inputs!$G$6:$G$23,Inputs!$J$6:$J$23)*$K219</f>
        <v>98.449131513647643</v>
      </c>
      <c r="R219" s="250">
        <f>_xlfn.XLOOKUP($I219,Inputs!$G$6:$G$23,Inputs!$K$6:$K$23)*$K219</f>
        <v>108.40163934426229</v>
      </c>
      <c r="S219" s="211" t="s">
        <v>1652</v>
      </c>
      <c r="T219" s="31" t="s">
        <v>3096</v>
      </c>
      <c r="U219" s="211" t="s">
        <v>1653</v>
      </c>
      <c r="V219" s="31" t="s">
        <v>4205</v>
      </c>
      <c r="W219" s="16" t="s">
        <v>5466</v>
      </c>
      <c r="X219" s="16"/>
      <c r="Y219" s="74">
        <v>461</v>
      </c>
      <c r="Z219" s="196" t="str">
        <f t="shared" si="11"/>
        <v/>
      </c>
    </row>
    <row r="220" spans="2:26" ht="18.75">
      <c r="B220" s="211" t="s">
        <v>1683</v>
      </c>
      <c r="C220" s="211" t="s">
        <v>2808</v>
      </c>
      <c r="D220" s="46" t="s">
        <v>2783</v>
      </c>
      <c r="E220" s="31">
        <v>1</v>
      </c>
      <c r="F220" s="31" t="s">
        <v>2807</v>
      </c>
      <c r="G220" s="191">
        <v>1</v>
      </c>
      <c r="H220" s="191">
        <f t="shared" si="9"/>
        <v>0.61728395061728392</v>
      </c>
      <c r="I220" s="154">
        <v>115</v>
      </c>
      <c r="J220" s="251">
        <f>_xlfn.XLOOKUP($I220,Inputs!$C$6:$C$23,Inputs!$D$6:$D$23)*$G220</f>
        <v>0.41714285714285715</v>
      </c>
      <c r="K220" s="252">
        <f t="shared" si="10"/>
        <v>3</v>
      </c>
      <c r="L220" s="322"/>
      <c r="M220" s="322"/>
      <c r="N220" s="322"/>
      <c r="O220" s="322"/>
      <c r="P220" s="322"/>
      <c r="Q220" s="250">
        <f>_xlfn.XLOOKUP($I220,Inputs!$G$6:$G$23,Inputs!$J$6:$J$23)*$K220</f>
        <v>98.449131513647643</v>
      </c>
      <c r="R220" s="250">
        <f>_xlfn.XLOOKUP($I220,Inputs!$G$6:$G$23,Inputs!$K$6:$K$23)*$K220</f>
        <v>108.40163934426229</v>
      </c>
      <c r="S220" s="211" t="s">
        <v>1652</v>
      </c>
      <c r="T220" s="31" t="s">
        <v>3096</v>
      </c>
      <c r="U220" s="211" t="s">
        <v>4485</v>
      </c>
      <c r="V220" s="31" t="s">
        <v>4588</v>
      </c>
      <c r="W220" s="16" t="s">
        <v>5466</v>
      </c>
      <c r="X220" s="16"/>
      <c r="Y220" s="74">
        <v>462</v>
      </c>
      <c r="Z220" s="196" t="str">
        <f t="shared" si="11"/>
        <v/>
      </c>
    </row>
    <row r="221" spans="2:26" ht="18.75">
      <c r="B221" s="211" t="s">
        <v>1730</v>
      </c>
      <c r="C221" s="211" t="s">
        <v>2808</v>
      </c>
      <c r="D221" s="46" t="s">
        <v>2783</v>
      </c>
      <c r="E221" s="31">
        <v>1</v>
      </c>
      <c r="F221" s="31" t="s">
        <v>2807</v>
      </c>
      <c r="G221" s="191">
        <v>1</v>
      </c>
      <c r="H221" s="191">
        <f t="shared" si="9"/>
        <v>0.61728395061728392</v>
      </c>
      <c r="I221" s="154">
        <v>115</v>
      </c>
      <c r="J221" s="251">
        <f>_xlfn.XLOOKUP($I221,Inputs!$C$6:$C$23,Inputs!$D$6:$D$23)*$G221</f>
        <v>0.41714285714285715</v>
      </c>
      <c r="K221" s="252">
        <f t="shared" si="10"/>
        <v>3</v>
      </c>
      <c r="L221" s="322"/>
      <c r="M221" s="322"/>
      <c r="N221" s="322"/>
      <c r="O221" s="322"/>
      <c r="P221" s="322"/>
      <c r="Q221" s="250">
        <f>_xlfn.XLOOKUP($I221,Inputs!$G$6:$G$23,Inputs!$J$6:$J$23)*$K221</f>
        <v>98.449131513647643</v>
      </c>
      <c r="R221" s="250">
        <f>_xlfn.XLOOKUP($I221,Inputs!$G$6:$G$23,Inputs!$K$6:$K$23)*$K221</f>
        <v>108.40163934426229</v>
      </c>
      <c r="S221" s="211" t="s">
        <v>4393</v>
      </c>
      <c r="T221" s="31" t="s">
        <v>4394</v>
      </c>
      <c r="U221" s="211" t="s">
        <v>1731</v>
      </c>
      <c r="V221" s="31" t="s">
        <v>3104</v>
      </c>
      <c r="W221" s="16" t="s">
        <v>5466</v>
      </c>
      <c r="X221" s="16"/>
      <c r="Y221" s="74">
        <v>540</v>
      </c>
      <c r="Z221" s="196" t="str">
        <f t="shared" si="11"/>
        <v/>
      </c>
    </row>
    <row r="222" spans="2:26" ht="18.75">
      <c r="B222" s="211" t="s">
        <v>1730</v>
      </c>
      <c r="C222" s="211" t="s">
        <v>2808</v>
      </c>
      <c r="D222" s="46" t="s">
        <v>2783</v>
      </c>
      <c r="E222" s="31">
        <v>1</v>
      </c>
      <c r="F222" s="31" t="s">
        <v>2807</v>
      </c>
      <c r="G222" s="191">
        <v>1</v>
      </c>
      <c r="H222" s="191">
        <f t="shared" si="9"/>
        <v>0.61728395061728392</v>
      </c>
      <c r="I222" s="154">
        <v>115</v>
      </c>
      <c r="J222" s="251">
        <f>_xlfn.XLOOKUP($I222,Inputs!$C$6:$C$23,Inputs!$D$6:$D$23)*$G222</f>
        <v>0.41714285714285715</v>
      </c>
      <c r="K222" s="252">
        <f t="shared" si="10"/>
        <v>3</v>
      </c>
      <c r="L222" s="322"/>
      <c r="M222" s="322"/>
      <c r="N222" s="322"/>
      <c r="O222" s="322"/>
      <c r="P222" s="322"/>
      <c r="Q222" s="250">
        <f>_xlfn.XLOOKUP($I222,Inputs!$G$6:$G$23,Inputs!$J$6:$J$23)*$K222</f>
        <v>98.449131513647643</v>
      </c>
      <c r="R222" s="250">
        <f>_xlfn.XLOOKUP($I222,Inputs!$G$6:$G$23,Inputs!$K$6:$K$23)*$K222</f>
        <v>108.40163934426229</v>
      </c>
      <c r="S222" s="211" t="s">
        <v>1731</v>
      </c>
      <c r="T222" s="31" t="s">
        <v>3104</v>
      </c>
      <c r="U222" s="211" t="s">
        <v>1732</v>
      </c>
      <c r="V222" s="31" t="s">
        <v>4279</v>
      </c>
      <c r="W222" s="16" t="s">
        <v>5466</v>
      </c>
      <c r="X222" s="16"/>
      <c r="Y222" s="74">
        <v>541</v>
      </c>
      <c r="Z222" s="196" t="str">
        <f t="shared" si="11"/>
        <v/>
      </c>
    </row>
    <row r="223" spans="2:26" ht="18.75">
      <c r="B223" s="211" t="s">
        <v>1730</v>
      </c>
      <c r="C223" s="211" t="s">
        <v>2808</v>
      </c>
      <c r="D223" s="46" t="s">
        <v>2783</v>
      </c>
      <c r="E223" s="31">
        <v>1</v>
      </c>
      <c r="F223" s="31" t="s">
        <v>2807</v>
      </c>
      <c r="G223" s="191">
        <v>1</v>
      </c>
      <c r="H223" s="191">
        <f t="shared" si="9"/>
        <v>0.61728395061728392</v>
      </c>
      <c r="I223" s="154">
        <v>115</v>
      </c>
      <c r="J223" s="251">
        <f>_xlfn.XLOOKUP($I223,Inputs!$C$6:$C$23,Inputs!$D$6:$D$23)*$G223</f>
        <v>0.41714285714285715</v>
      </c>
      <c r="K223" s="252">
        <f t="shared" si="10"/>
        <v>3</v>
      </c>
      <c r="L223" s="322"/>
      <c r="M223" s="322"/>
      <c r="N223" s="322"/>
      <c r="O223" s="322"/>
      <c r="P223" s="322"/>
      <c r="Q223" s="250">
        <f>_xlfn.XLOOKUP($I223,Inputs!$G$6:$G$23,Inputs!$J$6:$J$23)*$K223</f>
        <v>98.449131513647643</v>
      </c>
      <c r="R223" s="250">
        <f>_xlfn.XLOOKUP($I223,Inputs!$G$6:$G$23,Inputs!$K$6:$K$23)*$K223</f>
        <v>108.40163934426229</v>
      </c>
      <c r="S223" s="211" t="s">
        <v>1732</v>
      </c>
      <c r="T223" s="31" t="s">
        <v>4279</v>
      </c>
      <c r="U223" s="211" t="s">
        <v>1733</v>
      </c>
      <c r="V223" s="31" t="s">
        <v>3103</v>
      </c>
      <c r="W223" s="16" t="s">
        <v>5466</v>
      </c>
      <c r="X223" s="16"/>
      <c r="Y223" s="74">
        <v>542</v>
      </c>
      <c r="Z223" s="196" t="str">
        <f t="shared" si="11"/>
        <v/>
      </c>
    </row>
    <row r="224" spans="2:26" ht="18.75">
      <c r="B224" s="211" t="s">
        <v>1730</v>
      </c>
      <c r="C224" s="211" t="s">
        <v>2808</v>
      </c>
      <c r="D224" s="46" t="s">
        <v>2783</v>
      </c>
      <c r="E224" s="31">
        <v>1</v>
      </c>
      <c r="F224" s="31" t="s">
        <v>2807</v>
      </c>
      <c r="G224" s="191">
        <v>4.5</v>
      </c>
      <c r="H224" s="191">
        <f t="shared" si="9"/>
        <v>2.7777777777777777</v>
      </c>
      <c r="I224" s="154">
        <v>115</v>
      </c>
      <c r="J224" s="251">
        <f>_xlfn.XLOOKUP($I224,Inputs!$C$6:$C$23,Inputs!$D$6:$D$23)*$G224</f>
        <v>1.8771428571428572</v>
      </c>
      <c r="K224" s="252">
        <f t="shared" si="10"/>
        <v>3</v>
      </c>
      <c r="L224" s="322"/>
      <c r="M224" s="322"/>
      <c r="N224" s="322"/>
      <c r="O224" s="322"/>
      <c r="P224" s="322"/>
      <c r="Q224" s="250">
        <f>_xlfn.XLOOKUP($I224,Inputs!$G$6:$G$23,Inputs!$J$6:$J$23)*$K224</f>
        <v>98.449131513647643</v>
      </c>
      <c r="R224" s="250">
        <f>_xlfn.XLOOKUP($I224,Inputs!$G$6:$G$23,Inputs!$K$6:$K$23)*$K224</f>
        <v>108.40163934426229</v>
      </c>
      <c r="S224" s="211" t="s">
        <v>1733</v>
      </c>
      <c r="T224" s="31" t="s">
        <v>3103</v>
      </c>
      <c r="U224" s="211" t="s">
        <v>1734</v>
      </c>
      <c r="V224" s="31" t="s">
        <v>3977</v>
      </c>
      <c r="W224" s="16" t="s">
        <v>5466</v>
      </c>
      <c r="X224" s="16"/>
      <c r="Y224" s="74">
        <v>543</v>
      </c>
      <c r="Z224" s="196" t="str">
        <f t="shared" si="11"/>
        <v/>
      </c>
    </row>
    <row r="225" spans="2:26" ht="18.75">
      <c r="B225" s="211" t="s">
        <v>1730</v>
      </c>
      <c r="C225" s="211" t="s">
        <v>2808</v>
      </c>
      <c r="D225" s="46" t="s">
        <v>2783</v>
      </c>
      <c r="E225" s="31">
        <v>1</v>
      </c>
      <c r="F225" s="31" t="s">
        <v>2807</v>
      </c>
      <c r="G225" s="191">
        <v>6.5</v>
      </c>
      <c r="H225" s="191">
        <f t="shared" si="9"/>
        <v>4.0123456790123457</v>
      </c>
      <c r="I225" s="154">
        <v>115</v>
      </c>
      <c r="J225" s="251">
        <f>_xlfn.XLOOKUP($I225,Inputs!$C$6:$C$23,Inputs!$D$6:$D$23)*$G225</f>
        <v>2.7114285714285713</v>
      </c>
      <c r="K225" s="252">
        <f t="shared" si="10"/>
        <v>3</v>
      </c>
      <c r="L225" s="322"/>
      <c r="M225" s="322"/>
      <c r="N225" s="322"/>
      <c r="O225" s="322"/>
      <c r="P225" s="322"/>
      <c r="Q225" s="250">
        <f>_xlfn.XLOOKUP($I225,Inputs!$G$6:$G$23,Inputs!$J$6:$J$23)*$K225</f>
        <v>98.449131513647643</v>
      </c>
      <c r="R225" s="250">
        <f>_xlfn.XLOOKUP($I225,Inputs!$G$6:$G$23,Inputs!$K$6:$K$23)*$K225</f>
        <v>108.40163934426229</v>
      </c>
      <c r="S225" s="211" t="s">
        <v>1733</v>
      </c>
      <c r="T225" s="31" t="s">
        <v>3103</v>
      </c>
      <c r="U225" s="211" t="s">
        <v>1735</v>
      </c>
      <c r="V225" s="31" t="s">
        <v>4056</v>
      </c>
      <c r="W225" s="16" t="s">
        <v>5466</v>
      </c>
      <c r="X225" s="16"/>
      <c r="Y225" s="74">
        <v>544</v>
      </c>
      <c r="Z225" s="196" t="str">
        <f t="shared" si="11"/>
        <v/>
      </c>
    </row>
    <row r="226" spans="2:26" ht="18.75">
      <c r="B226" s="211" t="s">
        <v>1837</v>
      </c>
      <c r="C226" s="211" t="s">
        <v>2808</v>
      </c>
      <c r="D226" s="46" t="s">
        <v>2783</v>
      </c>
      <c r="E226" s="31">
        <v>1</v>
      </c>
      <c r="F226" s="31" t="s">
        <v>2807</v>
      </c>
      <c r="G226" s="191">
        <v>1</v>
      </c>
      <c r="H226" s="191">
        <f t="shared" si="9"/>
        <v>0.61728395061728392</v>
      </c>
      <c r="I226" s="154">
        <v>115</v>
      </c>
      <c r="J226" s="251">
        <f>_xlfn.XLOOKUP($I226,Inputs!$C$6:$C$23,Inputs!$D$6:$D$23)*$G226</f>
        <v>0.41714285714285715</v>
      </c>
      <c r="K226" s="252">
        <f t="shared" si="10"/>
        <v>3</v>
      </c>
      <c r="L226" s="322"/>
      <c r="M226" s="322"/>
      <c r="N226" s="322"/>
      <c r="O226" s="322"/>
      <c r="P226" s="322"/>
      <c r="Q226" s="250">
        <f>_xlfn.XLOOKUP($I226,Inputs!$G$6:$G$23,Inputs!$J$6:$J$23)*$K226</f>
        <v>98.449131513647643</v>
      </c>
      <c r="R226" s="250">
        <f>_xlfn.XLOOKUP($I226,Inputs!$G$6:$G$23,Inputs!$K$6:$K$23)*$K226</f>
        <v>108.40163934426229</v>
      </c>
      <c r="S226" s="211" t="s">
        <v>4393</v>
      </c>
      <c r="T226" s="31" t="s">
        <v>4394</v>
      </c>
      <c r="U226" s="211" t="s">
        <v>1731</v>
      </c>
      <c r="V226" s="31" t="s">
        <v>3104</v>
      </c>
      <c r="W226" s="16" t="s">
        <v>5466</v>
      </c>
      <c r="X226" s="16"/>
      <c r="Y226" s="74">
        <v>692</v>
      </c>
      <c r="Z226" s="196" t="str">
        <f t="shared" si="11"/>
        <v/>
      </c>
    </row>
    <row r="227" spans="2:26" ht="18.75">
      <c r="B227" s="211" t="s">
        <v>1837</v>
      </c>
      <c r="C227" s="211" t="s">
        <v>2808</v>
      </c>
      <c r="D227" s="46" t="s">
        <v>2783</v>
      </c>
      <c r="E227" s="31">
        <v>1</v>
      </c>
      <c r="F227" s="31" t="s">
        <v>2807</v>
      </c>
      <c r="G227" s="191">
        <v>1</v>
      </c>
      <c r="H227" s="191">
        <f t="shared" si="9"/>
        <v>0.61728395061728392</v>
      </c>
      <c r="I227" s="154">
        <v>115</v>
      </c>
      <c r="J227" s="251">
        <f>_xlfn.XLOOKUP($I227,Inputs!$C$6:$C$23,Inputs!$D$6:$D$23)*$G227</f>
        <v>0.41714285714285715</v>
      </c>
      <c r="K227" s="252">
        <f t="shared" si="10"/>
        <v>3</v>
      </c>
      <c r="L227" s="322"/>
      <c r="M227" s="322"/>
      <c r="N227" s="322"/>
      <c r="O227" s="322"/>
      <c r="P227" s="322"/>
      <c r="Q227" s="250">
        <f>_xlfn.XLOOKUP($I227,Inputs!$G$6:$G$23,Inputs!$J$6:$J$23)*$K227</f>
        <v>98.449131513647643</v>
      </c>
      <c r="R227" s="250">
        <f>_xlfn.XLOOKUP($I227,Inputs!$G$6:$G$23,Inputs!$K$6:$K$23)*$K227</f>
        <v>108.40163934426229</v>
      </c>
      <c r="S227" s="211" t="s">
        <v>1731</v>
      </c>
      <c r="T227" s="31" t="s">
        <v>3104</v>
      </c>
      <c r="U227" s="211" t="s">
        <v>1732</v>
      </c>
      <c r="V227" s="31" t="s">
        <v>4279</v>
      </c>
      <c r="W227" s="16" t="s">
        <v>5466</v>
      </c>
      <c r="X227" s="16"/>
      <c r="Y227" s="74">
        <v>693</v>
      </c>
      <c r="Z227" s="196" t="str">
        <f t="shared" si="11"/>
        <v/>
      </c>
    </row>
    <row r="228" spans="2:26" ht="18.75">
      <c r="B228" s="211" t="s">
        <v>1837</v>
      </c>
      <c r="C228" s="211" t="s">
        <v>2808</v>
      </c>
      <c r="D228" s="46" t="s">
        <v>2783</v>
      </c>
      <c r="E228" s="31">
        <v>1</v>
      </c>
      <c r="F228" s="31" t="s">
        <v>2807</v>
      </c>
      <c r="G228" s="191">
        <v>1</v>
      </c>
      <c r="H228" s="191">
        <f t="shared" si="9"/>
        <v>0.61728395061728392</v>
      </c>
      <c r="I228" s="154">
        <v>115</v>
      </c>
      <c r="J228" s="251">
        <f>_xlfn.XLOOKUP($I228,Inputs!$C$6:$C$23,Inputs!$D$6:$D$23)*$G228</f>
        <v>0.41714285714285715</v>
      </c>
      <c r="K228" s="252">
        <f t="shared" si="10"/>
        <v>3</v>
      </c>
      <c r="L228" s="322"/>
      <c r="M228" s="322"/>
      <c r="N228" s="322"/>
      <c r="O228" s="322"/>
      <c r="P228" s="322"/>
      <c r="Q228" s="250">
        <f>_xlfn.XLOOKUP($I228,Inputs!$G$6:$G$23,Inputs!$J$6:$J$23)*$K228</f>
        <v>98.449131513647643</v>
      </c>
      <c r="R228" s="250">
        <f>_xlfn.XLOOKUP($I228,Inputs!$G$6:$G$23,Inputs!$K$6:$K$23)*$K228</f>
        <v>108.40163934426229</v>
      </c>
      <c r="S228" s="211" t="s">
        <v>1732</v>
      </c>
      <c r="T228" s="31" t="s">
        <v>4279</v>
      </c>
      <c r="U228" s="211" t="s">
        <v>1733</v>
      </c>
      <c r="V228" s="31" t="s">
        <v>3103</v>
      </c>
      <c r="W228" s="16" t="s">
        <v>5466</v>
      </c>
      <c r="X228" s="16"/>
      <c r="Y228" s="74">
        <v>694</v>
      </c>
      <c r="Z228" s="196" t="str">
        <f t="shared" si="11"/>
        <v/>
      </c>
    </row>
    <row r="229" spans="2:26" ht="18.75">
      <c r="B229" s="211" t="s">
        <v>1837</v>
      </c>
      <c r="C229" s="211" t="s">
        <v>2808</v>
      </c>
      <c r="D229" s="46" t="s">
        <v>2783</v>
      </c>
      <c r="E229" s="31">
        <v>1</v>
      </c>
      <c r="F229" s="31" t="s">
        <v>2807</v>
      </c>
      <c r="G229" s="191">
        <v>4.5</v>
      </c>
      <c r="H229" s="191">
        <f t="shared" si="9"/>
        <v>2.7777777777777777</v>
      </c>
      <c r="I229" s="154">
        <v>115</v>
      </c>
      <c r="J229" s="251">
        <f>_xlfn.XLOOKUP($I229,Inputs!$C$6:$C$23,Inputs!$D$6:$D$23)*$G229</f>
        <v>1.8771428571428572</v>
      </c>
      <c r="K229" s="252">
        <f t="shared" si="10"/>
        <v>3</v>
      </c>
      <c r="L229" s="322"/>
      <c r="M229" s="322"/>
      <c r="N229" s="322"/>
      <c r="O229" s="322"/>
      <c r="P229" s="322"/>
      <c r="Q229" s="250">
        <f>_xlfn.XLOOKUP($I229,Inputs!$G$6:$G$23,Inputs!$J$6:$J$23)*$K229</f>
        <v>98.449131513647643</v>
      </c>
      <c r="R229" s="250">
        <f>_xlfn.XLOOKUP($I229,Inputs!$G$6:$G$23,Inputs!$K$6:$K$23)*$K229</f>
        <v>108.40163934426229</v>
      </c>
      <c r="S229" s="211" t="s">
        <v>1733</v>
      </c>
      <c r="T229" s="31" t="s">
        <v>3103</v>
      </c>
      <c r="U229" s="211" t="s">
        <v>1734</v>
      </c>
      <c r="V229" s="31" t="s">
        <v>3977</v>
      </c>
      <c r="W229" s="16" t="s">
        <v>5466</v>
      </c>
      <c r="X229" s="16"/>
      <c r="Y229" s="74">
        <v>695</v>
      </c>
      <c r="Z229" s="196" t="str">
        <f t="shared" si="11"/>
        <v/>
      </c>
    </row>
    <row r="230" spans="2:26" ht="18.75">
      <c r="B230" s="211" t="s">
        <v>1837</v>
      </c>
      <c r="C230" s="211" t="s">
        <v>2808</v>
      </c>
      <c r="D230" s="46" t="s">
        <v>2783</v>
      </c>
      <c r="E230" s="31">
        <v>1</v>
      </c>
      <c r="F230" s="31" t="s">
        <v>2807</v>
      </c>
      <c r="G230" s="191">
        <v>6.5</v>
      </c>
      <c r="H230" s="191">
        <f t="shared" si="9"/>
        <v>4.0123456790123457</v>
      </c>
      <c r="I230" s="154">
        <v>115</v>
      </c>
      <c r="J230" s="251">
        <f>_xlfn.XLOOKUP($I230,Inputs!$C$6:$C$23,Inputs!$D$6:$D$23)*$G230</f>
        <v>2.7114285714285713</v>
      </c>
      <c r="K230" s="252">
        <f t="shared" si="10"/>
        <v>3</v>
      </c>
      <c r="L230" s="322"/>
      <c r="M230" s="322"/>
      <c r="N230" s="322"/>
      <c r="O230" s="322"/>
      <c r="P230" s="322"/>
      <c r="Q230" s="250">
        <f>_xlfn.XLOOKUP($I230,Inputs!$G$6:$G$23,Inputs!$J$6:$J$23)*$K230</f>
        <v>98.449131513647643</v>
      </c>
      <c r="R230" s="250">
        <f>_xlfn.XLOOKUP($I230,Inputs!$G$6:$G$23,Inputs!$K$6:$K$23)*$K230</f>
        <v>108.40163934426229</v>
      </c>
      <c r="S230" s="211" t="s">
        <v>1733</v>
      </c>
      <c r="T230" s="31" t="s">
        <v>3103</v>
      </c>
      <c r="U230" s="211" t="s">
        <v>1735</v>
      </c>
      <c r="V230" s="31" t="s">
        <v>4056</v>
      </c>
      <c r="W230" s="16" t="s">
        <v>5466</v>
      </c>
      <c r="X230" s="16"/>
      <c r="Y230" s="74">
        <v>696</v>
      </c>
      <c r="Z230" s="196" t="str">
        <f t="shared" si="11"/>
        <v/>
      </c>
    </row>
    <row r="231" spans="2:26" ht="18.75">
      <c r="B231" s="211" t="s">
        <v>2212</v>
      </c>
      <c r="C231" s="211" t="s">
        <v>2808</v>
      </c>
      <c r="D231" s="46" t="s">
        <v>2783</v>
      </c>
      <c r="E231" s="31">
        <v>1</v>
      </c>
      <c r="F231" s="31" t="s">
        <v>2807</v>
      </c>
      <c r="G231" s="191">
        <v>2</v>
      </c>
      <c r="H231" s="191">
        <f t="shared" si="9"/>
        <v>1.2345679012345678</v>
      </c>
      <c r="I231" s="154">
        <v>115</v>
      </c>
      <c r="J231" s="251">
        <f>_xlfn.XLOOKUP($I231,Inputs!$C$6:$C$23,Inputs!$D$6:$D$23)*$G231</f>
        <v>0.8342857142857143</v>
      </c>
      <c r="K231" s="252">
        <f t="shared" si="10"/>
        <v>3</v>
      </c>
      <c r="L231" s="322"/>
      <c r="M231" s="322"/>
      <c r="N231" s="322"/>
      <c r="O231" s="322"/>
      <c r="P231" s="322"/>
      <c r="Q231" s="250">
        <f>_xlfn.XLOOKUP($I231,Inputs!$G$6:$G$23,Inputs!$J$6:$J$23)*$K231</f>
        <v>98.449131513647643</v>
      </c>
      <c r="R231" s="250">
        <f>_xlfn.XLOOKUP($I231,Inputs!$G$6:$G$23,Inputs!$K$6:$K$23)*$K231</f>
        <v>108.40163934426229</v>
      </c>
      <c r="S231" s="211" t="s">
        <v>4695</v>
      </c>
      <c r="T231" s="31" t="s">
        <v>4449</v>
      </c>
      <c r="U231" s="211" t="s">
        <v>2213</v>
      </c>
      <c r="V231" s="31" t="s">
        <v>3228</v>
      </c>
      <c r="W231" s="16" t="s">
        <v>5466</v>
      </c>
      <c r="X231" s="16"/>
      <c r="Y231" s="74">
        <v>1276</v>
      </c>
      <c r="Z231" s="196" t="str">
        <f t="shared" si="11"/>
        <v/>
      </c>
    </row>
    <row r="232" spans="2:26" ht="18.75">
      <c r="B232" s="211" t="s">
        <v>2261</v>
      </c>
      <c r="C232" s="211" t="s">
        <v>2808</v>
      </c>
      <c r="D232" s="46" t="s">
        <v>2783</v>
      </c>
      <c r="E232" s="31">
        <v>1</v>
      </c>
      <c r="F232" s="31" t="s">
        <v>2807</v>
      </c>
      <c r="G232" s="191">
        <v>1</v>
      </c>
      <c r="H232" s="191">
        <f t="shared" si="9"/>
        <v>0.61728395061728392</v>
      </c>
      <c r="I232" s="154">
        <v>230</v>
      </c>
      <c r="J232" s="251">
        <f>_xlfn.XLOOKUP($I232,Inputs!$C$6:$C$23,Inputs!$D$6:$D$23)*$G232</f>
        <v>0.48</v>
      </c>
      <c r="K232" s="252">
        <f t="shared" si="10"/>
        <v>3</v>
      </c>
      <c r="L232" s="322"/>
      <c r="M232" s="322"/>
      <c r="N232" s="322"/>
      <c r="O232" s="322"/>
      <c r="P232" s="322"/>
      <c r="Q232" s="250">
        <f>_xlfn.XLOOKUP($I232,Inputs!$G$6:$G$23,Inputs!$J$6:$J$23)*$K232</f>
        <v>402</v>
      </c>
      <c r="R232" s="250">
        <f>_xlfn.XLOOKUP($I232,Inputs!$G$6:$G$23,Inputs!$K$6:$K$23)*$K232</f>
        <v>435</v>
      </c>
      <c r="S232" s="211" t="s">
        <v>2086</v>
      </c>
      <c r="T232" s="31" t="s">
        <v>4531</v>
      </c>
      <c r="U232" s="211" t="s">
        <v>2223</v>
      </c>
      <c r="V232" s="31" t="s">
        <v>2971</v>
      </c>
      <c r="W232" s="16" t="s">
        <v>5466</v>
      </c>
      <c r="X232" s="16"/>
      <c r="Y232" s="74">
        <v>1390</v>
      </c>
      <c r="Z232" s="196" t="str">
        <f t="shared" si="11"/>
        <v/>
      </c>
    </row>
    <row r="233" spans="2:26" ht="18.75">
      <c r="B233" s="211" t="s">
        <v>2261</v>
      </c>
      <c r="C233" s="211" t="s">
        <v>2808</v>
      </c>
      <c r="D233" s="46" t="s">
        <v>2783</v>
      </c>
      <c r="E233" s="31">
        <v>1</v>
      </c>
      <c r="F233" s="31" t="s">
        <v>2807</v>
      </c>
      <c r="G233" s="191">
        <v>12</v>
      </c>
      <c r="H233" s="191">
        <f t="shared" si="9"/>
        <v>7.4074074074074066</v>
      </c>
      <c r="I233" s="154">
        <v>230</v>
      </c>
      <c r="J233" s="251">
        <f>_xlfn.XLOOKUP($I233,Inputs!$C$6:$C$23,Inputs!$D$6:$D$23)*$G233</f>
        <v>5.76</v>
      </c>
      <c r="K233" s="252">
        <f t="shared" si="10"/>
        <v>3</v>
      </c>
      <c r="L233" s="322"/>
      <c r="M233" s="322"/>
      <c r="N233" s="322"/>
      <c r="O233" s="322"/>
      <c r="P233" s="322"/>
      <c r="Q233" s="250">
        <f>_xlfn.XLOOKUP($I233,Inputs!$G$6:$G$23,Inputs!$J$6:$J$23)*$K233</f>
        <v>402</v>
      </c>
      <c r="R233" s="250">
        <f>_xlfn.XLOOKUP($I233,Inputs!$G$6:$G$23,Inputs!$K$6:$K$23)*$K233</f>
        <v>435</v>
      </c>
      <c r="S233" s="211" t="s">
        <v>2223</v>
      </c>
      <c r="T233" s="31" t="s">
        <v>2971</v>
      </c>
      <c r="U233" s="211" t="s">
        <v>2233</v>
      </c>
      <c r="V233" s="31" t="s">
        <v>2976</v>
      </c>
      <c r="W233" s="16" t="s">
        <v>5466</v>
      </c>
      <c r="X233" s="16"/>
      <c r="Y233" s="74">
        <v>1391</v>
      </c>
      <c r="Z233" s="196" t="str">
        <f t="shared" si="11"/>
        <v/>
      </c>
    </row>
    <row r="234" spans="2:26" ht="18.75">
      <c r="B234" s="211" t="s">
        <v>2261</v>
      </c>
      <c r="C234" s="211" t="s">
        <v>2808</v>
      </c>
      <c r="D234" s="46" t="s">
        <v>2783</v>
      </c>
      <c r="E234" s="31">
        <v>1</v>
      </c>
      <c r="F234" s="31" t="s">
        <v>2807</v>
      </c>
      <c r="G234" s="191">
        <v>3</v>
      </c>
      <c r="H234" s="191">
        <f t="shared" si="9"/>
        <v>1.8518518518518516</v>
      </c>
      <c r="I234" s="154">
        <v>230</v>
      </c>
      <c r="J234" s="251">
        <f>_xlfn.XLOOKUP($I234,Inputs!$C$6:$C$23,Inputs!$D$6:$D$23)*$G234</f>
        <v>1.44</v>
      </c>
      <c r="K234" s="252">
        <f t="shared" si="10"/>
        <v>3</v>
      </c>
      <c r="L234" s="322"/>
      <c r="M234" s="322"/>
      <c r="N234" s="322"/>
      <c r="O234" s="322"/>
      <c r="P234" s="322"/>
      <c r="Q234" s="250">
        <f>_xlfn.XLOOKUP($I234,Inputs!$G$6:$G$23,Inputs!$J$6:$J$23)*$K234</f>
        <v>402</v>
      </c>
      <c r="R234" s="250">
        <f>_xlfn.XLOOKUP($I234,Inputs!$G$6:$G$23,Inputs!$K$6:$K$23)*$K234</f>
        <v>435</v>
      </c>
      <c r="S234" s="211" t="s">
        <v>2233</v>
      </c>
      <c r="T234" s="31" t="s">
        <v>2976</v>
      </c>
      <c r="U234" s="211" t="s">
        <v>2263</v>
      </c>
      <c r="V234" s="31" t="s">
        <v>3005</v>
      </c>
      <c r="W234" s="16" t="s">
        <v>5466</v>
      </c>
      <c r="X234" s="16"/>
      <c r="Y234" s="74">
        <v>1392</v>
      </c>
      <c r="Z234" s="196" t="str">
        <f t="shared" si="11"/>
        <v/>
      </c>
    </row>
    <row r="235" spans="2:26" ht="18.75">
      <c r="B235" s="211" t="s">
        <v>2261</v>
      </c>
      <c r="C235" s="211" t="s">
        <v>2808</v>
      </c>
      <c r="D235" s="46" t="s">
        <v>2783</v>
      </c>
      <c r="E235" s="31">
        <v>1</v>
      </c>
      <c r="F235" s="31" t="s">
        <v>2807</v>
      </c>
      <c r="G235" s="191">
        <v>8</v>
      </c>
      <c r="H235" s="191">
        <f t="shared" si="9"/>
        <v>4.9382716049382713</v>
      </c>
      <c r="I235" s="154">
        <v>230</v>
      </c>
      <c r="J235" s="251">
        <f>_xlfn.XLOOKUP($I235,Inputs!$C$6:$C$23,Inputs!$D$6:$D$23)*$G235</f>
        <v>3.84</v>
      </c>
      <c r="K235" s="252">
        <f t="shared" si="10"/>
        <v>3</v>
      </c>
      <c r="L235" s="322"/>
      <c r="M235" s="322"/>
      <c r="N235" s="322"/>
      <c r="O235" s="322"/>
      <c r="P235" s="322"/>
      <c r="Q235" s="250">
        <f>_xlfn.XLOOKUP($I235,Inputs!$G$6:$G$23,Inputs!$J$6:$J$23)*$K235</f>
        <v>402</v>
      </c>
      <c r="R235" s="250">
        <f>_xlfn.XLOOKUP($I235,Inputs!$G$6:$G$23,Inputs!$K$6:$K$23)*$K235</f>
        <v>435</v>
      </c>
      <c r="S235" s="211" t="s">
        <v>2263</v>
      </c>
      <c r="T235" s="31" t="s">
        <v>3005</v>
      </c>
      <c r="U235" s="211" t="s">
        <v>2262</v>
      </c>
      <c r="V235" s="31" t="s">
        <v>3004</v>
      </c>
      <c r="W235" s="16" t="s">
        <v>5466</v>
      </c>
      <c r="X235" s="16"/>
      <c r="Y235" s="74">
        <v>1393</v>
      </c>
      <c r="Z235" s="196" t="str">
        <f t="shared" si="11"/>
        <v/>
      </c>
    </row>
    <row r="236" spans="2:26" ht="18.75">
      <c r="B236" s="211" t="s">
        <v>2261</v>
      </c>
      <c r="C236" s="211" t="s">
        <v>2808</v>
      </c>
      <c r="D236" s="46" t="s">
        <v>2783</v>
      </c>
      <c r="E236" s="31">
        <v>1</v>
      </c>
      <c r="F236" s="31" t="s">
        <v>2807</v>
      </c>
      <c r="G236" s="191">
        <v>10</v>
      </c>
      <c r="H236" s="191">
        <f t="shared" si="9"/>
        <v>6.1728395061728394</v>
      </c>
      <c r="I236" s="154">
        <v>230</v>
      </c>
      <c r="J236" s="251">
        <f>_xlfn.XLOOKUP($I236,Inputs!$C$6:$C$23,Inputs!$D$6:$D$23)*$G236</f>
        <v>4.8</v>
      </c>
      <c r="K236" s="252">
        <f t="shared" si="10"/>
        <v>3</v>
      </c>
      <c r="L236" s="322"/>
      <c r="M236" s="322"/>
      <c r="N236" s="322"/>
      <c r="O236" s="322"/>
      <c r="P236" s="322"/>
      <c r="Q236" s="250">
        <f>_xlfn.XLOOKUP($I236,Inputs!$G$6:$G$23,Inputs!$J$6:$J$23)*$K236</f>
        <v>402</v>
      </c>
      <c r="R236" s="250">
        <f>_xlfn.XLOOKUP($I236,Inputs!$G$6:$G$23,Inputs!$K$6:$K$23)*$K236</f>
        <v>435</v>
      </c>
      <c r="S236" s="211" t="s">
        <v>2262</v>
      </c>
      <c r="T236" s="31" t="s">
        <v>3004</v>
      </c>
      <c r="U236" s="211" t="s">
        <v>1470</v>
      </c>
      <c r="V236" s="31" t="s">
        <v>3944</v>
      </c>
      <c r="W236" s="16" t="s">
        <v>5466</v>
      </c>
      <c r="X236" s="16"/>
      <c r="Y236" s="74">
        <v>1394</v>
      </c>
      <c r="Z236" s="196" t="str">
        <f t="shared" si="11"/>
        <v/>
      </c>
    </row>
    <row r="237" spans="2:26" ht="18.75">
      <c r="B237" s="211" t="s">
        <v>2274</v>
      </c>
      <c r="C237" s="211" t="s">
        <v>2808</v>
      </c>
      <c r="D237" s="46" t="s">
        <v>2783</v>
      </c>
      <c r="E237" s="31">
        <v>1</v>
      </c>
      <c r="F237" s="31" t="s">
        <v>2807</v>
      </c>
      <c r="G237" s="191">
        <v>12</v>
      </c>
      <c r="H237" s="191">
        <f t="shared" si="9"/>
        <v>7.4074074074074066</v>
      </c>
      <c r="I237" s="154">
        <v>500</v>
      </c>
      <c r="J237" s="251">
        <f>_xlfn.XLOOKUP($I237,Inputs!$C$6:$C$23,Inputs!$D$6:$D$23)*$G237</f>
        <v>4.74</v>
      </c>
      <c r="K237" s="252">
        <f t="shared" si="10"/>
        <v>3</v>
      </c>
      <c r="L237" s="322"/>
      <c r="M237" s="322"/>
      <c r="N237" s="322"/>
      <c r="O237" s="322"/>
      <c r="P237" s="322"/>
      <c r="Q237" s="250">
        <f>_xlfn.XLOOKUP($I237,Inputs!$G$6:$G$23,Inputs!$J$6:$J$23)*$K237</f>
        <v>2550</v>
      </c>
      <c r="R237" s="250">
        <f>_xlfn.XLOOKUP($I237,Inputs!$G$6:$G$23,Inputs!$K$6:$K$23)*$K237</f>
        <v>3225</v>
      </c>
      <c r="S237" s="211" t="s">
        <v>4409</v>
      </c>
      <c r="T237" s="31" t="s">
        <v>4534</v>
      </c>
      <c r="U237" s="211" t="s">
        <v>2275</v>
      </c>
      <c r="V237" s="31" t="s">
        <v>4274</v>
      </c>
      <c r="W237" s="16" t="s">
        <v>5466</v>
      </c>
      <c r="X237" s="16"/>
      <c r="Y237" s="74">
        <v>1404</v>
      </c>
      <c r="Z237" s="196" t="str">
        <f t="shared" si="11"/>
        <v/>
      </c>
    </row>
    <row r="238" spans="2:26" ht="18.75">
      <c r="B238" s="211" t="s">
        <v>2276</v>
      </c>
      <c r="C238" s="211" t="s">
        <v>2808</v>
      </c>
      <c r="D238" s="46" t="s">
        <v>2783</v>
      </c>
      <c r="E238" s="31">
        <v>1</v>
      </c>
      <c r="F238" s="31" t="s">
        <v>2807</v>
      </c>
      <c r="G238" s="191">
        <v>12</v>
      </c>
      <c r="H238" s="191">
        <f t="shared" si="9"/>
        <v>7.4074074074074066</v>
      </c>
      <c r="I238" s="154">
        <v>500</v>
      </c>
      <c r="J238" s="251">
        <f>_xlfn.XLOOKUP($I238,Inputs!$C$6:$C$23,Inputs!$D$6:$D$23)*$G238</f>
        <v>4.74</v>
      </c>
      <c r="K238" s="252">
        <f t="shared" si="10"/>
        <v>3</v>
      </c>
      <c r="L238" s="322"/>
      <c r="M238" s="322"/>
      <c r="N238" s="322"/>
      <c r="O238" s="322"/>
      <c r="P238" s="322"/>
      <c r="Q238" s="250">
        <f>_xlfn.XLOOKUP($I238,Inputs!$G$6:$G$23,Inputs!$J$6:$J$23)*$K238</f>
        <v>2550</v>
      </c>
      <c r="R238" s="250">
        <f>_xlfn.XLOOKUP($I238,Inputs!$G$6:$G$23,Inputs!$K$6:$K$23)*$K238</f>
        <v>3225</v>
      </c>
      <c r="S238" s="211" t="s">
        <v>4409</v>
      </c>
      <c r="T238" s="31" t="s">
        <v>4534</v>
      </c>
      <c r="U238" s="211" t="s">
        <v>2275</v>
      </c>
      <c r="V238" s="31" t="s">
        <v>4274</v>
      </c>
      <c r="W238" s="16" t="s">
        <v>5466</v>
      </c>
      <c r="X238" s="16"/>
      <c r="Y238" s="74">
        <v>1405</v>
      </c>
      <c r="Z238" s="196" t="str">
        <f t="shared" si="11"/>
        <v/>
      </c>
    </row>
    <row r="239" spans="2:26" ht="18.75">
      <c r="B239" s="211" t="s">
        <v>2345</v>
      </c>
      <c r="C239" s="211" t="s">
        <v>2808</v>
      </c>
      <c r="D239" s="46" t="s">
        <v>2783</v>
      </c>
      <c r="E239" s="31">
        <v>1</v>
      </c>
      <c r="F239" s="31" t="s">
        <v>2807</v>
      </c>
      <c r="G239" s="191">
        <v>1</v>
      </c>
      <c r="H239" s="191">
        <f t="shared" si="9"/>
        <v>0.61728395061728392</v>
      </c>
      <c r="I239" s="154">
        <v>115</v>
      </c>
      <c r="J239" s="251">
        <f>_xlfn.XLOOKUP($I239,Inputs!$C$6:$C$23,Inputs!$D$6:$D$23)*$G239</f>
        <v>0.41714285714285715</v>
      </c>
      <c r="K239" s="252">
        <f t="shared" si="10"/>
        <v>3</v>
      </c>
      <c r="L239" s="322"/>
      <c r="M239" s="322"/>
      <c r="N239" s="322"/>
      <c r="O239" s="322"/>
      <c r="P239" s="322"/>
      <c r="Q239" s="250">
        <f>_xlfn.XLOOKUP($I239,Inputs!$G$6:$G$23,Inputs!$J$6:$J$23)*$K239</f>
        <v>98.449131513647643</v>
      </c>
      <c r="R239" s="250">
        <f>_xlfn.XLOOKUP($I239,Inputs!$G$6:$G$23,Inputs!$K$6:$K$23)*$K239</f>
        <v>108.40163934426229</v>
      </c>
      <c r="S239" s="211" t="s">
        <v>2346</v>
      </c>
      <c r="T239" s="31" t="s">
        <v>4273</v>
      </c>
      <c r="U239" s="211" t="s">
        <v>2347</v>
      </c>
      <c r="V239" s="31" t="s">
        <v>3385</v>
      </c>
      <c r="W239" s="16" t="s">
        <v>5466</v>
      </c>
      <c r="X239" s="197"/>
      <c r="Y239" s="74">
        <v>1509</v>
      </c>
      <c r="Z239" s="196" t="str">
        <f t="shared" si="11"/>
        <v/>
      </c>
    </row>
    <row r="240" spans="2:26" ht="18.75">
      <c r="B240" s="211" t="s">
        <v>2399</v>
      </c>
      <c r="C240" s="211" t="s">
        <v>2808</v>
      </c>
      <c r="D240" s="46" t="s">
        <v>2783</v>
      </c>
      <c r="E240" s="31">
        <v>1</v>
      </c>
      <c r="F240" s="31" t="s">
        <v>2807</v>
      </c>
      <c r="G240" s="191">
        <v>2</v>
      </c>
      <c r="H240" s="191">
        <f t="shared" si="9"/>
        <v>1.2345679012345678</v>
      </c>
      <c r="I240" s="154">
        <v>115</v>
      </c>
      <c r="J240" s="251">
        <f>_xlfn.XLOOKUP($I240,Inputs!$C$6:$C$23,Inputs!$D$6:$D$23)*$G240</f>
        <v>0.8342857142857143</v>
      </c>
      <c r="K240" s="252">
        <f t="shared" si="10"/>
        <v>3</v>
      </c>
      <c r="L240" s="322"/>
      <c r="M240" s="322"/>
      <c r="N240" s="322"/>
      <c r="O240" s="322"/>
      <c r="P240" s="322"/>
      <c r="Q240" s="250">
        <f>_xlfn.XLOOKUP($I240,Inputs!$G$6:$G$23,Inputs!$J$6:$J$23)*$K240</f>
        <v>98.449131513647643</v>
      </c>
      <c r="R240" s="250">
        <f>_xlfn.XLOOKUP($I240,Inputs!$G$6:$G$23,Inputs!$K$6:$K$23)*$K240</f>
        <v>108.40163934426229</v>
      </c>
      <c r="S240" s="211" t="s">
        <v>2213</v>
      </c>
      <c r="T240" s="31" t="s">
        <v>3228</v>
      </c>
      <c r="U240" s="211" t="s">
        <v>4695</v>
      </c>
      <c r="V240" s="31" t="s">
        <v>4449</v>
      </c>
      <c r="W240" s="16" t="s">
        <v>5466</v>
      </c>
      <c r="X240" s="197"/>
      <c r="Y240" s="74">
        <v>1601</v>
      </c>
      <c r="Z240" s="196" t="str">
        <f t="shared" si="11"/>
        <v/>
      </c>
    </row>
    <row r="241" spans="2:26" ht="18.75">
      <c r="B241" s="211" t="s">
        <v>2401</v>
      </c>
      <c r="C241" s="211" t="s">
        <v>2808</v>
      </c>
      <c r="D241" s="46" t="s">
        <v>2783</v>
      </c>
      <c r="E241" s="31">
        <v>1</v>
      </c>
      <c r="F241" s="31" t="s">
        <v>2807</v>
      </c>
      <c r="G241" s="191">
        <v>7</v>
      </c>
      <c r="H241" s="191">
        <f t="shared" si="9"/>
        <v>4.3209876543209873</v>
      </c>
      <c r="I241" s="154">
        <v>115</v>
      </c>
      <c r="J241" s="251">
        <f>_xlfn.XLOOKUP($I241,Inputs!$C$6:$C$23,Inputs!$D$6:$D$23)*$G241</f>
        <v>2.92</v>
      </c>
      <c r="K241" s="252">
        <f t="shared" si="10"/>
        <v>3</v>
      </c>
      <c r="L241" s="322"/>
      <c r="M241" s="322"/>
      <c r="N241" s="322"/>
      <c r="O241" s="322"/>
      <c r="P241" s="322"/>
      <c r="Q241" s="250">
        <f>_xlfn.XLOOKUP($I241,Inputs!$G$6:$G$23,Inputs!$J$6:$J$23)*$K241</f>
        <v>98.449131513647643</v>
      </c>
      <c r="R241" s="250">
        <f>_xlfn.XLOOKUP($I241,Inputs!$G$6:$G$23,Inputs!$K$6:$K$23)*$K241</f>
        <v>108.40163934426229</v>
      </c>
      <c r="S241" s="211" t="s">
        <v>4321</v>
      </c>
      <c r="T241" s="31" t="s">
        <v>4322</v>
      </c>
      <c r="U241" s="211" t="s">
        <v>2402</v>
      </c>
      <c r="V241" s="31" t="s">
        <v>3230</v>
      </c>
      <c r="W241" s="16" t="s">
        <v>5466</v>
      </c>
      <c r="X241" s="16"/>
      <c r="Y241" s="74">
        <v>1602</v>
      </c>
      <c r="Z241" s="196" t="str">
        <f t="shared" si="11"/>
        <v/>
      </c>
    </row>
    <row r="242" spans="2:26" ht="18.75">
      <c r="B242" s="211" t="s">
        <v>2401</v>
      </c>
      <c r="C242" s="211" t="s">
        <v>2808</v>
      </c>
      <c r="D242" s="46" t="s">
        <v>2783</v>
      </c>
      <c r="E242" s="31">
        <v>1</v>
      </c>
      <c r="F242" s="31" t="s">
        <v>2807</v>
      </c>
      <c r="G242" s="191">
        <v>5</v>
      </c>
      <c r="H242" s="191">
        <f t="shared" si="9"/>
        <v>3.0864197530864197</v>
      </c>
      <c r="I242" s="154">
        <v>115</v>
      </c>
      <c r="J242" s="251">
        <f>_xlfn.XLOOKUP($I242,Inputs!$C$6:$C$23,Inputs!$D$6:$D$23)*$G242</f>
        <v>2.0857142857142859</v>
      </c>
      <c r="K242" s="252">
        <f t="shared" si="10"/>
        <v>3</v>
      </c>
      <c r="L242" s="322"/>
      <c r="M242" s="322"/>
      <c r="N242" s="322"/>
      <c r="O242" s="322"/>
      <c r="P242" s="322"/>
      <c r="Q242" s="250">
        <f>_xlfn.XLOOKUP($I242,Inputs!$G$6:$G$23,Inputs!$J$6:$J$23)*$K242</f>
        <v>98.449131513647643</v>
      </c>
      <c r="R242" s="250">
        <f>_xlfn.XLOOKUP($I242,Inputs!$G$6:$G$23,Inputs!$K$6:$K$23)*$K242</f>
        <v>108.40163934426229</v>
      </c>
      <c r="S242" s="211" t="s">
        <v>2402</v>
      </c>
      <c r="T242" s="31" t="s">
        <v>3230</v>
      </c>
      <c r="U242" s="211" t="s">
        <v>2406</v>
      </c>
      <c r="V242" s="31" t="s">
        <v>4183</v>
      </c>
      <c r="W242" s="16" t="s">
        <v>5466</v>
      </c>
      <c r="X242" s="16"/>
      <c r="Y242" s="74">
        <v>1603</v>
      </c>
      <c r="Z242" s="196" t="str">
        <f t="shared" si="11"/>
        <v/>
      </c>
    </row>
    <row r="243" spans="2:26" ht="18.75">
      <c r="B243" s="211" t="s">
        <v>2401</v>
      </c>
      <c r="C243" s="211" t="s">
        <v>2808</v>
      </c>
      <c r="D243" s="46" t="s">
        <v>2783</v>
      </c>
      <c r="E243" s="31">
        <v>1</v>
      </c>
      <c r="F243" s="31" t="s">
        <v>2807</v>
      </c>
      <c r="G243" s="191">
        <v>1</v>
      </c>
      <c r="H243" s="191">
        <f t="shared" si="9"/>
        <v>0.61728395061728392</v>
      </c>
      <c r="I243" s="154">
        <v>115</v>
      </c>
      <c r="J243" s="251">
        <f>_xlfn.XLOOKUP($I243,Inputs!$C$6:$C$23,Inputs!$D$6:$D$23)*$G243</f>
        <v>0.41714285714285715</v>
      </c>
      <c r="K243" s="252">
        <f t="shared" si="10"/>
        <v>3</v>
      </c>
      <c r="L243" s="322"/>
      <c r="M243" s="322"/>
      <c r="N243" s="322"/>
      <c r="O243" s="322"/>
      <c r="P243" s="322"/>
      <c r="Q243" s="250">
        <f>_xlfn.XLOOKUP($I243,Inputs!$G$6:$G$23,Inputs!$J$6:$J$23)*$K243</f>
        <v>98.449131513647643</v>
      </c>
      <c r="R243" s="250">
        <f>_xlfn.XLOOKUP($I243,Inputs!$G$6:$G$23,Inputs!$K$6:$K$23)*$K243</f>
        <v>108.40163934426229</v>
      </c>
      <c r="S243" s="211" t="s">
        <v>2402</v>
      </c>
      <c r="T243" s="31" t="s">
        <v>3230</v>
      </c>
      <c r="U243" s="211" t="s">
        <v>2405</v>
      </c>
      <c r="V243" s="31" t="s">
        <v>3229</v>
      </c>
      <c r="W243" s="16" t="s">
        <v>5466</v>
      </c>
      <c r="X243" s="16"/>
      <c r="Y243" s="74">
        <v>1604</v>
      </c>
      <c r="Z243" s="196" t="str">
        <f t="shared" si="11"/>
        <v/>
      </c>
    </row>
    <row r="244" spans="2:26" ht="18.75">
      <c r="B244" s="211" t="s">
        <v>2401</v>
      </c>
      <c r="C244" s="211" t="s">
        <v>2808</v>
      </c>
      <c r="D244" s="46" t="s">
        <v>2783</v>
      </c>
      <c r="E244" s="31">
        <v>1</v>
      </c>
      <c r="F244" s="31" t="s">
        <v>2807</v>
      </c>
      <c r="G244" s="191">
        <v>3</v>
      </c>
      <c r="H244" s="191">
        <f t="shared" si="9"/>
        <v>1.8518518518518516</v>
      </c>
      <c r="I244" s="154">
        <v>115</v>
      </c>
      <c r="J244" s="251">
        <f>_xlfn.XLOOKUP($I244,Inputs!$C$6:$C$23,Inputs!$D$6:$D$23)*$G244</f>
        <v>1.2514285714285713</v>
      </c>
      <c r="K244" s="252">
        <f t="shared" si="10"/>
        <v>3</v>
      </c>
      <c r="L244" s="322"/>
      <c r="M244" s="322"/>
      <c r="N244" s="322"/>
      <c r="O244" s="322"/>
      <c r="P244" s="322"/>
      <c r="Q244" s="250">
        <f>_xlfn.XLOOKUP($I244,Inputs!$G$6:$G$23,Inputs!$J$6:$J$23)*$K244</f>
        <v>98.449131513647643</v>
      </c>
      <c r="R244" s="250">
        <f>_xlfn.XLOOKUP($I244,Inputs!$G$6:$G$23,Inputs!$K$6:$K$23)*$K244</f>
        <v>108.40163934426229</v>
      </c>
      <c r="S244" s="211" t="s">
        <v>2405</v>
      </c>
      <c r="T244" s="31" t="s">
        <v>3229</v>
      </c>
      <c r="U244" s="211" t="s">
        <v>2213</v>
      </c>
      <c r="V244" s="31" t="s">
        <v>3228</v>
      </c>
      <c r="W244" s="16" t="s">
        <v>5466</v>
      </c>
      <c r="X244" s="16"/>
      <c r="Y244" s="74">
        <v>1605</v>
      </c>
      <c r="Z244" s="196" t="str">
        <f t="shared" si="11"/>
        <v/>
      </c>
    </row>
    <row r="245" spans="2:26" ht="18.75">
      <c r="B245" s="211" t="s">
        <v>2401</v>
      </c>
      <c r="C245" s="211" t="s">
        <v>2808</v>
      </c>
      <c r="D245" s="46" t="s">
        <v>2783</v>
      </c>
      <c r="E245" s="31">
        <v>1</v>
      </c>
      <c r="F245" s="31" t="s">
        <v>2807</v>
      </c>
      <c r="G245" s="191">
        <v>0.5</v>
      </c>
      <c r="H245" s="191">
        <f t="shared" si="9"/>
        <v>0.30864197530864196</v>
      </c>
      <c r="I245" s="154">
        <v>115</v>
      </c>
      <c r="J245" s="251">
        <f>_xlfn.XLOOKUP($I245,Inputs!$C$6:$C$23,Inputs!$D$6:$D$23)*$G245</f>
        <v>0.20857142857142857</v>
      </c>
      <c r="K245" s="252">
        <f t="shared" si="10"/>
        <v>3</v>
      </c>
      <c r="L245" s="322"/>
      <c r="M245" s="322"/>
      <c r="N245" s="322"/>
      <c r="O245" s="322"/>
      <c r="P245" s="322"/>
      <c r="Q245" s="250">
        <f>_xlfn.XLOOKUP($I245,Inputs!$G$6:$G$23,Inputs!$J$6:$J$23)*$K245</f>
        <v>98.449131513647643</v>
      </c>
      <c r="R245" s="250">
        <f>_xlfn.XLOOKUP($I245,Inputs!$G$6:$G$23,Inputs!$K$6:$K$23)*$K245</f>
        <v>108.40163934426229</v>
      </c>
      <c r="S245" s="211" t="s">
        <v>2213</v>
      </c>
      <c r="T245" s="31" t="s">
        <v>3228</v>
      </c>
      <c r="U245" s="211" t="s">
        <v>2403</v>
      </c>
      <c r="V245" s="31" t="s">
        <v>3231</v>
      </c>
      <c r="W245" s="16" t="s">
        <v>5466</v>
      </c>
      <c r="X245" s="16"/>
      <c r="Y245" s="74">
        <v>1606</v>
      </c>
      <c r="Z245" s="196" t="str">
        <f t="shared" si="11"/>
        <v/>
      </c>
    </row>
    <row r="246" spans="2:26" ht="18.75">
      <c r="B246" s="211" t="s">
        <v>2401</v>
      </c>
      <c r="C246" s="211" t="s">
        <v>2808</v>
      </c>
      <c r="D246" s="46" t="s">
        <v>2783</v>
      </c>
      <c r="E246" s="31">
        <v>1</v>
      </c>
      <c r="F246" s="31" t="s">
        <v>2807</v>
      </c>
      <c r="G246" s="191">
        <v>0.1</v>
      </c>
      <c r="H246" s="191">
        <f t="shared" si="9"/>
        <v>6.1728395061728392E-2</v>
      </c>
      <c r="I246" s="154">
        <v>115</v>
      </c>
      <c r="J246" s="251">
        <f>_xlfn.XLOOKUP($I246,Inputs!$C$6:$C$23,Inputs!$D$6:$D$23)*$G246</f>
        <v>4.1714285714285718E-2</v>
      </c>
      <c r="K246" s="252">
        <f t="shared" si="10"/>
        <v>3</v>
      </c>
      <c r="L246" s="322"/>
      <c r="M246" s="322"/>
      <c r="N246" s="322"/>
      <c r="O246" s="322"/>
      <c r="P246" s="322"/>
      <c r="Q246" s="250">
        <f>_xlfn.XLOOKUP($I246,Inputs!$G$6:$G$23,Inputs!$J$6:$J$23)*$K246</f>
        <v>98.449131513647643</v>
      </c>
      <c r="R246" s="250">
        <f>_xlfn.XLOOKUP($I246,Inputs!$G$6:$G$23,Inputs!$K$6:$K$23)*$K246</f>
        <v>108.40163934426229</v>
      </c>
      <c r="S246" s="211" t="s">
        <v>2403</v>
      </c>
      <c r="T246" s="31" t="s">
        <v>3231</v>
      </c>
      <c r="U246" s="211" t="s">
        <v>1735</v>
      </c>
      <c r="V246" s="31" t="s">
        <v>4056</v>
      </c>
      <c r="W246" s="16" t="s">
        <v>5466</v>
      </c>
      <c r="X246" s="16"/>
      <c r="Y246" s="74">
        <v>1607</v>
      </c>
      <c r="Z246" s="196" t="str">
        <f t="shared" si="11"/>
        <v/>
      </c>
    </row>
    <row r="247" spans="2:26" ht="18.75">
      <c r="B247" s="211" t="s">
        <v>2401</v>
      </c>
      <c r="C247" s="211" t="s">
        <v>2808</v>
      </c>
      <c r="D247" s="46" t="s">
        <v>2783</v>
      </c>
      <c r="E247" s="31">
        <v>1</v>
      </c>
      <c r="F247" s="31" t="s">
        <v>2807</v>
      </c>
      <c r="G247" s="191">
        <v>4</v>
      </c>
      <c r="H247" s="191">
        <f t="shared" si="9"/>
        <v>2.4691358024691357</v>
      </c>
      <c r="I247" s="154">
        <v>115</v>
      </c>
      <c r="J247" s="251">
        <f>_xlfn.XLOOKUP($I247,Inputs!$C$6:$C$23,Inputs!$D$6:$D$23)*$G247</f>
        <v>1.6685714285714286</v>
      </c>
      <c r="K247" s="252">
        <f t="shared" si="10"/>
        <v>3</v>
      </c>
      <c r="L247" s="322"/>
      <c r="M247" s="322"/>
      <c r="N247" s="322"/>
      <c r="O247" s="322"/>
      <c r="P247" s="322"/>
      <c r="Q247" s="250">
        <f>_xlfn.XLOOKUP($I247,Inputs!$G$6:$G$23,Inputs!$J$6:$J$23)*$K247</f>
        <v>98.449131513647643</v>
      </c>
      <c r="R247" s="250">
        <f>_xlfn.XLOOKUP($I247,Inputs!$G$6:$G$23,Inputs!$K$6:$K$23)*$K247</f>
        <v>108.40163934426229</v>
      </c>
      <c r="S247" s="211" t="s">
        <v>2403</v>
      </c>
      <c r="T247" s="31" t="s">
        <v>3231</v>
      </c>
      <c r="U247" s="211" t="s">
        <v>2404</v>
      </c>
      <c r="V247" s="31" t="s">
        <v>3967</v>
      </c>
      <c r="W247" s="16" t="s">
        <v>5466</v>
      </c>
      <c r="X247" s="16"/>
      <c r="Y247" s="74">
        <v>1608</v>
      </c>
      <c r="Z247" s="196" t="str">
        <f t="shared" si="11"/>
        <v/>
      </c>
    </row>
    <row r="248" spans="2:26" ht="18.75">
      <c r="B248" s="211" t="s">
        <v>2407</v>
      </c>
      <c r="C248" s="211" t="s">
        <v>2808</v>
      </c>
      <c r="D248" s="46" t="s">
        <v>2783</v>
      </c>
      <c r="E248" s="31">
        <v>1</v>
      </c>
      <c r="F248" s="31" t="s">
        <v>2807</v>
      </c>
      <c r="G248" s="191">
        <v>7</v>
      </c>
      <c r="H248" s="191">
        <f t="shared" si="9"/>
        <v>4.3209876543209873</v>
      </c>
      <c r="I248" s="154">
        <v>115</v>
      </c>
      <c r="J248" s="251">
        <f>_xlfn.XLOOKUP($I248,Inputs!$C$6:$C$23,Inputs!$D$6:$D$23)*$G248</f>
        <v>2.92</v>
      </c>
      <c r="K248" s="252">
        <f t="shared" si="10"/>
        <v>3</v>
      </c>
      <c r="L248" s="322"/>
      <c r="M248" s="322"/>
      <c r="N248" s="322"/>
      <c r="O248" s="322"/>
      <c r="P248" s="322"/>
      <c r="Q248" s="250">
        <f>_xlfn.XLOOKUP($I248,Inputs!$G$6:$G$23,Inputs!$J$6:$J$23)*$K248</f>
        <v>98.449131513647643</v>
      </c>
      <c r="R248" s="250">
        <f>_xlfn.XLOOKUP($I248,Inputs!$G$6:$G$23,Inputs!$K$6:$K$23)*$K248</f>
        <v>108.40163934426229</v>
      </c>
      <c r="S248" s="211" t="s">
        <v>4321</v>
      </c>
      <c r="T248" s="31" t="s">
        <v>4322</v>
      </c>
      <c r="U248" s="211" t="s">
        <v>2402</v>
      </c>
      <c r="V248" s="31" t="s">
        <v>3230</v>
      </c>
      <c r="W248" s="16" t="s">
        <v>5466</v>
      </c>
      <c r="X248" s="16"/>
      <c r="Y248" s="74">
        <v>1609</v>
      </c>
      <c r="Z248" s="196" t="str">
        <f t="shared" si="11"/>
        <v/>
      </c>
    </row>
    <row r="249" spans="2:26" ht="18.75">
      <c r="B249" s="211" t="s">
        <v>2407</v>
      </c>
      <c r="C249" s="211" t="s">
        <v>2808</v>
      </c>
      <c r="D249" s="46" t="s">
        <v>2783</v>
      </c>
      <c r="E249" s="31">
        <v>1</v>
      </c>
      <c r="F249" s="31" t="s">
        <v>2807</v>
      </c>
      <c r="G249" s="191">
        <v>1</v>
      </c>
      <c r="H249" s="191">
        <f t="shared" si="9"/>
        <v>0.61728395061728392</v>
      </c>
      <c r="I249" s="154">
        <v>115</v>
      </c>
      <c r="J249" s="251">
        <f>_xlfn.XLOOKUP($I249,Inputs!$C$6:$C$23,Inputs!$D$6:$D$23)*$G249</f>
        <v>0.41714285714285715</v>
      </c>
      <c r="K249" s="252">
        <f t="shared" si="10"/>
        <v>3</v>
      </c>
      <c r="L249" s="322"/>
      <c r="M249" s="322"/>
      <c r="N249" s="322"/>
      <c r="O249" s="322"/>
      <c r="P249" s="322"/>
      <c r="Q249" s="250">
        <f>_xlfn.XLOOKUP($I249,Inputs!$G$6:$G$23,Inputs!$J$6:$J$23)*$K249</f>
        <v>98.449131513647643</v>
      </c>
      <c r="R249" s="250">
        <f>_xlfn.XLOOKUP($I249,Inputs!$G$6:$G$23,Inputs!$K$6:$K$23)*$K249</f>
        <v>108.40163934426229</v>
      </c>
      <c r="S249" s="211" t="s">
        <v>2402</v>
      </c>
      <c r="T249" s="31" t="s">
        <v>3230</v>
      </c>
      <c r="U249" s="211" t="s">
        <v>2405</v>
      </c>
      <c r="V249" s="31" t="s">
        <v>3229</v>
      </c>
      <c r="W249" s="16" t="s">
        <v>5466</v>
      </c>
      <c r="X249" s="16"/>
      <c r="Y249" s="74">
        <v>1610</v>
      </c>
      <c r="Z249" s="196" t="str">
        <f t="shared" si="11"/>
        <v/>
      </c>
    </row>
    <row r="250" spans="2:26" ht="18.75">
      <c r="B250" s="211" t="s">
        <v>2407</v>
      </c>
      <c r="C250" s="211" t="s">
        <v>2808</v>
      </c>
      <c r="D250" s="46" t="s">
        <v>2783</v>
      </c>
      <c r="E250" s="31">
        <v>1</v>
      </c>
      <c r="F250" s="31" t="s">
        <v>2807</v>
      </c>
      <c r="G250" s="191">
        <v>0.1</v>
      </c>
      <c r="H250" s="191">
        <f t="shared" si="9"/>
        <v>6.1728395061728392E-2</v>
      </c>
      <c r="I250" s="154">
        <v>115</v>
      </c>
      <c r="J250" s="251">
        <f>_xlfn.XLOOKUP($I250,Inputs!$C$6:$C$23,Inputs!$D$6:$D$23)*$G250</f>
        <v>4.1714285714285718E-2</v>
      </c>
      <c r="K250" s="252">
        <f t="shared" si="10"/>
        <v>3</v>
      </c>
      <c r="L250" s="322"/>
      <c r="M250" s="322"/>
      <c r="N250" s="322"/>
      <c r="O250" s="322"/>
      <c r="P250" s="322"/>
      <c r="Q250" s="250">
        <f>_xlfn.XLOOKUP($I250,Inputs!$G$6:$G$23,Inputs!$J$6:$J$23)*$K250</f>
        <v>98.449131513647643</v>
      </c>
      <c r="R250" s="250">
        <f>_xlfn.XLOOKUP($I250,Inputs!$G$6:$G$23,Inputs!$K$6:$K$23)*$K250</f>
        <v>108.40163934426229</v>
      </c>
      <c r="S250" s="211" t="s">
        <v>2405</v>
      </c>
      <c r="T250" s="31" t="s">
        <v>3229</v>
      </c>
      <c r="U250" s="211" t="s">
        <v>2408</v>
      </c>
      <c r="V250" s="31" t="s">
        <v>4182</v>
      </c>
      <c r="W250" s="16" t="s">
        <v>5466</v>
      </c>
      <c r="X250" s="16"/>
      <c r="Y250" s="74">
        <v>1611</v>
      </c>
      <c r="Z250" s="196" t="str">
        <f t="shared" si="11"/>
        <v/>
      </c>
    </row>
    <row r="251" spans="2:26" ht="18.75">
      <c r="B251" s="211" t="s">
        <v>2407</v>
      </c>
      <c r="C251" s="211" t="s">
        <v>2808</v>
      </c>
      <c r="D251" s="46" t="s">
        <v>2783</v>
      </c>
      <c r="E251" s="31">
        <v>1</v>
      </c>
      <c r="F251" s="31" t="s">
        <v>2807</v>
      </c>
      <c r="G251" s="191">
        <v>3.5</v>
      </c>
      <c r="H251" s="191">
        <f t="shared" si="9"/>
        <v>2.1604938271604937</v>
      </c>
      <c r="I251" s="154">
        <v>115</v>
      </c>
      <c r="J251" s="251">
        <f>_xlfn.XLOOKUP($I251,Inputs!$C$6:$C$23,Inputs!$D$6:$D$23)*$G251</f>
        <v>1.46</v>
      </c>
      <c r="K251" s="252">
        <f t="shared" si="10"/>
        <v>3</v>
      </c>
      <c r="L251" s="322"/>
      <c r="M251" s="322"/>
      <c r="N251" s="322"/>
      <c r="O251" s="322"/>
      <c r="P251" s="322"/>
      <c r="Q251" s="250">
        <f>_xlfn.XLOOKUP($I251,Inputs!$G$6:$G$23,Inputs!$J$6:$J$23)*$K251</f>
        <v>98.449131513647643</v>
      </c>
      <c r="R251" s="250">
        <f>_xlfn.XLOOKUP($I251,Inputs!$G$6:$G$23,Inputs!$K$6:$K$23)*$K251</f>
        <v>108.40163934426229</v>
      </c>
      <c r="S251" s="211" t="s">
        <v>2405</v>
      </c>
      <c r="T251" s="31" t="s">
        <v>3229</v>
      </c>
      <c r="U251" s="211" t="s">
        <v>2403</v>
      </c>
      <c r="V251" s="31" t="s">
        <v>3231</v>
      </c>
      <c r="W251" s="16" t="s">
        <v>5466</v>
      </c>
      <c r="X251" s="16"/>
      <c r="Y251" s="74">
        <v>1612</v>
      </c>
      <c r="Z251" s="196" t="str">
        <f t="shared" si="11"/>
        <v/>
      </c>
    </row>
    <row r="252" spans="2:26" ht="18.75">
      <c r="B252" s="211" t="s">
        <v>2407</v>
      </c>
      <c r="C252" s="211" t="s">
        <v>2808</v>
      </c>
      <c r="D252" s="46" t="s">
        <v>2783</v>
      </c>
      <c r="E252" s="31">
        <v>1</v>
      </c>
      <c r="F252" s="31" t="s">
        <v>2807</v>
      </c>
      <c r="G252" s="191">
        <v>0.1</v>
      </c>
      <c r="H252" s="191">
        <f t="shared" si="9"/>
        <v>6.1728395061728392E-2</v>
      </c>
      <c r="I252" s="154">
        <v>115</v>
      </c>
      <c r="J252" s="251">
        <f>_xlfn.XLOOKUP($I252,Inputs!$C$6:$C$23,Inputs!$D$6:$D$23)*$G252</f>
        <v>4.1714285714285718E-2</v>
      </c>
      <c r="K252" s="252">
        <f t="shared" si="10"/>
        <v>3</v>
      </c>
      <c r="L252" s="322"/>
      <c r="M252" s="322"/>
      <c r="N252" s="322"/>
      <c r="O252" s="322"/>
      <c r="P252" s="322"/>
      <c r="Q252" s="250">
        <f>_xlfn.XLOOKUP($I252,Inputs!$G$6:$G$23,Inputs!$J$6:$J$23)*$K252</f>
        <v>98.449131513647643</v>
      </c>
      <c r="R252" s="250">
        <f>_xlfn.XLOOKUP($I252,Inputs!$G$6:$G$23,Inputs!$K$6:$K$23)*$K252</f>
        <v>108.40163934426229</v>
      </c>
      <c r="S252" s="211" t="s">
        <v>2403</v>
      </c>
      <c r="T252" s="31" t="s">
        <v>3231</v>
      </c>
      <c r="U252" s="211" t="s">
        <v>1735</v>
      </c>
      <c r="V252" s="31" t="s">
        <v>4056</v>
      </c>
      <c r="W252" s="16" t="s">
        <v>5466</v>
      </c>
      <c r="X252" s="16"/>
      <c r="Y252" s="74">
        <v>1613</v>
      </c>
      <c r="Z252" s="196" t="str">
        <f t="shared" si="11"/>
        <v/>
      </c>
    </row>
    <row r="253" spans="2:26" ht="18.75">
      <c r="B253" s="211" t="s">
        <v>2407</v>
      </c>
      <c r="C253" s="211" t="s">
        <v>2808</v>
      </c>
      <c r="D253" s="46" t="s">
        <v>2783</v>
      </c>
      <c r="E253" s="31">
        <v>1</v>
      </c>
      <c r="F253" s="31" t="s">
        <v>2807</v>
      </c>
      <c r="G253" s="191">
        <v>4</v>
      </c>
      <c r="H253" s="191">
        <f t="shared" si="9"/>
        <v>2.4691358024691357</v>
      </c>
      <c r="I253" s="154">
        <v>115</v>
      </c>
      <c r="J253" s="251">
        <f>_xlfn.XLOOKUP($I253,Inputs!$C$6:$C$23,Inputs!$D$6:$D$23)*$G253</f>
        <v>1.6685714285714286</v>
      </c>
      <c r="K253" s="252">
        <f t="shared" si="10"/>
        <v>3</v>
      </c>
      <c r="L253" s="322"/>
      <c r="M253" s="322"/>
      <c r="N253" s="322"/>
      <c r="O253" s="322"/>
      <c r="P253" s="322"/>
      <c r="Q253" s="250">
        <f>_xlfn.XLOOKUP($I253,Inputs!$G$6:$G$23,Inputs!$J$6:$J$23)*$K253</f>
        <v>98.449131513647643</v>
      </c>
      <c r="R253" s="250">
        <f>_xlfn.XLOOKUP($I253,Inputs!$G$6:$G$23,Inputs!$K$6:$K$23)*$K253</f>
        <v>108.40163934426229</v>
      </c>
      <c r="S253" s="211" t="s">
        <v>2403</v>
      </c>
      <c r="T253" s="31" t="s">
        <v>3231</v>
      </c>
      <c r="U253" s="211" t="s">
        <v>2404</v>
      </c>
      <c r="V253" s="31" t="s">
        <v>3967</v>
      </c>
      <c r="W253" s="16" t="s">
        <v>5466</v>
      </c>
      <c r="X253" s="16"/>
      <c r="Y253" s="74">
        <v>1614</v>
      </c>
      <c r="Z253" s="196" t="str">
        <f t="shared" si="11"/>
        <v/>
      </c>
    </row>
    <row r="254" spans="2:26" ht="18.75">
      <c r="B254" s="211" t="s">
        <v>2414</v>
      </c>
      <c r="C254" s="211" t="s">
        <v>2808</v>
      </c>
      <c r="D254" s="46" t="s">
        <v>2783</v>
      </c>
      <c r="E254" s="31">
        <v>1</v>
      </c>
      <c r="F254" s="31" t="s">
        <v>2807</v>
      </c>
      <c r="G254" s="191">
        <v>47</v>
      </c>
      <c r="H254" s="191">
        <f t="shared" si="9"/>
        <v>29.012345679012345</v>
      </c>
      <c r="I254" s="154">
        <v>230</v>
      </c>
      <c r="J254" s="251">
        <f>_xlfn.XLOOKUP($I254,Inputs!$C$6:$C$23,Inputs!$D$6:$D$23)*$G254</f>
        <v>22.56</v>
      </c>
      <c r="K254" s="252">
        <f t="shared" si="10"/>
        <v>3</v>
      </c>
      <c r="L254" s="322"/>
      <c r="M254" s="322"/>
      <c r="N254" s="322"/>
      <c r="O254" s="322"/>
      <c r="P254" s="322"/>
      <c r="Q254" s="250">
        <f>_xlfn.XLOOKUP($I254,Inputs!$G$6:$G$23,Inputs!$J$6:$J$23)*$K254</f>
        <v>402</v>
      </c>
      <c r="R254" s="250">
        <f>_xlfn.XLOOKUP($I254,Inputs!$G$6:$G$23,Inputs!$K$6:$K$23)*$K254</f>
        <v>435</v>
      </c>
      <c r="S254" s="211" t="s">
        <v>1616</v>
      </c>
      <c r="T254" s="134" t="s">
        <v>4630</v>
      </c>
      <c r="U254" s="211" t="s">
        <v>2415</v>
      </c>
      <c r="V254" s="31" t="s">
        <v>3003</v>
      </c>
      <c r="W254" s="16" t="s">
        <v>5466</v>
      </c>
      <c r="X254" s="16"/>
      <c r="Y254" s="74">
        <v>1618</v>
      </c>
      <c r="Z254" s="196" t="str">
        <f t="shared" si="11"/>
        <v/>
      </c>
    </row>
    <row r="255" spans="2:26" ht="18.75">
      <c r="B255" s="211" t="s">
        <v>2414</v>
      </c>
      <c r="C255" s="211" t="s">
        <v>2808</v>
      </c>
      <c r="D255" s="46" t="s">
        <v>2783</v>
      </c>
      <c r="E255" s="31">
        <v>1</v>
      </c>
      <c r="F255" s="31" t="s">
        <v>2807</v>
      </c>
      <c r="G255" s="191">
        <v>0.1</v>
      </c>
      <c r="H255" s="191">
        <f t="shared" si="9"/>
        <v>6.1728395061728392E-2</v>
      </c>
      <c r="I255" s="154">
        <v>230</v>
      </c>
      <c r="J255" s="251">
        <f>_xlfn.XLOOKUP($I255,Inputs!$C$6:$C$23,Inputs!$D$6:$D$23)*$G255</f>
        <v>4.8000000000000001E-2</v>
      </c>
      <c r="K255" s="252">
        <f t="shared" si="10"/>
        <v>3</v>
      </c>
      <c r="L255" s="322"/>
      <c r="M255" s="322"/>
      <c r="N255" s="322"/>
      <c r="O255" s="322"/>
      <c r="P255" s="322"/>
      <c r="Q255" s="250">
        <f>_xlfn.XLOOKUP($I255,Inputs!$G$6:$G$23,Inputs!$J$6:$J$23)*$K255</f>
        <v>402</v>
      </c>
      <c r="R255" s="250">
        <f>_xlfn.XLOOKUP($I255,Inputs!$G$6:$G$23,Inputs!$K$6:$K$23)*$K255</f>
        <v>435</v>
      </c>
      <c r="S255" s="211" t="s">
        <v>2415</v>
      </c>
      <c r="T255" s="31" t="s">
        <v>3003</v>
      </c>
      <c r="U255" s="211" t="s">
        <v>2417</v>
      </c>
      <c r="V255" s="31" t="s">
        <v>4175</v>
      </c>
      <c r="W255" s="16" t="s">
        <v>5466</v>
      </c>
      <c r="X255" s="16"/>
      <c r="Y255" s="74">
        <v>1619</v>
      </c>
      <c r="Z255" s="196" t="str">
        <f t="shared" si="11"/>
        <v/>
      </c>
    </row>
    <row r="256" spans="2:26" ht="18.75">
      <c r="B256" s="211" t="s">
        <v>2414</v>
      </c>
      <c r="C256" s="211" t="s">
        <v>2808</v>
      </c>
      <c r="D256" s="46" t="s">
        <v>2783</v>
      </c>
      <c r="E256" s="31">
        <v>1</v>
      </c>
      <c r="F256" s="31" t="s">
        <v>2807</v>
      </c>
      <c r="G256" s="191">
        <v>21</v>
      </c>
      <c r="H256" s="191">
        <f t="shared" si="9"/>
        <v>12.962962962962962</v>
      </c>
      <c r="I256" s="154">
        <v>230</v>
      </c>
      <c r="J256" s="251">
        <f>_xlfn.XLOOKUP($I256,Inputs!$C$6:$C$23,Inputs!$D$6:$D$23)*$G256</f>
        <v>10.08</v>
      </c>
      <c r="K256" s="252">
        <f t="shared" si="10"/>
        <v>3</v>
      </c>
      <c r="L256" s="322"/>
      <c r="M256" s="322"/>
      <c r="N256" s="322"/>
      <c r="O256" s="322"/>
      <c r="P256" s="322"/>
      <c r="Q256" s="250">
        <f>_xlfn.XLOOKUP($I256,Inputs!$G$6:$G$23,Inputs!$J$6:$J$23)*$K256</f>
        <v>402</v>
      </c>
      <c r="R256" s="250">
        <f>_xlfn.XLOOKUP($I256,Inputs!$G$6:$G$23,Inputs!$K$6:$K$23)*$K256</f>
        <v>435</v>
      </c>
      <c r="S256" s="211" t="s">
        <v>2415</v>
      </c>
      <c r="T256" s="31" t="s">
        <v>3003</v>
      </c>
      <c r="U256" s="211" t="s">
        <v>2262</v>
      </c>
      <c r="V256" s="31" t="s">
        <v>3004</v>
      </c>
      <c r="W256" s="16" t="s">
        <v>5466</v>
      </c>
      <c r="X256" s="16"/>
      <c r="Y256" s="74">
        <v>1620</v>
      </c>
      <c r="Z256" s="196" t="str">
        <f t="shared" si="11"/>
        <v/>
      </c>
    </row>
    <row r="257" spans="2:26" ht="18.75">
      <c r="B257" s="211" t="s">
        <v>2414</v>
      </c>
      <c r="C257" s="211" t="s">
        <v>2808</v>
      </c>
      <c r="D257" s="46" t="s">
        <v>2783</v>
      </c>
      <c r="E257" s="31">
        <v>1</v>
      </c>
      <c r="F257" s="31" t="s">
        <v>2807</v>
      </c>
      <c r="G257" s="191">
        <v>8</v>
      </c>
      <c r="H257" s="191">
        <f t="shared" si="9"/>
        <v>4.9382716049382713</v>
      </c>
      <c r="I257" s="154">
        <v>230</v>
      </c>
      <c r="J257" s="251">
        <f>_xlfn.XLOOKUP($I257,Inputs!$C$6:$C$23,Inputs!$D$6:$D$23)*$G257</f>
        <v>3.84</v>
      </c>
      <c r="K257" s="252">
        <f t="shared" si="10"/>
        <v>3</v>
      </c>
      <c r="L257" s="322"/>
      <c r="M257" s="322"/>
      <c r="N257" s="322"/>
      <c r="O257" s="322"/>
      <c r="P257" s="322"/>
      <c r="Q257" s="250">
        <f>_xlfn.XLOOKUP($I257,Inputs!$G$6:$G$23,Inputs!$J$6:$J$23)*$K257</f>
        <v>402</v>
      </c>
      <c r="R257" s="250">
        <f>_xlfn.XLOOKUP($I257,Inputs!$G$6:$G$23,Inputs!$K$6:$K$23)*$K257</f>
        <v>435</v>
      </c>
      <c r="S257" s="211" t="s">
        <v>2262</v>
      </c>
      <c r="T257" s="31" t="s">
        <v>3004</v>
      </c>
      <c r="U257" s="211" t="s">
        <v>2263</v>
      </c>
      <c r="V257" s="31" t="s">
        <v>3005</v>
      </c>
      <c r="W257" s="16" t="s">
        <v>5466</v>
      </c>
      <c r="X257" s="16"/>
      <c r="Y257" s="74">
        <v>1621</v>
      </c>
      <c r="Z257" s="196" t="str">
        <f t="shared" si="11"/>
        <v/>
      </c>
    </row>
    <row r="258" spans="2:26" ht="18.75">
      <c r="B258" s="211" t="s">
        <v>2414</v>
      </c>
      <c r="C258" s="211" t="s">
        <v>2808</v>
      </c>
      <c r="D258" s="46" t="s">
        <v>2783</v>
      </c>
      <c r="E258" s="31">
        <v>1</v>
      </c>
      <c r="F258" s="31" t="s">
        <v>2807</v>
      </c>
      <c r="G258" s="191">
        <v>18</v>
      </c>
      <c r="H258" s="191">
        <f t="shared" si="9"/>
        <v>11.111111111111111</v>
      </c>
      <c r="I258" s="154">
        <v>230</v>
      </c>
      <c r="J258" s="251">
        <f>_xlfn.XLOOKUP($I258,Inputs!$C$6:$C$23,Inputs!$D$6:$D$23)*$G258</f>
        <v>8.64</v>
      </c>
      <c r="K258" s="252">
        <f t="shared" si="10"/>
        <v>3</v>
      </c>
      <c r="L258" s="322"/>
      <c r="M258" s="322"/>
      <c r="N258" s="322"/>
      <c r="O258" s="322"/>
      <c r="P258" s="322"/>
      <c r="Q258" s="250">
        <f>_xlfn.XLOOKUP($I258,Inputs!$G$6:$G$23,Inputs!$J$6:$J$23)*$K258</f>
        <v>402</v>
      </c>
      <c r="R258" s="250">
        <f>_xlfn.XLOOKUP($I258,Inputs!$G$6:$G$23,Inputs!$K$6:$K$23)*$K258</f>
        <v>435</v>
      </c>
      <c r="S258" s="211" t="s">
        <v>2263</v>
      </c>
      <c r="T258" s="31" t="s">
        <v>3005</v>
      </c>
      <c r="U258" s="211" t="s">
        <v>1472</v>
      </c>
      <c r="V258" s="31" t="s">
        <v>3969</v>
      </c>
      <c r="W258" s="16" t="s">
        <v>5466</v>
      </c>
      <c r="X258" s="16"/>
      <c r="Y258" s="74">
        <v>1622</v>
      </c>
      <c r="Z258" s="196" t="str">
        <f t="shared" si="11"/>
        <v/>
      </c>
    </row>
    <row r="259" spans="2:26" ht="18.75">
      <c r="B259" s="211" t="s">
        <v>2414</v>
      </c>
      <c r="C259" s="211" t="s">
        <v>2808</v>
      </c>
      <c r="D259" s="46" t="s">
        <v>2783</v>
      </c>
      <c r="E259" s="31">
        <v>1</v>
      </c>
      <c r="F259" s="31" t="s">
        <v>2807</v>
      </c>
      <c r="G259" s="191">
        <v>3</v>
      </c>
      <c r="H259" s="191">
        <f t="shared" si="9"/>
        <v>1.8518518518518516</v>
      </c>
      <c r="I259" s="154">
        <v>230</v>
      </c>
      <c r="J259" s="251">
        <f>_xlfn.XLOOKUP($I259,Inputs!$C$6:$C$23,Inputs!$D$6:$D$23)*$G259</f>
        <v>1.44</v>
      </c>
      <c r="K259" s="252">
        <f t="shared" si="10"/>
        <v>3</v>
      </c>
      <c r="L259" s="322"/>
      <c r="M259" s="322"/>
      <c r="N259" s="322"/>
      <c r="O259" s="322"/>
      <c r="P259" s="322"/>
      <c r="Q259" s="250">
        <f>_xlfn.XLOOKUP($I259,Inputs!$G$6:$G$23,Inputs!$J$6:$J$23)*$K259</f>
        <v>402</v>
      </c>
      <c r="R259" s="250">
        <f>_xlfn.XLOOKUP($I259,Inputs!$G$6:$G$23,Inputs!$K$6:$K$23)*$K259</f>
        <v>435</v>
      </c>
      <c r="S259" s="211" t="s">
        <v>2263</v>
      </c>
      <c r="T259" s="31" t="s">
        <v>3005</v>
      </c>
      <c r="U259" s="211" t="s">
        <v>2233</v>
      </c>
      <c r="V259" s="31" t="s">
        <v>2976</v>
      </c>
      <c r="W259" s="16" t="s">
        <v>5466</v>
      </c>
      <c r="X259" s="16"/>
      <c r="Y259" s="74">
        <v>1623</v>
      </c>
      <c r="Z259" s="196" t="str">
        <f t="shared" si="11"/>
        <v/>
      </c>
    </row>
    <row r="260" spans="2:26" ht="18.75">
      <c r="B260" s="211" t="s">
        <v>2414</v>
      </c>
      <c r="C260" s="211" t="s">
        <v>2808</v>
      </c>
      <c r="D260" s="46" t="s">
        <v>2783</v>
      </c>
      <c r="E260" s="31">
        <v>1</v>
      </c>
      <c r="F260" s="31" t="s">
        <v>2807</v>
      </c>
      <c r="G260" s="191">
        <v>6</v>
      </c>
      <c r="H260" s="191">
        <f t="shared" ref="H260:H323" si="12">G260/1.62</f>
        <v>3.7037037037037033</v>
      </c>
      <c r="I260" s="154">
        <v>230</v>
      </c>
      <c r="J260" s="251">
        <f>_xlfn.XLOOKUP($I260,Inputs!$C$6:$C$23,Inputs!$D$6:$D$23)*$G260</f>
        <v>2.88</v>
      </c>
      <c r="K260" s="252">
        <f t="shared" ref="K260:K323" si="13">IF((42.4*(H260)^(-0.6595))&gt;=3,3,(IF(42.4*(H260)^(-0.6595)&lt;=0.5,0.5,(42.4*(H260)^(-0.6595)))))</f>
        <v>3</v>
      </c>
      <c r="L260" s="322"/>
      <c r="M260" s="322"/>
      <c r="N260" s="322"/>
      <c r="O260" s="322"/>
      <c r="P260" s="322"/>
      <c r="Q260" s="250">
        <f>_xlfn.XLOOKUP($I260,Inputs!$G$6:$G$23,Inputs!$J$6:$J$23)*$K260</f>
        <v>402</v>
      </c>
      <c r="R260" s="250">
        <f>_xlfn.XLOOKUP($I260,Inputs!$G$6:$G$23,Inputs!$K$6:$K$23)*$K260</f>
        <v>435</v>
      </c>
      <c r="S260" s="211" t="s">
        <v>2233</v>
      </c>
      <c r="T260" s="31" t="s">
        <v>2976</v>
      </c>
      <c r="U260" s="211" t="s">
        <v>2416</v>
      </c>
      <c r="V260" s="31" t="s">
        <v>3002</v>
      </c>
      <c r="W260" s="16" t="s">
        <v>5466</v>
      </c>
      <c r="X260" s="16"/>
      <c r="Y260" s="74">
        <v>1624</v>
      </c>
      <c r="Z260" s="196" t="str">
        <f t="shared" ref="Z260:Z323" si="14">IF(S260=U260,"YES","")</f>
        <v/>
      </c>
    </row>
    <row r="261" spans="2:26" ht="18.75">
      <c r="B261" s="211" t="s">
        <v>2414</v>
      </c>
      <c r="C261" s="211" t="s">
        <v>2808</v>
      </c>
      <c r="D261" s="46" t="s">
        <v>2783</v>
      </c>
      <c r="E261" s="31">
        <v>1</v>
      </c>
      <c r="F261" s="31" t="s">
        <v>2807</v>
      </c>
      <c r="G261" s="191">
        <v>6</v>
      </c>
      <c r="H261" s="191">
        <f t="shared" si="12"/>
        <v>3.7037037037037033</v>
      </c>
      <c r="I261" s="154">
        <v>230</v>
      </c>
      <c r="J261" s="251">
        <f>_xlfn.XLOOKUP($I261,Inputs!$C$6:$C$23,Inputs!$D$6:$D$23)*$G261</f>
        <v>2.88</v>
      </c>
      <c r="K261" s="252">
        <f t="shared" si="13"/>
        <v>3</v>
      </c>
      <c r="L261" s="322"/>
      <c r="M261" s="322"/>
      <c r="N261" s="322"/>
      <c r="O261" s="322"/>
      <c r="P261" s="322"/>
      <c r="Q261" s="250">
        <f>_xlfn.XLOOKUP($I261,Inputs!$G$6:$G$23,Inputs!$J$6:$J$23)*$K261</f>
        <v>402</v>
      </c>
      <c r="R261" s="250">
        <f>_xlfn.XLOOKUP($I261,Inputs!$G$6:$G$23,Inputs!$K$6:$K$23)*$K261</f>
        <v>435</v>
      </c>
      <c r="S261" s="211" t="s">
        <v>2416</v>
      </c>
      <c r="T261" s="31" t="s">
        <v>3002</v>
      </c>
      <c r="U261" s="211" t="s">
        <v>2223</v>
      </c>
      <c r="V261" s="31" t="s">
        <v>2971</v>
      </c>
      <c r="W261" s="16" t="s">
        <v>5466</v>
      </c>
      <c r="X261" s="16"/>
      <c r="Y261" s="74">
        <v>1625</v>
      </c>
      <c r="Z261" s="196" t="str">
        <f t="shared" si="14"/>
        <v/>
      </c>
    </row>
    <row r="262" spans="2:26" ht="18.75">
      <c r="B262" s="211" t="s">
        <v>2414</v>
      </c>
      <c r="C262" s="211" t="s">
        <v>2808</v>
      </c>
      <c r="D262" s="46" t="s">
        <v>2783</v>
      </c>
      <c r="E262" s="31">
        <v>1</v>
      </c>
      <c r="F262" s="31" t="s">
        <v>2807</v>
      </c>
      <c r="G262" s="191">
        <v>1</v>
      </c>
      <c r="H262" s="191">
        <f t="shared" si="12"/>
        <v>0.61728395061728392</v>
      </c>
      <c r="I262" s="154">
        <v>230</v>
      </c>
      <c r="J262" s="251">
        <f>_xlfn.XLOOKUP($I262,Inputs!$C$6:$C$23,Inputs!$D$6:$D$23)*$G262</f>
        <v>0.48</v>
      </c>
      <c r="K262" s="252">
        <f t="shared" si="13"/>
        <v>3</v>
      </c>
      <c r="L262" s="322"/>
      <c r="M262" s="322"/>
      <c r="N262" s="322"/>
      <c r="O262" s="322"/>
      <c r="P262" s="322"/>
      <c r="Q262" s="250">
        <f>_xlfn.XLOOKUP($I262,Inputs!$G$6:$G$23,Inputs!$J$6:$J$23)*$K262</f>
        <v>402</v>
      </c>
      <c r="R262" s="250">
        <f>_xlfn.XLOOKUP($I262,Inputs!$G$6:$G$23,Inputs!$K$6:$K$23)*$K262</f>
        <v>435</v>
      </c>
      <c r="S262" s="211" t="s">
        <v>2223</v>
      </c>
      <c r="T262" s="31" t="s">
        <v>2971</v>
      </c>
      <c r="U262" s="211" t="s">
        <v>2086</v>
      </c>
      <c r="V262" s="31" t="s">
        <v>4531</v>
      </c>
      <c r="W262" s="16" t="s">
        <v>5466</v>
      </c>
      <c r="X262" s="16"/>
      <c r="Y262" s="74">
        <v>1626</v>
      </c>
      <c r="Z262" s="196" t="str">
        <f t="shared" si="14"/>
        <v/>
      </c>
    </row>
    <row r="263" spans="2:26" ht="18.75">
      <c r="B263" s="211" t="s">
        <v>2421</v>
      </c>
      <c r="C263" s="211" t="s">
        <v>2808</v>
      </c>
      <c r="D263" s="46" t="s">
        <v>2783</v>
      </c>
      <c r="E263" s="31">
        <v>1</v>
      </c>
      <c r="F263" s="31" t="s">
        <v>2807</v>
      </c>
      <c r="G263" s="191">
        <v>47</v>
      </c>
      <c r="H263" s="191">
        <f t="shared" si="12"/>
        <v>29.012345679012345</v>
      </c>
      <c r="I263" s="154">
        <v>230</v>
      </c>
      <c r="J263" s="251">
        <f>_xlfn.XLOOKUP($I263,Inputs!$C$6:$C$23,Inputs!$D$6:$D$23)*$G263</f>
        <v>22.56</v>
      </c>
      <c r="K263" s="252">
        <f t="shared" si="13"/>
        <v>3</v>
      </c>
      <c r="L263" s="322"/>
      <c r="M263" s="322"/>
      <c r="N263" s="322"/>
      <c r="O263" s="322"/>
      <c r="P263" s="322"/>
      <c r="Q263" s="250">
        <f>_xlfn.XLOOKUP($I263,Inputs!$G$6:$G$23,Inputs!$J$6:$J$23)*$K263</f>
        <v>402</v>
      </c>
      <c r="R263" s="250">
        <f>_xlfn.XLOOKUP($I263,Inputs!$G$6:$G$23,Inputs!$K$6:$K$23)*$K263</f>
        <v>435</v>
      </c>
      <c r="S263" s="211" t="s">
        <v>1616</v>
      </c>
      <c r="T263" s="31" t="s">
        <v>4630</v>
      </c>
      <c r="U263" s="211" t="s">
        <v>2415</v>
      </c>
      <c r="V263" s="31" t="s">
        <v>3003</v>
      </c>
      <c r="W263" s="16" t="s">
        <v>5466</v>
      </c>
      <c r="X263" s="16"/>
      <c r="Y263" s="74">
        <v>1637</v>
      </c>
      <c r="Z263" s="196" t="str">
        <f t="shared" si="14"/>
        <v/>
      </c>
    </row>
    <row r="264" spans="2:26" ht="18.75">
      <c r="B264" s="211" t="s">
        <v>2421</v>
      </c>
      <c r="C264" s="211" t="s">
        <v>2808</v>
      </c>
      <c r="D264" s="46" t="s">
        <v>2783</v>
      </c>
      <c r="E264" s="31">
        <v>1</v>
      </c>
      <c r="F264" s="31" t="s">
        <v>2807</v>
      </c>
      <c r="G264" s="191">
        <v>0.1</v>
      </c>
      <c r="H264" s="191">
        <f t="shared" si="12"/>
        <v>6.1728395061728392E-2</v>
      </c>
      <c r="I264" s="154">
        <v>230</v>
      </c>
      <c r="J264" s="251">
        <f>_xlfn.XLOOKUP($I264,Inputs!$C$6:$C$23,Inputs!$D$6:$D$23)*$G264</f>
        <v>4.8000000000000001E-2</v>
      </c>
      <c r="K264" s="252">
        <f t="shared" si="13"/>
        <v>3</v>
      </c>
      <c r="L264" s="322"/>
      <c r="M264" s="322"/>
      <c r="N264" s="322"/>
      <c r="O264" s="322"/>
      <c r="P264" s="322"/>
      <c r="Q264" s="250">
        <f>_xlfn.XLOOKUP($I264,Inputs!$G$6:$G$23,Inputs!$J$6:$J$23)*$K264</f>
        <v>402</v>
      </c>
      <c r="R264" s="250">
        <f>_xlfn.XLOOKUP($I264,Inputs!$G$6:$G$23,Inputs!$K$6:$K$23)*$K264</f>
        <v>435</v>
      </c>
      <c r="S264" s="211" t="s">
        <v>2415</v>
      </c>
      <c r="T264" s="31" t="s">
        <v>3003</v>
      </c>
      <c r="U264" s="211" t="s">
        <v>2417</v>
      </c>
      <c r="V264" s="31" t="s">
        <v>4175</v>
      </c>
      <c r="W264" s="16" t="s">
        <v>5466</v>
      </c>
      <c r="X264" s="16"/>
      <c r="Y264" s="74">
        <v>1638</v>
      </c>
      <c r="Z264" s="196" t="str">
        <f t="shared" si="14"/>
        <v/>
      </c>
    </row>
    <row r="265" spans="2:26" ht="18.75">
      <c r="B265" s="211" t="s">
        <v>2421</v>
      </c>
      <c r="C265" s="211" t="s">
        <v>2808</v>
      </c>
      <c r="D265" s="46" t="s">
        <v>2783</v>
      </c>
      <c r="E265" s="31">
        <v>1</v>
      </c>
      <c r="F265" s="31" t="s">
        <v>2807</v>
      </c>
      <c r="G265" s="191">
        <v>21</v>
      </c>
      <c r="H265" s="191">
        <f t="shared" si="12"/>
        <v>12.962962962962962</v>
      </c>
      <c r="I265" s="154">
        <v>230</v>
      </c>
      <c r="J265" s="251">
        <f>_xlfn.XLOOKUP($I265,Inputs!$C$6:$C$23,Inputs!$D$6:$D$23)*$G265</f>
        <v>10.08</v>
      </c>
      <c r="K265" s="252">
        <f t="shared" si="13"/>
        <v>3</v>
      </c>
      <c r="L265" s="322"/>
      <c r="M265" s="322"/>
      <c r="N265" s="322"/>
      <c r="O265" s="322"/>
      <c r="P265" s="322"/>
      <c r="Q265" s="250">
        <f>_xlfn.XLOOKUP($I265,Inputs!$G$6:$G$23,Inputs!$J$6:$J$23)*$K265</f>
        <v>402</v>
      </c>
      <c r="R265" s="250">
        <f>_xlfn.XLOOKUP($I265,Inputs!$G$6:$G$23,Inputs!$K$6:$K$23)*$K265</f>
        <v>435</v>
      </c>
      <c r="S265" s="211" t="s">
        <v>2415</v>
      </c>
      <c r="T265" s="31" t="s">
        <v>3003</v>
      </c>
      <c r="U265" s="211" t="s">
        <v>2262</v>
      </c>
      <c r="V265" s="31" t="s">
        <v>3004</v>
      </c>
      <c r="W265" s="16" t="s">
        <v>5466</v>
      </c>
      <c r="X265" s="16"/>
      <c r="Y265" s="74">
        <v>1639</v>
      </c>
      <c r="Z265" s="196" t="str">
        <f t="shared" si="14"/>
        <v/>
      </c>
    </row>
    <row r="266" spans="2:26" ht="18.75">
      <c r="B266" s="211" t="s">
        <v>2421</v>
      </c>
      <c r="C266" s="211" t="s">
        <v>2808</v>
      </c>
      <c r="D266" s="46" t="s">
        <v>2783</v>
      </c>
      <c r="E266" s="31">
        <v>1</v>
      </c>
      <c r="F266" s="31" t="s">
        <v>2807</v>
      </c>
      <c r="G266" s="191">
        <v>8</v>
      </c>
      <c r="H266" s="191">
        <f t="shared" si="12"/>
        <v>4.9382716049382713</v>
      </c>
      <c r="I266" s="154">
        <v>230</v>
      </c>
      <c r="J266" s="251">
        <f>_xlfn.XLOOKUP($I266,Inputs!$C$6:$C$23,Inputs!$D$6:$D$23)*$G266</f>
        <v>3.84</v>
      </c>
      <c r="K266" s="252">
        <f t="shared" si="13"/>
        <v>3</v>
      </c>
      <c r="L266" s="322"/>
      <c r="M266" s="322"/>
      <c r="N266" s="322"/>
      <c r="O266" s="322"/>
      <c r="P266" s="322"/>
      <c r="Q266" s="250">
        <f>_xlfn.XLOOKUP($I266,Inputs!$G$6:$G$23,Inputs!$J$6:$J$23)*$K266</f>
        <v>402</v>
      </c>
      <c r="R266" s="250">
        <f>_xlfn.XLOOKUP($I266,Inputs!$G$6:$G$23,Inputs!$K$6:$K$23)*$K266</f>
        <v>435</v>
      </c>
      <c r="S266" s="211" t="s">
        <v>2262</v>
      </c>
      <c r="T266" s="31" t="s">
        <v>3004</v>
      </c>
      <c r="U266" s="211" t="s">
        <v>2263</v>
      </c>
      <c r="V266" s="31" t="s">
        <v>3005</v>
      </c>
      <c r="W266" s="16" t="s">
        <v>5466</v>
      </c>
      <c r="X266" s="16"/>
      <c r="Y266" s="74">
        <v>1640</v>
      </c>
      <c r="Z266" s="196" t="str">
        <f t="shared" si="14"/>
        <v/>
      </c>
    </row>
    <row r="267" spans="2:26" ht="18.75">
      <c r="B267" s="211" t="s">
        <v>2421</v>
      </c>
      <c r="C267" s="211" t="s">
        <v>2808</v>
      </c>
      <c r="D267" s="46" t="s">
        <v>2783</v>
      </c>
      <c r="E267" s="31">
        <v>1</v>
      </c>
      <c r="F267" s="31" t="s">
        <v>2807</v>
      </c>
      <c r="G267" s="191">
        <v>18</v>
      </c>
      <c r="H267" s="191">
        <f t="shared" si="12"/>
        <v>11.111111111111111</v>
      </c>
      <c r="I267" s="154">
        <v>230</v>
      </c>
      <c r="J267" s="251">
        <f>_xlfn.XLOOKUP($I267,Inputs!$C$6:$C$23,Inputs!$D$6:$D$23)*$G267</f>
        <v>8.64</v>
      </c>
      <c r="K267" s="252">
        <f t="shared" si="13"/>
        <v>3</v>
      </c>
      <c r="L267" s="322"/>
      <c r="M267" s="322"/>
      <c r="N267" s="322"/>
      <c r="O267" s="322"/>
      <c r="P267" s="322"/>
      <c r="Q267" s="250">
        <f>_xlfn.XLOOKUP($I267,Inputs!$G$6:$G$23,Inputs!$J$6:$J$23)*$K267</f>
        <v>402</v>
      </c>
      <c r="R267" s="250">
        <f>_xlfn.XLOOKUP($I267,Inputs!$G$6:$G$23,Inputs!$K$6:$K$23)*$K267</f>
        <v>435</v>
      </c>
      <c r="S267" s="211" t="s">
        <v>2263</v>
      </c>
      <c r="T267" s="31" t="s">
        <v>3005</v>
      </c>
      <c r="U267" s="211" t="s">
        <v>1472</v>
      </c>
      <c r="V267" s="31" t="s">
        <v>3969</v>
      </c>
      <c r="W267" s="16" t="s">
        <v>5466</v>
      </c>
      <c r="X267" s="16"/>
      <c r="Y267" s="74">
        <v>1641</v>
      </c>
      <c r="Z267" s="196" t="str">
        <f t="shared" si="14"/>
        <v/>
      </c>
    </row>
    <row r="268" spans="2:26" ht="18.75">
      <c r="B268" s="211" t="s">
        <v>2421</v>
      </c>
      <c r="C268" s="211" t="s">
        <v>2808</v>
      </c>
      <c r="D268" s="46" t="s">
        <v>2783</v>
      </c>
      <c r="E268" s="31">
        <v>1</v>
      </c>
      <c r="F268" s="31" t="s">
        <v>2807</v>
      </c>
      <c r="G268" s="191">
        <v>3</v>
      </c>
      <c r="H268" s="191">
        <f t="shared" si="12"/>
        <v>1.8518518518518516</v>
      </c>
      <c r="I268" s="154">
        <v>230</v>
      </c>
      <c r="J268" s="251">
        <f>_xlfn.XLOOKUP($I268,Inputs!$C$6:$C$23,Inputs!$D$6:$D$23)*$G268</f>
        <v>1.44</v>
      </c>
      <c r="K268" s="252">
        <f t="shared" si="13"/>
        <v>3</v>
      </c>
      <c r="L268" s="322"/>
      <c r="M268" s="322"/>
      <c r="N268" s="322"/>
      <c r="O268" s="322"/>
      <c r="P268" s="322"/>
      <c r="Q268" s="250">
        <f>_xlfn.XLOOKUP($I268,Inputs!$G$6:$G$23,Inputs!$J$6:$J$23)*$K268</f>
        <v>402</v>
      </c>
      <c r="R268" s="250">
        <f>_xlfn.XLOOKUP($I268,Inputs!$G$6:$G$23,Inputs!$K$6:$K$23)*$K268</f>
        <v>435</v>
      </c>
      <c r="S268" s="211" t="s">
        <v>2263</v>
      </c>
      <c r="T268" s="31" t="s">
        <v>3005</v>
      </c>
      <c r="U268" s="211" t="s">
        <v>2233</v>
      </c>
      <c r="V268" s="31" t="s">
        <v>2976</v>
      </c>
      <c r="W268" s="16" t="s">
        <v>5466</v>
      </c>
      <c r="X268" s="16"/>
      <c r="Y268" s="74">
        <v>1642</v>
      </c>
      <c r="Z268" s="196" t="str">
        <f t="shared" si="14"/>
        <v/>
      </c>
    </row>
    <row r="269" spans="2:26" ht="18.75">
      <c r="B269" s="211" t="s">
        <v>2421</v>
      </c>
      <c r="C269" s="211" t="s">
        <v>2808</v>
      </c>
      <c r="D269" s="46" t="s">
        <v>2783</v>
      </c>
      <c r="E269" s="31">
        <v>1</v>
      </c>
      <c r="F269" s="31" t="s">
        <v>2807</v>
      </c>
      <c r="G269" s="191">
        <v>6</v>
      </c>
      <c r="H269" s="191">
        <f t="shared" si="12"/>
        <v>3.7037037037037033</v>
      </c>
      <c r="I269" s="154">
        <v>230</v>
      </c>
      <c r="J269" s="251">
        <f>_xlfn.XLOOKUP($I269,Inputs!$C$6:$C$23,Inputs!$D$6:$D$23)*$G269</f>
        <v>2.88</v>
      </c>
      <c r="K269" s="252">
        <f t="shared" si="13"/>
        <v>3</v>
      </c>
      <c r="L269" s="322"/>
      <c r="M269" s="322"/>
      <c r="N269" s="322"/>
      <c r="O269" s="322"/>
      <c r="P269" s="322"/>
      <c r="Q269" s="250">
        <f>_xlfn.XLOOKUP($I269,Inputs!$G$6:$G$23,Inputs!$J$6:$J$23)*$K269</f>
        <v>402</v>
      </c>
      <c r="R269" s="250">
        <f>_xlfn.XLOOKUP($I269,Inputs!$G$6:$G$23,Inputs!$K$6:$K$23)*$K269</f>
        <v>435</v>
      </c>
      <c r="S269" s="211" t="s">
        <v>2233</v>
      </c>
      <c r="T269" s="31" t="s">
        <v>2976</v>
      </c>
      <c r="U269" s="211" t="s">
        <v>2416</v>
      </c>
      <c r="V269" s="31" t="s">
        <v>3002</v>
      </c>
      <c r="W269" s="16" t="s">
        <v>5466</v>
      </c>
      <c r="X269" s="16"/>
      <c r="Y269" s="74">
        <v>1643</v>
      </c>
      <c r="Z269" s="196" t="str">
        <f t="shared" si="14"/>
        <v/>
      </c>
    </row>
    <row r="270" spans="2:26" ht="18.75">
      <c r="B270" s="211" t="s">
        <v>2421</v>
      </c>
      <c r="C270" s="211" t="s">
        <v>2808</v>
      </c>
      <c r="D270" s="46" t="s">
        <v>2783</v>
      </c>
      <c r="E270" s="31">
        <v>1</v>
      </c>
      <c r="F270" s="31" t="s">
        <v>2807</v>
      </c>
      <c r="G270" s="191">
        <v>6</v>
      </c>
      <c r="H270" s="191">
        <f t="shared" si="12"/>
        <v>3.7037037037037033</v>
      </c>
      <c r="I270" s="154">
        <v>230</v>
      </c>
      <c r="J270" s="251">
        <f>_xlfn.XLOOKUP($I270,Inputs!$C$6:$C$23,Inputs!$D$6:$D$23)*$G270</f>
        <v>2.88</v>
      </c>
      <c r="K270" s="252">
        <f t="shared" si="13"/>
        <v>3</v>
      </c>
      <c r="L270" s="322"/>
      <c r="M270" s="322"/>
      <c r="N270" s="322"/>
      <c r="O270" s="322"/>
      <c r="P270" s="322"/>
      <c r="Q270" s="250">
        <f>_xlfn.XLOOKUP($I270,Inputs!$G$6:$G$23,Inputs!$J$6:$J$23)*$K270</f>
        <v>402</v>
      </c>
      <c r="R270" s="250">
        <f>_xlfn.XLOOKUP($I270,Inputs!$G$6:$G$23,Inputs!$K$6:$K$23)*$K270</f>
        <v>435</v>
      </c>
      <c r="S270" s="211" t="s">
        <v>2416</v>
      </c>
      <c r="T270" s="31" t="s">
        <v>3002</v>
      </c>
      <c r="U270" s="211" t="s">
        <v>2223</v>
      </c>
      <c r="V270" s="31" t="s">
        <v>2971</v>
      </c>
      <c r="W270" s="16" t="s">
        <v>5466</v>
      </c>
      <c r="X270" s="16"/>
      <c r="Y270" s="74">
        <v>1644</v>
      </c>
      <c r="Z270" s="196" t="str">
        <f t="shared" si="14"/>
        <v/>
      </c>
    </row>
    <row r="271" spans="2:26" ht="18.75">
      <c r="B271" s="211" t="s">
        <v>2421</v>
      </c>
      <c r="C271" s="211" t="s">
        <v>2808</v>
      </c>
      <c r="D271" s="46" t="s">
        <v>2783</v>
      </c>
      <c r="E271" s="31">
        <v>1</v>
      </c>
      <c r="F271" s="31" t="s">
        <v>2807</v>
      </c>
      <c r="G271" s="191">
        <v>1</v>
      </c>
      <c r="H271" s="191">
        <f t="shared" si="12"/>
        <v>0.61728395061728392</v>
      </c>
      <c r="I271" s="154">
        <v>230</v>
      </c>
      <c r="J271" s="251">
        <f>_xlfn.XLOOKUP($I271,Inputs!$C$6:$C$23,Inputs!$D$6:$D$23)*$G271</f>
        <v>0.48</v>
      </c>
      <c r="K271" s="252">
        <f t="shared" si="13"/>
        <v>3</v>
      </c>
      <c r="L271" s="322"/>
      <c r="M271" s="322"/>
      <c r="N271" s="322"/>
      <c r="O271" s="322"/>
      <c r="P271" s="322"/>
      <c r="Q271" s="250">
        <f>_xlfn.XLOOKUP($I271,Inputs!$G$6:$G$23,Inputs!$J$6:$J$23)*$K271</f>
        <v>402</v>
      </c>
      <c r="R271" s="250">
        <f>_xlfn.XLOOKUP($I271,Inputs!$G$6:$G$23,Inputs!$K$6:$K$23)*$K271</f>
        <v>435</v>
      </c>
      <c r="S271" s="211" t="s">
        <v>2223</v>
      </c>
      <c r="T271" s="31" t="s">
        <v>2971</v>
      </c>
      <c r="U271" s="211" t="s">
        <v>2086</v>
      </c>
      <c r="V271" s="31" t="s">
        <v>4531</v>
      </c>
      <c r="W271" s="16" t="s">
        <v>5466</v>
      </c>
      <c r="X271" s="16"/>
      <c r="Y271" s="74">
        <v>1645</v>
      </c>
      <c r="Z271" s="196" t="str">
        <f t="shared" si="14"/>
        <v/>
      </c>
    </row>
    <row r="272" spans="2:26" ht="18.75">
      <c r="B272" s="211" t="s">
        <v>2422</v>
      </c>
      <c r="C272" s="211" t="s">
        <v>2808</v>
      </c>
      <c r="D272" s="46" t="s">
        <v>2783</v>
      </c>
      <c r="E272" s="31">
        <v>2</v>
      </c>
      <c r="F272" s="31" t="s">
        <v>2807</v>
      </c>
      <c r="G272" s="191">
        <v>13</v>
      </c>
      <c r="H272" s="191">
        <f t="shared" si="12"/>
        <v>8.0246913580246915</v>
      </c>
      <c r="I272" s="154">
        <v>230</v>
      </c>
      <c r="J272" s="251">
        <f>_xlfn.XLOOKUP($I272,Inputs!$C$6:$C$23,Inputs!$D$6:$D$23)*$G272</f>
        <v>6.24</v>
      </c>
      <c r="K272" s="252">
        <f t="shared" si="13"/>
        <v>3</v>
      </c>
      <c r="L272" s="322"/>
      <c r="M272" s="322"/>
      <c r="N272" s="322"/>
      <c r="O272" s="322"/>
      <c r="P272" s="322"/>
      <c r="Q272" s="250">
        <f>_xlfn.XLOOKUP($I272,Inputs!$G$6:$G$23,Inputs!$J$6:$J$23)*$K272</f>
        <v>402</v>
      </c>
      <c r="R272" s="250">
        <f>_xlfn.XLOOKUP($I272,Inputs!$G$6:$G$23,Inputs!$K$6:$K$23)*$K272</f>
        <v>435</v>
      </c>
      <c r="S272" s="211" t="s">
        <v>1616</v>
      </c>
      <c r="T272" s="134" t="s">
        <v>4630</v>
      </c>
      <c r="U272" s="211" t="s">
        <v>2400</v>
      </c>
      <c r="V272" s="31" t="s">
        <v>3232</v>
      </c>
      <c r="W272" s="16" t="s">
        <v>5466</v>
      </c>
      <c r="X272" s="16"/>
      <c r="Y272" s="74">
        <v>1646</v>
      </c>
      <c r="Z272" s="196" t="str">
        <f t="shared" si="14"/>
        <v/>
      </c>
    </row>
    <row r="273" spans="2:26" ht="18.75">
      <c r="B273" s="211" t="s">
        <v>2422</v>
      </c>
      <c r="C273" s="211" t="s">
        <v>2808</v>
      </c>
      <c r="D273" s="46" t="s">
        <v>2783</v>
      </c>
      <c r="E273" s="31">
        <v>1</v>
      </c>
      <c r="F273" s="31" t="s">
        <v>2807</v>
      </c>
      <c r="G273" s="191">
        <v>1</v>
      </c>
      <c r="H273" s="191">
        <f t="shared" si="12"/>
        <v>0.61728395061728392</v>
      </c>
      <c r="I273" s="154">
        <v>230</v>
      </c>
      <c r="J273" s="251">
        <f>_xlfn.XLOOKUP($I273,Inputs!$C$6:$C$23,Inputs!$D$6:$D$23)*$G273</f>
        <v>0.48</v>
      </c>
      <c r="K273" s="252">
        <f t="shared" si="13"/>
        <v>3</v>
      </c>
      <c r="L273" s="322"/>
      <c r="M273" s="322"/>
      <c r="N273" s="322"/>
      <c r="O273" s="322"/>
      <c r="P273" s="322"/>
      <c r="Q273" s="250">
        <f>_xlfn.XLOOKUP($I273,Inputs!$G$6:$G$23,Inputs!$J$6:$J$23)*$K273</f>
        <v>402</v>
      </c>
      <c r="R273" s="250">
        <f>_xlfn.XLOOKUP($I273,Inputs!$G$6:$G$23,Inputs!$K$6:$K$23)*$K273</f>
        <v>435</v>
      </c>
      <c r="S273" s="211" t="s">
        <v>2400</v>
      </c>
      <c r="T273" s="31" t="s">
        <v>3232</v>
      </c>
      <c r="U273" s="211" t="s">
        <v>2423</v>
      </c>
      <c r="V273" s="31" t="s">
        <v>3233</v>
      </c>
      <c r="W273" s="16" t="s">
        <v>5466</v>
      </c>
      <c r="X273" s="16"/>
      <c r="Y273" s="74">
        <v>1647</v>
      </c>
      <c r="Z273" s="196" t="str">
        <f t="shared" si="14"/>
        <v/>
      </c>
    </row>
    <row r="274" spans="2:26" ht="18.75">
      <c r="B274" s="211" t="s">
        <v>2422</v>
      </c>
      <c r="C274" s="211" t="s">
        <v>2808</v>
      </c>
      <c r="D274" s="46" t="s">
        <v>2783</v>
      </c>
      <c r="E274" s="31">
        <v>1</v>
      </c>
      <c r="F274" s="31" t="s">
        <v>2807</v>
      </c>
      <c r="G274" s="191">
        <v>2</v>
      </c>
      <c r="H274" s="191">
        <f t="shared" si="12"/>
        <v>1.2345679012345678</v>
      </c>
      <c r="I274" s="154">
        <v>230</v>
      </c>
      <c r="J274" s="251">
        <f>_xlfn.XLOOKUP($I274,Inputs!$C$6:$C$23,Inputs!$D$6:$D$23)*$G274</f>
        <v>0.96</v>
      </c>
      <c r="K274" s="252">
        <f t="shared" si="13"/>
        <v>3</v>
      </c>
      <c r="L274" s="322"/>
      <c r="M274" s="322"/>
      <c r="N274" s="322"/>
      <c r="O274" s="322"/>
      <c r="P274" s="322"/>
      <c r="Q274" s="250">
        <f>_xlfn.XLOOKUP($I274,Inputs!$G$6:$G$23,Inputs!$J$6:$J$23)*$K274</f>
        <v>402</v>
      </c>
      <c r="R274" s="250">
        <f>_xlfn.XLOOKUP($I274,Inputs!$G$6:$G$23,Inputs!$K$6:$K$23)*$K274</f>
        <v>435</v>
      </c>
      <c r="S274" s="211" t="s">
        <v>2423</v>
      </c>
      <c r="T274" s="31" t="s">
        <v>3233</v>
      </c>
      <c r="U274" s="211" t="s">
        <v>1407</v>
      </c>
      <c r="V274" s="31" t="s">
        <v>3927</v>
      </c>
      <c r="W274" s="16" t="s">
        <v>5466</v>
      </c>
      <c r="X274" s="16"/>
      <c r="Y274" s="74">
        <v>1648</v>
      </c>
      <c r="Z274" s="196" t="str">
        <f t="shared" si="14"/>
        <v/>
      </c>
    </row>
    <row r="275" spans="2:26" ht="18.75">
      <c r="B275" s="211" t="s">
        <v>2422</v>
      </c>
      <c r="C275" s="211" t="s">
        <v>2808</v>
      </c>
      <c r="D275" s="46" t="s">
        <v>2783</v>
      </c>
      <c r="E275" s="31">
        <v>1</v>
      </c>
      <c r="F275" s="31" t="s">
        <v>2807</v>
      </c>
      <c r="G275" s="191">
        <v>2</v>
      </c>
      <c r="H275" s="191">
        <f t="shared" si="12"/>
        <v>1.2345679012345678</v>
      </c>
      <c r="I275" s="154">
        <v>230</v>
      </c>
      <c r="J275" s="251">
        <f>_xlfn.XLOOKUP($I275,Inputs!$C$6:$C$23,Inputs!$D$6:$D$23)*$G275</f>
        <v>0.96</v>
      </c>
      <c r="K275" s="252">
        <f t="shared" si="13"/>
        <v>3</v>
      </c>
      <c r="L275" s="322"/>
      <c r="M275" s="322"/>
      <c r="N275" s="322"/>
      <c r="O275" s="322"/>
      <c r="P275" s="322"/>
      <c r="Q275" s="250">
        <f>_xlfn.XLOOKUP($I275,Inputs!$G$6:$G$23,Inputs!$J$6:$J$23)*$K275</f>
        <v>402</v>
      </c>
      <c r="R275" s="250">
        <f>_xlfn.XLOOKUP($I275,Inputs!$G$6:$G$23,Inputs!$K$6:$K$23)*$K275</f>
        <v>435</v>
      </c>
      <c r="S275" s="211" t="s">
        <v>2423</v>
      </c>
      <c r="T275" s="31" t="s">
        <v>3233</v>
      </c>
      <c r="U275" s="211" t="s">
        <v>2018</v>
      </c>
      <c r="V275" s="31" t="s">
        <v>3346</v>
      </c>
      <c r="W275" s="16" t="s">
        <v>5466</v>
      </c>
      <c r="X275" s="16"/>
      <c r="Y275" s="74">
        <v>1649</v>
      </c>
      <c r="Z275" s="196" t="str">
        <f t="shared" si="14"/>
        <v/>
      </c>
    </row>
    <row r="276" spans="2:26" ht="18.75">
      <c r="B276" s="211" t="s">
        <v>2422</v>
      </c>
      <c r="C276" s="211" t="s">
        <v>2808</v>
      </c>
      <c r="D276" s="46" t="s">
        <v>2783</v>
      </c>
      <c r="E276" s="31">
        <v>1</v>
      </c>
      <c r="F276" s="31" t="s">
        <v>2807</v>
      </c>
      <c r="G276" s="191">
        <v>70</v>
      </c>
      <c r="H276" s="191">
        <f t="shared" si="12"/>
        <v>43.209876543209873</v>
      </c>
      <c r="I276" s="154">
        <v>230</v>
      </c>
      <c r="J276" s="251">
        <f>_xlfn.XLOOKUP($I276,Inputs!$C$6:$C$23,Inputs!$D$6:$D$23)*$G276</f>
        <v>33.6</v>
      </c>
      <c r="K276" s="252">
        <f t="shared" si="13"/>
        <v>3</v>
      </c>
      <c r="L276" s="322"/>
      <c r="M276" s="322"/>
      <c r="N276" s="322"/>
      <c r="O276" s="322"/>
      <c r="P276" s="322"/>
      <c r="Q276" s="250">
        <f>_xlfn.XLOOKUP($I276,Inputs!$G$6:$G$23,Inputs!$J$6:$J$23)*$K276</f>
        <v>402</v>
      </c>
      <c r="R276" s="250">
        <f>_xlfn.XLOOKUP($I276,Inputs!$G$6:$G$23,Inputs!$K$6:$K$23)*$K276</f>
        <v>435</v>
      </c>
      <c r="S276" s="211" t="s">
        <v>2018</v>
      </c>
      <c r="T276" s="31" t="s">
        <v>3346</v>
      </c>
      <c r="U276" s="211" t="s">
        <v>2086</v>
      </c>
      <c r="V276" s="31" t="s">
        <v>4531</v>
      </c>
      <c r="W276" s="16" t="s">
        <v>5466</v>
      </c>
      <c r="X276" s="16"/>
      <c r="Y276" s="74">
        <v>1650</v>
      </c>
      <c r="Z276" s="196" t="str">
        <f t="shared" si="14"/>
        <v/>
      </c>
    </row>
    <row r="277" spans="2:26" ht="18.75">
      <c r="B277" s="211" t="s">
        <v>2425</v>
      </c>
      <c r="C277" s="211" t="s">
        <v>2808</v>
      </c>
      <c r="D277" s="46" t="s">
        <v>2783</v>
      </c>
      <c r="E277" s="31">
        <v>1</v>
      </c>
      <c r="F277" s="31" t="s">
        <v>2807</v>
      </c>
      <c r="G277" s="191">
        <v>68</v>
      </c>
      <c r="H277" s="191">
        <f t="shared" si="12"/>
        <v>41.975308641975303</v>
      </c>
      <c r="I277" s="154">
        <v>230</v>
      </c>
      <c r="J277" s="251">
        <f>_xlfn.XLOOKUP($I277,Inputs!$C$6:$C$23,Inputs!$D$6:$D$23)*$G277</f>
        <v>32.64</v>
      </c>
      <c r="K277" s="252">
        <f t="shared" si="13"/>
        <v>3</v>
      </c>
      <c r="L277" s="322"/>
      <c r="M277" s="322"/>
      <c r="N277" s="322"/>
      <c r="O277" s="322"/>
      <c r="P277" s="322"/>
      <c r="Q277" s="250">
        <f>_xlfn.XLOOKUP($I277,Inputs!$G$6:$G$23,Inputs!$J$6:$J$23)*$K277</f>
        <v>402</v>
      </c>
      <c r="R277" s="250">
        <f>_xlfn.XLOOKUP($I277,Inputs!$G$6:$G$23,Inputs!$K$6:$K$23)*$K277</f>
        <v>435</v>
      </c>
      <c r="S277" s="211" t="s">
        <v>1616</v>
      </c>
      <c r="T277" s="31" t="s">
        <v>4630</v>
      </c>
      <c r="U277" s="211" t="s">
        <v>2262</v>
      </c>
      <c r="V277" s="31" t="s">
        <v>3004</v>
      </c>
      <c r="W277" s="16" t="s">
        <v>5466</v>
      </c>
      <c r="X277" s="16"/>
      <c r="Y277" s="74">
        <v>1653</v>
      </c>
      <c r="Z277" s="196" t="str">
        <f t="shared" si="14"/>
        <v/>
      </c>
    </row>
    <row r="278" spans="2:26" ht="18.75">
      <c r="B278" s="211" t="s">
        <v>2425</v>
      </c>
      <c r="C278" s="211" t="s">
        <v>2808</v>
      </c>
      <c r="D278" s="46" t="s">
        <v>2783</v>
      </c>
      <c r="E278" s="31">
        <v>1</v>
      </c>
      <c r="F278" s="31" t="s">
        <v>2807</v>
      </c>
      <c r="G278" s="191">
        <v>10</v>
      </c>
      <c r="H278" s="191">
        <f t="shared" si="12"/>
        <v>6.1728395061728394</v>
      </c>
      <c r="I278" s="154">
        <v>230</v>
      </c>
      <c r="J278" s="251">
        <f>_xlfn.XLOOKUP($I278,Inputs!$C$6:$C$23,Inputs!$D$6:$D$23)*$G278</f>
        <v>4.8</v>
      </c>
      <c r="K278" s="252">
        <f t="shared" si="13"/>
        <v>3</v>
      </c>
      <c r="L278" s="322"/>
      <c r="M278" s="322"/>
      <c r="N278" s="322"/>
      <c r="O278" s="322"/>
      <c r="P278" s="322"/>
      <c r="Q278" s="250">
        <f>_xlfn.XLOOKUP($I278,Inputs!$G$6:$G$23,Inputs!$J$6:$J$23)*$K278</f>
        <v>402</v>
      </c>
      <c r="R278" s="250">
        <f>_xlfn.XLOOKUP($I278,Inputs!$G$6:$G$23,Inputs!$K$6:$K$23)*$K278</f>
        <v>435</v>
      </c>
      <c r="S278" s="211" t="s">
        <v>2262</v>
      </c>
      <c r="T278" s="31" t="s">
        <v>3004</v>
      </c>
      <c r="U278" s="211" t="s">
        <v>1470</v>
      </c>
      <c r="V278" s="31" t="s">
        <v>3944</v>
      </c>
      <c r="W278" s="16" t="s">
        <v>5466</v>
      </c>
      <c r="X278" s="16"/>
      <c r="Y278" s="74">
        <v>1654</v>
      </c>
      <c r="Z278" s="196" t="str">
        <f t="shared" si="14"/>
        <v/>
      </c>
    </row>
    <row r="279" spans="2:26" ht="18.75">
      <c r="B279" s="211" t="s">
        <v>2425</v>
      </c>
      <c r="C279" s="211" t="s">
        <v>2808</v>
      </c>
      <c r="D279" s="46" t="s">
        <v>2783</v>
      </c>
      <c r="E279" s="31">
        <v>1</v>
      </c>
      <c r="F279" s="31" t="s">
        <v>2807</v>
      </c>
      <c r="G279" s="191">
        <v>1</v>
      </c>
      <c r="H279" s="191">
        <f t="shared" si="12"/>
        <v>0.61728395061728392</v>
      </c>
      <c r="I279" s="154">
        <v>230</v>
      </c>
      <c r="J279" s="251">
        <f>_xlfn.XLOOKUP($I279,Inputs!$C$6:$C$23,Inputs!$D$6:$D$23)*$G279</f>
        <v>0.48</v>
      </c>
      <c r="K279" s="252">
        <f t="shared" si="13"/>
        <v>3</v>
      </c>
      <c r="L279" s="322"/>
      <c r="M279" s="322"/>
      <c r="N279" s="322"/>
      <c r="O279" s="322"/>
      <c r="P279" s="322"/>
      <c r="Q279" s="250">
        <f>_xlfn.XLOOKUP($I279,Inputs!$G$6:$G$23,Inputs!$J$6:$J$23)*$K279</f>
        <v>402</v>
      </c>
      <c r="R279" s="250">
        <f>_xlfn.XLOOKUP($I279,Inputs!$G$6:$G$23,Inputs!$K$6:$K$23)*$K279</f>
        <v>435</v>
      </c>
      <c r="S279" s="211" t="s">
        <v>1470</v>
      </c>
      <c r="T279" s="31" t="s">
        <v>3944</v>
      </c>
      <c r="U279" s="211" t="s">
        <v>4677</v>
      </c>
      <c r="V279" s="31" t="s">
        <v>4469</v>
      </c>
      <c r="W279" s="16" t="s">
        <v>5466</v>
      </c>
      <c r="X279" s="16"/>
      <c r="Y279" s="74">
        <v>1655</v>
      </c>
      <c r="Z279" s="196" t="str">
        <f t="shared" si="14"/>
        <v/>
      </c>
    </row>
    <row r="280" spans="2:26" ht="18.75">
      <c r="B280" s="211" t="s">
        <v>2425</v>
      </c>
      <c r="C280" s="211" t="s">
        <v>2808</v>
      </c>
      <c r="D280" s="46" t="s">
        <v>2783</v>
      </c>
      <c r="E280" s="31">
        <v>1</v>
      </c>
      <c r="F280" s="31" t="s">
        <v>2807</v>
      </c>
      <c r="G280" s="191">
        <v>1.5</v>
      </c>
      <c r="H280" s="191">
        <f t="shared" si="12"/>
        <v>0.92592592592592582</v>
      </c>
      <c r="I280" s="154">
        <v>230</v>
      </c>
      <c r="J280" s="251">
        <f>_xlfn.XLOOKUP($I280,Inputs!$C$6:$C$23,Inputs!$D$6:$D$23)*$G280</f>
        <v>0.72</v>
      </c>
      <c r="K280" s="252">
        <f t="shared" si="13"/>
        <v>3</v>
      </c>
      <c r="L280" s="322"/>
      <c r="M280" s="322"/>
      <c r="N280" s="322"/>
      <c r="O280" s="322"/>
      <c r="P280" s="322"/>
      <c r="Q280" s="250">
        <f>_xlfn.XLOOKUP($I280,Inputs!$G$6:$G$23,Inputs!$J$6:$J$23)*$K280</f>
        <v>402</v>
      </c>
      <c r="R280" s="250">
        <f>_xlfn.XLOOKUP($I280,Inputs!$G$6:$G$23,Inputs!$K$6:$K$23)*$K280</f>
        <v>435</v>
      </c>
      <c r="S280" s="211" t="s">
        <v>2262</v>
      </c>
      <c r="T280" s="31" t="s">
        <v>3004</v>
      </c>
      <c r="U280" s="211" t="s">
        <v>2419</v>
      </c>
      <c r="V280" s="31" t="s">
        <v>3006</v>
      </c>
      <c r="W280" s="16" t="s">
        <v>5466</v>
      </c>
      <c r="X280" s="16"/>
      <c r="Y280" s="74">
        <v>1656</v>
      </c>
      <c r="Z280" s="196" t="str">
        <f t="shared" si="14"/>
        <v/>
      </c>
    </row>
    <row r="281" spans="2:26" ht="18.75">
      <c r="B281" s="211" t="s">
        <v>2425</v>
      </c>
      <c r="C281" s="211" t="s">
        <v>2808</v>
      </c>
      <c r="D281" s="46" t="s">
        <v>2783</v>
      </c>
      <c r="E281" s="31">
        <v>1</v>
      </c>
      <c r="F281" s="31" t="s">
        <v>2807</v>
      </c>
      <c r="G281" s="191">
        <v>0.1</v>
      </c>
      <c r="H281" s="191">
        <f t="shared" si="12"/>
        <v>6.1728395061728392E-2</v>
      </c>
      <c r="I281" s="154">
        <v>230</v>
      </c>
      <c r="J281" s="251">
        <f>_xlfn.XLOOKUP($I281,Inputs!$C$6:$C$23,Inputs!$D$6:$D$23)*$G281</f>
        <v>4.8000000000000001E-2</v>
      </c>
      <c r="K281" s="252">
        <f t="shared" si="13"/>
        <v>3</v>
      </c>
      <c r="L281" s="322"/>
      <c r="M281" s="322"/>
      <c r="N281" s="322"/>
      <c r="O281" s="322"/>
      <c r="P281" s="322"/>
      <c r="Q281" s="250">
        <f>_xlfn.XLOOKUP($I281,Inputs!$G$6:$G$23,Inputs!$J$6:$J$23)*$K281</f>
        <v>402</v>
      </c>
      <c r="R281" s="250">
        <f>_xlfn.XLOOKUP($I281,Inputs!$G$6:$G$23,Inputs!$K$6:$K$23)*$K281</f>
        <v>435</v>
      </c>
      <c r="S281" s="211" t="s">
        <v>2419</v>
      </c>
      <c r="T281" s="31" t="s">
        <v>3006</v>
      </c>
      <c r="U281" s="211" t="s">
        <v>2420</v>
      </c>
      <c r="V281" s="31" t="s">
        <v>4167</v>
      </c>
      <c r="W281" s="16" t="s">
        <v>5466</v>
      </c>
      <c r="X281" s="16"/>
      <c r="Y281" s="74">
        <v>1657</v>
      </c>
      <c r="Z281" s="196" t="str">
        <f t="shared" si="14"/>
        <v/>
      </c>
    </row>
    <row r="282" spans="2:26" ht="18.75">
      <c r="B282" s="211" t="s">
        <v>2425</v>
      </c>
      <c r="C282" s="211" t="s">
        <v>2808</v>
      </c>
      <c r="D282" s="46" t="s">
        <v>2783</v>
      </c>
      <c r="E282" s="31">
        <v>1</v>
      </c>
      <c r="F282" s="31" t="s">
        <v>2807</v>
      </c>
      <c r="G282" s="191">
        <v>6.5</v>
      </c>
      <c r="H282" s="191">
        <f t="shared" si="12"/>
        <v>4.0123456790123457</v>
      </c>
      <c r="I282" s="154">
        <v>230</v>
      </c>
      <c r="J282" s="251">
        <f>_xlfn.XLOOKUP($I282,Inputs!$C$6:$C$23,Inputs!$D$6:$D$23)*$G282</f>
        <v>3.12</v>
      </c>
      <c r="K282" s="252">
        <f t="shared" si="13"/>
        <v>3</v>
      </c>
      <c r="L282" s="322"/>
      <c r="M282" s="322"/>
      <c r="N282" s="322"/>
      <c r="O282" s="322"/>
      <c r="P282" s="322"/>
      <c r="Q282" s="250">
        <f>_xlfn.XLOOKUP($I282,Inputs!$G$6:$G$23,Inputs!$J$6:$J$23)*$K282</f>
        <v>402</v>
      </c>
      <c r="R282" s="250">
        <f>_xlfn.XLOOKUP($I282,Inputs!$G$6:$G$23,Inputs!$K$6:$K$23)*$K282</f>
        <v>435</v>
      </c>
      <c r="S282" s="211" t="s">
        <v>2419</v>
      </c>
      <c r="T282" s="31" t="s">
        <v>3006</v>
      </c>
      <c r="U282" s="211" t="s">
        <v>2263</v>
      </c>
      <c r="V282" s="31" t="s">
        <v>3005</v>
      </c>
      <c r="W282" s="16" t="s">
        <v>5466</v>
      </c>
      <c r="X282" s="16"/>
      <c r="Y282" s="74">
        <v>1658</v>
      </c>
      <c r="Z282" s="196" t="str">
        <f t="shared" si="14"/>
        <v/>
      </c>
    </row>
    <row r="283" spans="2:26" ht="18.75">
      <c r="B283" s="211" t="s">
        <v>2425</v>
      </c>
      <c r="C283" s="211" t="s">
        <v>2808</v>
      </c>
      <c r="D283" s="46" t="s">
        <v>2783</v>
      </c>
      <c r="E283" s="31">
        <v>1</v>
      </c>
      <c r="F283" s="31" t="s">
        <v>2807</v>
      </c>
      <c r="G283" s="191">
        <v>3</v>
      </c>
      <c r="H283" s="191">
        <f t="shared" si="12"/>
        <v>1.8518518518518516</v>
      </c>
      <c r="I283" s="154">
        <v>230</v>
      </c>
      <c r="J283" s="251">
        <f>_xlfn.XLOOKUP($I283,Inputs!$C$6:$C$23,Inputs!$D$6:$D$23)*$G283</f>
        <v>1.44</v>
      </c>
      <c r="K283" s="252">
        <f t="shared" si="13"/>
        <v>3</v>
      </c>
      <c r="L283" s="322"/>
      <c r="M283" s="322"/>
      <c r="N283" s="322"/>
      <c r="O283" s="322"/>
      <c r="P283" s="322"/>
      <c r="Q283" s="250">
        <f>_xlfn.XLOOKUP($I283,Inputs!$G$6:$G$23,Inputs!$J$6:$J$23)*$K283</f>
        <v>402</v>
      </c>
      <c r="R283" s="250">
        <f>_xlfn.XLOOKUP($I283,Inputs!$G$6:$G$23,Inputs!$K$6:$K$23)*$K283</f>
        <v>435</v>
      </c>
      <c r="S283" s="211" t="s">
        <v>2263</v>
      </c>
      <c r="T283" s="31" t="s">
        <v>3005</v>
      </c>
      <c r="U283" s="211" t="s">
        <v>2233</v>
      </c>
      <c r="V283" s="31" t="s">
        <v>2976</v>
      </c>
      <c r="W283" s="16" t="s">
        <v>5466</v>
      </c>
      <c r="X283" s="16"/>
      <c r="Y283" s="74">
        <v>1659</v>
      </c>
      <c r="Z283" s="196" t="str">
        <f t="shared" si="14"/>
        <v/>
      </c>
    </row>
    <row r="284" spans="2:26" ht="18.75">
      <c r="B284" s="211" t="s">
        <v>2425</v>
      </c>
      <c r="C284" s="211" t="s">
        <v>2808</v>
      </c>
      <c r="D284" s="46" t="s">
        <v>2783</v>
      </c>
      <c r="E284" s="31">
        <v>1</v>
      </c>
      <c r="F284" s="31" t="s">
        <v>2807</v>
      </c>
      <c r="G284" s="191">
        <v>12</v>
      </c>
      <c r="H284" s="191">
        <f t="shared" si="12"/>
        <v>7.4074074074074066</v>
      </c>
      <c r="I284" s="154">
        <v>230</v>
      </c>
      <c r="J284" s="251">
        <f>_xlfn.XLOOKUP($I284,Inputs!$C$6:$C$23,Inputs!$D$6:$D$23)*$G284</f>
        <v>5.76</v>
      </c>
      <c r="K284" s="252">
        <f t="shared" si="13"/>
        <v>3</v>
      </c>
      <c r="L284" s="322"/>
      <c r="M284" s="322"/>
      <c r="N284" s="322"/>
      <c r="O284" s="322"/>
      <c r="P284" s="322"/>
      <c r="Q284" s="250">
        <f>_xlfn.XLOOKUP($I284,Inputs!$G$6:$G$23,Inputs!$J$6:$J$23)*$K284</f>
        <v>402</v>
      </c>
      <c r="R284" s="250">
        <f>_xlfn.XLOOKUP($I284,Inputs!$G$6:$G$23,Inputs!$K$6:$K$23)*$K284</f>
        <v>435</v>
      </c>
      <c r="S284" s="211" t="s">
        <v>2233</v>
      </c>
      <c r="T284" s="31" t="s">
        <v>2976</v>
      </c>
      <c r="U284" s="211" t="s">
        <v>2223</v>
      </c>
      <c r="V284" s="31" t="s">
        <v>2971</v>
      </c>
      <c r="W284" s="16" t="s">
        <v>5466</v>
      </c>
      <c r="X284" s="16"/>
      <c r="Y284" s="74">
        <v>1660</v>
      </c>
      <c r="Z284" s="196" t="str">
        <f t="shared" si="14"/>
        <v/>
      </c>
    </row>
    <row r="285" spans="2:26" ht="18.75">
      <c r="B285" s="211" t="s">
        <v>2425</v>
      </c>
      <c r="C285" s="211" t="s">
        <v>2808</v>
      </c>
      <c r="D285" s="46" t="s">
        <v>2783</v>
      </c>
      <c r="E285" s="31">
        <v>1</v>
      </c>
      <c r="F285" s="31" t="s">
        <v>2807</v>
      </c>
      <c r="G285" s="191">
        <v>1</v>
      </c>
      <c r="H285" s="191">
        <f t="shared" si="12"/>
        <v>0.61728395061728392</v>
      </c>
      <c r="I285" s="154">
        <v>230</v>
      </c>
      <c r="J285" s="251">
        <f>_xlfn.XLOOKUP($I285,Inputs!$C$6:$C$23,Inputs!$D$6:$D$23)*$G285</f>
        <v>0.48</v>
      </c>
      <c r="K285" s="252">
        <f t="shared" si="13"/>
        <v>3</v>
      </c>
      <c r="L285" s="322"/>
      <c r="M285" s="322"/>
      <c r="N285" s="322"/>
      <c r="O285" s="322"/>
      <c r="P285" s="322"/>
      <c r="Q285" s="250">
        <f>_xlfn.XLOOKUP($I285,Inputs!$G$6:$G$23,Inputs!$J$6:$J$23)*$K285</f>
        <v>402</v>
      </c>
      <c r="R285" s="250">
        <f>_xlfn.XLOOKUP($I285,Inputs!$G$6:$G$23,Inputs!$K$6:$K$23)*$K285</f>
        <v>435</v>
      </c>
      <c r="S285" s="211" t="s">
        <v>2223</v>
      </c>
      <c r="T285" s="31" t="s">
        <v>2971</v>
      </c>
      <c r="U285" s="211" t="s">
        <v>2086</v>
      </c>
      <c r="V285" s="31" t="s">
        <v>4531</v>
      </c>
      <c r="W285" s="16" t="s">
        <v>5466</v>
      </c>
      <c r="X285" s="16"/>
      <c r="Y285" s="74">
        <v>1661</v>
      </c>
      <c r="Z285" s="196" t="str">
        <f t="shared" si="14"/>
        <v/>
      </c>
    </row>
    <row r="286" spans="2:26" ht="18.75">
      <c r="B286" s="211" t="s">
        <v>2452</v>
      </c>
      <c r="C286" s="211" t="s">
        <v>2808</v>
      </c>
      <c r="D286" s="46" t="s">
        <v>2783</v>
      </c>
      <c r="E286" s="31">
        <v>1</v>
      </c>
      <c r="F286" s="31" t="s">
        <v>2807</v>
      </c>
      <c r="G286" s="191">
        <v>14</v>
      </c>
      <c r="H286" s="191">
        <f t="shared" si="12"/>
        <v>8.6419753086419746</v>
      </c>
      <c r="I286" s="154">
        <v>115</v>
      </c>
      <c r="J286" s="251">
        <f>_xlfn.XLOOKUP($I286,Inputs!$C$6:$C$23,Inputs!$D$6:$D$23)*$G286</f>
        <v>5.84</v>
      </c>
      <c r="K286" s="252">
        <f t="shared" si="13"/>
        <v>3</v>
      </c>
      <c r="L286" s="322"/>
      <c r="M286" s="322"/>
      <c r="N286" s="322"/>
      <c r="O286" s="322"/>
      <c r="P286" s="322"/>
      <c r="Q286" s="250">
        <f>_xlfn.XLOOKUP($I286,Inputs!$G$6:$G$23,Inputs!$J$6:$J$23)*$K286</f>
        <v>98.449131513647643</v>
      </c>
      <c r="R286" s="250">
        <f>_xlfn.XLOOKUP($I286,Inputs!$G$6:$G$23,Inputs!$K$6:$K$23)*$K286</f>
        <v>108.40163934426229</v>
      </c>
      <c r="S286" s="211" t="s">
        <v>4321</v>
      </c>
      <c r="T286" s="31" t="s">
        <v>4322</v>
      </c>
      <c r="U286" s="211" t="s">
        <v>1741</v>
      </c>
      <c r="V286" s="31" t="s">
        <v>3109</v>
      </c>
      <c r="W286" s="16" t="s">
        <v>5466</v>
      </c>
      <c r="X286" s="16"/>
      <c r="Y286" s="74">
        <v>1729</v>
      </c>
      <c r="Z286" s="196" t="str">
        <f t="shared" si="14"/>
        <v/>
      </c>
    </row>
    <row r="287" spans="2:26" ht="18.75">
      <c r="B287" s="211" t="s">
        <v>2452</v>
      </c>
      <c r="C287" s="211" t="s">
        <v>2808</v>
      </c>
      <c r="D287" s="46" t="s">
        <v>2783</v>
      </c>
      <c r="E287" s="31">
        <v>1</v>
      </c>
      <c r="F287" s="31" t="s">
        <v>2807</v>
      </c>
      <c r="G287" s="191">
        <v>30</v>
      </c>
      <c r="H287" s="191">
        <f t="shared" si="12"/>
        <v>18.518518518518519</v>
      </c>
      <c r="I287" s="154">
        <v>115</v>
      </c>
      <c r="J287" s="251">
        <f>_xlfn.XLOOKUP($I287,Inputs!$C$6:$C$23,Inputs!$D$6:$D$23)*$G287</f>
        <v>12.514285714285714</v>
      </c>
      <c r="K287" s="252">
        <f t="shared" si="13"/>
        <v>3</v>
      </c>
      <c r="L287" s="322"/>
      <c r="M287" s="322"/>
      <c r="N287" s="322"/>
      <c r="O287" s="322"/>
      <c r="P287" s="322"/>
      <c r="Q287" s="250">
        <f>_xlfn.XLOOKUP($I287,Inputs!$G$6:$G$23,Inputs!$J$6:$J$23)*$K287</f>
        <v>98.449131513647643</v>
      </c>
      <c r="R287" s="250">
        <f>_xlfn.XLOOKUP($I287,Inputs!$G$6:$G$23,Inputs!$K$6:$K$23)*$K287</f>
        <v>108.40163934426229</v>
      </c>
      <c r="S287" s="211" t="s">
        <v>1741</v>
      </c>
      <c r="T287" s="31" t="s">
        <v>3109</v>
      </c>
      <c r="U287" s="211" t="s">
        <v>2428</v>
      </c>
      <c r="V287" s="31" t="s">
        <v>3945</v>
      </c>
      <c r="W287" s="16" t="s">
        <v>5466</v>
      </c>
      <c r="X287" s="16"/>
      <c r="Y287" s="74">
        <v>1730</v>
      </c>
      <c r="Z287" s="196" t="str">
        <f t="shared" si="14"/>
        <v/>
      </c>
    </row>
    <row r="288" spans="2:26" ht="18.75">
      <c r="B288" s="211" t="s">
        <v>2452</v>
      </c>
      <c r="C288" s="211" t="s">
        <v>2808</v>
      </c>
      <c r="D288" s="46" t="s">
        <v>2783</v>
      </c>
      <c r="E288" s="31">
        <v>1</v>
      </c>
      <c r="F288" s="31" t="s">
        <v>2807</v>
      </c>
      <c r="G288" s="191">
        <v>14</v>
      </c>
      <c r="H288" s="191">
        <f t="shared" si="12"/>
        <v>8.6419753086419746</v>
      </c>
      <c r="I288" s="154">
        <v>115</v>
      </c>
      <c r="J288" s="251">
        <f>_xlfn.XLOOKUP($I288,Inputs!$C$6:$C$23,Inputs!$D$6:$D$23)*$G288</f>
        <v>5.84</v>
      </c>
      <c r="K288" s="252">
        <f t="shared" si="13"/>
        <v>3</v>
      </c>
      <c r="L288" s="322"/>
      <c r="M288" s="322"/>
      <c r="N288" s="322"/>
      <c r="O288" s="322"/>
      <c r="P288" s="322"/>
      <c r="Q288" s="250">
        <f>_xlfn.XLOOKUP($I288,Inputs!$G$6:$G$23,Inputs!$J$6:$J$23)*$K288</f>
        <v>98.449131513647643</v>
      </c>
      <c r="R288" s="250">
        <f>_xlfn.XLOOKUP($I288,Inputs!$G$6:$G$23,Inputs!$K$6:$K$23)*$K288</f>
        <v>108.40163934426229</v>
      </c>
      <c r="S288" s="211" t="s">
        <v>2428</v>
      </c>
      <c r="T288" s="31" t="s">
        <v>3945</v>
      </c>
      <c r="U288" s="211" t="s">
        <v>2009</v>
      </c>
      <c r="V288" s="31" t="s">
        <v>3158</v>
      </c>
      <c r="W288" s="16" t="s">
        <v>5466</v>
      </c>
      <c r="X288" s="16"/>
      <c r="Y288" s="74">
        <v>1731</v>
      </c>
      <c r="Z288" s="196" t="str">
        <f t="shared" si="14"/>
        <v/>
      </c>
    </row>
    <row r="289" spans="2:26" ht="18.75">
      <c r="B289" s="211" t="s">
        <v>2453</v>
      </c>
      <c r="C289" s="211" t="s">
        <v>2808</v>
      </c>
      <c r="D289" s="46" t="s">
        <v>2783</v>
      </c>
      <c r="E289" s="31">
        <v>1</v>
      </c>
      <c r="F289" s="31" t="s">
        <v>2807</v>
      </c>
      <c r="G289" s="191">
        <v>14</v>
      </c>
      <c r="H289" s="191">
        <f t="shared" si="12"/>
        <v>8.6419753086419746</v>
      </c>
      <c r="I289" s="154">
        <v>115</v>
      </c>
      <c r="J289" s="251">
        <f>_xlfn.XLOOKUP($I289,Inputs!$C$6:$C$23,Inputs!$D$6:$D$23)*$G289</f>
        <v>5.84</v>
      </c>
      <c r="K289" s="252">
        <f t="shared" si="13"/>
        <v>3</v>
      </c>
      <c r="L289" s="322"/>
      <c r="M289" s="322"/>
      <c r="N289" s="322"/>
      <c r="O289" s="322"/>
      <c r="P289" s="322"/>
      <c r="Q289" s="250">
        <f>_xlfn.XLOOKUP($I289,Inputs!$G$6:$G$23,Inputs!$J$6:$J$23)*$K289</f>
        <v>98.449131513647643</v>
      </c>
      <c r="R289" s="250">
        <f>_xlfn.XLOOKUP($I289,Inputs!$G$6:$G$23,Inputs!$K$6:$K$23)*$K289</f>
        <v>108.40163934426229</v>
      </c>
      <c r="S289" s="211" t="s">
        <v>4321</v>
      </c>
      <c r="T289" s="31" t="s">
        <v>4322</v>
      </c>
      <c r="U289" s="211" t="s">
        <v>2423</v>
      </c>
      <c r="V289" s="31" t="s">
        <v>3233</v>
      </c>
      <c r="W289" s="16" t="s">
        <v>5466</v>
      </c>
      <c r="X289" s="16"/>
      <c r="Y289" s="74">
        <v>1732</v>
      </c>
      <c r="Z289" s="196" t="str">
        <f t="shared" si="14"/>
        <v/>
      </c>
    </row>
    <row r="290" spans="2:26" ht="18.75">
      <c r="B290" s="211" t="s">
        <v>2577</v>
      </c>
      <c r="C290" s="211" t="s">
        <v>2808</v>
      </c>
      <c r="D290" s="46" t="s">
        <v>2783</v>
      </c>
      <c r="E290" s="31">
        <v>1</v>
      </c>
      <c r="F290" s="31" t="s">
        <v>2807</v>
      </c>
      <c r="G290" s="191">
        <v>1</v>
      </c>
      <c r="H290" s="191">
        <f t="shared" si="12"/>
        <v>0.61728395061728392</v>
      </c>
      <c r="I290" s="154">
        <v>115</v>
      </c>
      <c r="J290" s="251">
        <f>_xlfn.XLOOKUP($I290,Inputs!$C$6:$C$23,Inputs!$D$6:$D$23)*$G290</f>
        <v>0.41714285714285715</v>
      </c>
      <c r="K290" s="252">
        <f t="shared" si="13"/>
        <v>3</v>
      </c>
      <c r="L290" s="322"/>
      <c r="M290" s="322"/>
      <c r="N290" s="322"/>
      <c r="O290" s="322"/>
      <c r="P290" s="322"/>
      <c r="Q290" s="250">
        <f>_xlfn.XLOOKUP($I290,Inputs!$G$6:$G$23,Inputs!$J$6:$J$23)*$K290</f>
        <v>98.449131513647643</v>
      </c>
      <c r="R290" s="250">
        <f>_xlfn.XLOOKUP($I290,Inputs!$G$6:$G$23,Inputs!$K$6:$K$23)*$K290</f>
        <v>108.40163934426229</v>
      </c>
      <c r="S290" s="211" t="s">
        <v>2346</v>
      </c>
      <c r="T290" s="31" t="s">
        <v>4273</v>
      </c>
      <c r="U290" s="211" t="s">
        <v>2347</v>
      </c>
      <c r="V290" s="31" t="s">
        <v>3385</v>
      </c>
      <c r="W290" s="16" t="s">
        <v>5466</v>
      </c>
      <c r="X290" s="197"/>
      <c r="Y290" s="74">
        <v>1932</v>
      </c>
      <c r="Z290" s="196" t="str">
        <f t="shared" si="14"/>
        <v/>
      </c>
    </row>
    <row r="291" spans="2:26" ht="18.75">
      <c r="B291" s="211" t="s">
        <v>1739</v>
      </c>
      <c r="C291" s="211" t="s">
        <v>2808</v>
      </c>
      <c r="D291" s="46" t="s">
        <v>2783</v>
      </c>
      <c r="E291" s="31">
        <v>1</v>
      </c>
      <c r="F291" s="31" t="s">
        <v>2807</v>
      </c>
      <c r="G291" s="191">
        <v>1</v>
      </c>
      <c r="H291" s="191">
        <f t="shared" si="12"/>
        <v>0.61728395061728392</v>
      </c>
      <c r="I291" s="154">
        <v>115</v>
      </c>
      <c r="J291" s="251">
        <f>_xlfn.XLOOKUP($I291,Inputs!$C$6:$C$23,Inputs!$D$6:$D$23)*$G291</f>
        <v>0.41714285714285715</v>
      </c>
      <c r="K291" s="252">
        <f t="shared" si="13"/>
        <v>3</v>
      </c>
      <c r="L291" s="322"/>
      <c r="M291" s="322"/>
      <c r="N291" s="322"/>
      <c r="O291" s="322"/>
      <c r="P291" s="322"/>
      <c r="Q291" s="250">
        <f>_xlfn.XLOOKUP($I291,Inputs!$G$6:$G$23,Inputs!$J$6:$J$23)*$K291</f>
        <v>98.449131513647643</v>
      </c>
      <c r="R291" s="250">
        <f>_xlfn.XLOOKUP($I291,Inputs!$G$6:$G$23,Inputs!$K$6:$K$23)*$K291</f>
        <v>108.40163934426229</v>
      </c>
      <c r="S291" s="211" t="s">
        <v>4393</v>
      </c>
      <c r="T291" s="31" t="s">
        <v>4394</v>
      </c>
      <c r="U291" s="211" t="s">
        <v>1731</v>
      </c>
      <c r="V291" s="31" t="s">
        <v>3104</v>
      </c>
      <c r="W291" s="16" t="s">
        <v>5491</v>
      </c>
      <c r="X291" s="16"/>
      <c r="Y291" s="74">
        <v>551</v>
      </c>
      <c r="Z291" s="196" t="str">
        <f t="shared" si="14"/>
        <v/>
      </c>
    </row>
    <row r="292" spans="2:26" ht="18.75">
      <c r="B292" s="211" t="s">
        <v>1739</v>
      </c>
      <c r="C292" s="211" t="s">
        <v>2808</v>
      </c>
      <c r="D292" s="46" t="s">
        <v>2783</v>
      </c>
      <c r="E292" s="31">
        <v>1</v>
      </c>
      <c r="F292" s="31" t="s">
        <v>2807</v>
      </c>
      <c r="G292" s="191">
        <v>3.5</v>
      </c>
      <c r="H292" s="191">
        <f t="shared" si="12"/>
        <v>2.1604938271604937</v>
      </c>
      <c r="I292" s="154">
        <v>115</v>
      </c>
      <c r="J292" s="251">
        <f>_xlfn.XLOOKUP($I292,Inputs!$C$6:$C$23,Inputs!$D$6:$D$23)*$G292</f>
        <v>1.46</v>
      </c>
      <c r="K292" s="252">
        <f t="shared" si="13"/>
        <v>3</v>
      </c>
      <c r="L292" s="322"/>
      <c r="M292" s="322"/>
      <c r="N292" s="322"/>
      <c r="O292" s="322"/>
      <c r="P292" s="322"/>
      <c r="Q292" s="250">
        <f>_xlfn.XLOOKUP($I292,Inputs!$G$6:$G$23,Inputs!$J$6:$J$23)*$K292</f>
        <v>98.449131513647643</v>
      </c>
      <c r="R292" s="250">
        <f>_xlfn.XLOOKUP($I292,Inputs!$G$6:$G$23,Inputs!$K$6:$K$23)*$K292</f>
        <v>108.40163934426229</v>
      </c>
      <c r="S292" s="211" t="s">
        <v>1731</v>
      </c>
      <c r="T292" s="31" t="s">
        <v>3104</v>
      </c>
      <c r="U292" s="211" t="s">
        <v>4656</v>
      </c>
      <c r="V292" s="31" t="s">
        <v>3107</v>
      </c>
      <c r="W292" s="16" t="s">
        <v>5491</v>
      </c>
      <c r="X292" s="16"/>
      <c r="Y292" s="74">
        <v>552</v>
      </c>
      <c r="Z292" s="196" t="str">
        <f t="shared" si="14"/>
        <v/>
      </c>
    </row>
    <row r="293" spans="2:26" ht="18.75">
      <c r="B293" s="211" t="s">
        <v>1739</v>
      </c>
      <c r="C293" s="211" t="s">
        <v>2808</v>
      </c>
      <c r="D293" s="46" t="s">
        <v>2783</v>
      </c>
      <c r="E293" s="31">
        <v>1</v>
      </c>
      <c r="F293" s="31" t="s">
        <v>2807</v>
      </c>
      <c r="G293" s="191">
        <v>5</v>
      </c>
      <c r="H293" s="191">
        <f t="shared" si="12"/>
        <v>3.0864197530864197</v>
      </c>
      <c r="I293" s="154">
        <v>115</v>
      </c>
      <c r="J293" s="251">
        <f>_xlfn.XLOOKUP($I293,Inputs!$C$6:$C$23,Inputs!$D$6:$D$23)*$G293</f>
        <v>2.0857142857142859</v>
      </c>
      <c r="K293" s="252">
        <f t="shared" si="13"/>
        <v>3</v>
      </c>
      <c r="L293" s="322"/>
      <c r="M293" s="322"/>
      <c r="N293" s="322"/>
      <c r="O293" s="322"/>
      <c r="P293" s="322"/>
      <c r="Q293" s="250">
        <f>_xlfn.XLOOKUP($I293,Inputs!$G$6:$G$23,Inputs!$J$6:$J$23)*$K293</f>
        <v>98.449131513647643</v>
      </c>
      <c r="R293" s="250">
        <f>_xlfn.XLOOKUP($I293,Inputs!$G$6:$G$23,Inputs!$K$6:$K$23)*$K293</f>
        <v>108.40163934426229</v>
      </c>
      <c r="S293" s="211" t="s">
        <v>4656</v>
      </c>
      <c r="T293" s="31" t="s">
        <v>3107</v>
      </c>
      <c r="U293" s="211" t="s">
        <v>1742</v>
      </c>
      <c r="V293" s="31" t="s">
        <v>3106</v>
      </c>
      <c r="W293" s="16" t="s">
        <v>5491</v>
      </c>
      <c r="X293" s="16"/>
      <c r="Y293" s="74">
        <v>553</v>
      </c>
      <c r="Z293" s="196" t="str">
        <f t="shared" si="14"/>
        <v/>
      </c>
    </row>
    <row r="294" spans="2:26" ht="18.75">
      <c r="B294" s="211" t="s">
        <v>1739</v>
      </c>
      <c r="C294" s="211" t="s">
        <v>2808</v>
      </c>
      <c r="D294" s="46" t="s">
        <v>2783</v>
      </c>
      <c r="E294" s="31">
        <v>1</v>
      </c>
      <c r="F294" s="31" t="s">
        <v>2807</v>
      </c>
      <c r="G294" s="191">
        <v>2</v>
      </c>
      <c r="H294" s="191">
        <f t="shared" si="12"/>
        <v>1.2345679012345678</v>
      </c>
      <c r="I294" s="154">
        <v>115</v>
      </c>
      <c r="J294" s="251">
        <f>_xlfn.XLOOKUP($I294,Inputs!$C$6:$C$23,Inputs!$D$6:$D$23)*$G294</f>
        <v>0.8342857142857143</v>
      </c>
      <c r="K294" s="252">
        <f t="shared" si="13"/>
        <v>3</v>
      </c>
      <c r="L294" s="322"/>
      <c r="M294" s="322"/>
      <c r="N294" s="322"/>
      <c r="O294" s="322"/>
      <c r="P294" s="322"/>
      <c r="Q294" s="250">
        <f>_xlfn.XLOOKUP($I294,Inputs!$G$6:$G$23,Inputs!$J$6:$J$23)*$K294</f>
        <v>98.449131513647643</v>
      </c>
      <c r="R294" s="250">
        <f>_xlfn.XLOOKUP($I294,Inputs!$G$6:$G$23,Inputs!$K$6:$K$23)*$K294</f>
        <v>108.40163934426229</v>
      </c>
      <c r="S294" s="211" t="s">
        <v>1742</v>
      </c>
      <c r="T294" s="31" t="s">
        <v>3106</v>
      </c>
      <c r="U294" s="211" t="s">
        <v>1743</v>
      </c>
      <c r="V294" s="31" t="s">
        <v>4266</v>
      </c>
      <c r="W294" s="16" t="s">
        <v>5491</v>
      </c>
      <c r="X294" s="16"/>
      <c r="Y294" s="74">
        <v>554</v>
      </c>
      <c r="Z294" s="196" t="str">
        <f t="shared" si="14"/>
        <v/>
      </c>
    </row>
    <row r="295" spans="2:26" ht="18.75">
      <c r="B295" s="211" t="s">
        <v>1739</v>
      </c>
      <c r="C295" s="211" t="s">
        <v>2808</v>
      </c>
      <c r="D295" s="46" t="s">
        <v>2783</v>
      </c>
      <c r="E295" s="31">
        <v>1</v>
      </c>
      <c r="F295" s="31" t="s">
        <v>2807</v>
      </c>
      <c r="G295" s="191">
        <v>2</v>
      </c>
      <c r="H295" s="191">
        <f t="shared" si="12"/>
        <v>1.2345679012345678</v>
      </c>
      <c r="I295" s="154">
        <v>115</v>
      </c>
      <c r="J295" s="251">
        <f>_xlfn.XLOOKUP($I295,Inputs!$C$6:$C$23,Inputs!$D$6:$D$23)*$G295</f>
        <v>0.8342857142857143</v>
      </c>
      <c r="K295" s="252">
        <f t="shared" si="13"/>
        <v>3</v>
      </c>
      <c r="L295" s="322"/>
      <c r="M295" s="322"/>
      <c r="N295" s="322"/>
      <c r="O295" s="322"/>
      <c r="P295" s="322"/>
      <c r="Q295" s="250">
        <f>_xlfn.XLOOKUP($I295,Inputs!$G$6:$G$23,Inputs!$J$6:$J$23)*$K295</f>
        <v>98.449131513647643</v>
      </c>
      <c r="R295" s="250">
        <f>_xlfn.XLOOKUP($I295,Inputs!$G$6:$G$23,Inputs!$K$6:$K$23)*$K295</f>
        <v>108.40163934426229</v>
      </c>
      <c r="S295" s="211" t="s">
        <v>1742</v>
      </c>
      <c r="T295" s="31" t="s">
        <v>3106</v>
      </c>
      <c r="U295" s="211" t="s">
        <v>1740</v>
      </c>
      <c r="V295" s="31" t="s">
        <v>3108</v>
      </c>
      <c r="W295" s="16" t="s">
        <v>5491</v>
      </c>
      <c r="X295" s="16"/>
      <c r="Y295" s="74">
        <v>555</v>
      </c>
      <c r="Z295" s="196" t="str">
        <f t="shared" si="14"/>
        <v/>
      </c>
    </row>
    <row r="296" spans="2:26" ht="18.75">
      <c r="B296" s="211" t="s">
        <v>1739</v>
      </c>
      <c r="C296" s="211" t="s">
        <v>2808</v>
      </c>
      <c r="D296" s="46" t="s">
        <v>2783</v>
      </c>
      <c r="E296" s="31">
        <v>1</v>
      </c>
      <c r="F296" s="31" t="s">
        <v>2807</v>
      </c>
      <c r="G296" s="191">
        <v>2</v>
      </c>
      <c r="H296" s="191">
        <f t="shared" si="12"/>
        <v>1.2345679012345678</v>
      </c>
      <c r="I296" s="154">
        <v>115</v>
      </c>
      <c r="J296" s="251">
        <f>_xlfn.XLOOKUP($I296,Inputs!$C$6:$C$23,Inputs!$D$6:$D$23)*$G296</f>
        <v>0.8342857142857143</v>
      </c>
      <c r="K296" s="252">
        <f t="shared" si="13"/>
        <v>3</v>
      </c>
      <c r="L296" s="322"/>
      <c r="M296" s="322"/>
      <c r="N296" s="322"/>
      <c r="O296" s="322"/>
      <c r="P296" s="322"/>
      <c r="Q296" s="250">
        <f>_xlfn.XLOOKUP($I296,Inputs!$G$6:$G$23,Inputs!$J$6:$J$23)*$K296</f>
        <v>98.449131513647643</v>
      </c>
      <c r="R296" s="250">
        <f>_xlfn.XLOOKUP($I296,Inputs!$G$6:$G$23,Inputs!$K$6:$K$23)*$K296</f>
        <v>108.40163934426229</v>
      </c>
      <c r="S296" s="211" t="s">
        <v>1740</v>
      </c>
      <c r="T296" s="31" t="s">
        <v>3108</v>
      </c>
      <c r="U296" s="211" t="s">
        <v>1741</v>
      </c>
      <c r="V296" s="31" t="s">
        <v>3109</v>
      </c>
      <c r="W296" s="16" t="s">
        <v>5491</v>
      </c>
      <c r="X296" s="16"/>
      <c r="Y296" s="74">
        <v>556</v>
      </c>
      <c r="Z296" s="196" t="str">
        <f t="shared" si="14"/>
        <v/>
      </c>
    </row>
    <row r="297" spans="2:26" ht="18.75">
      <c r="B297" s="211" t="s">
        <v>1739</v>
      </c>
      <c r="C297" s="211" t="s">
        <v>2808</v>
      </c>
      <c r="D297" s="46" t="s">
        <v>2783</v>
      </c>
      <c r="E297" s="31">
        <v>1</v>
      </c>
      <c r="F297" s="31" t="s">
        <v>2807</v>
      </c>
      <c r="G297" s="191">
        <v>3.5</v>
      </c>
      <c r="H297" s="191">
        <f t="shared" si="12"/>
        <v>2.1604938271604937</v>
      </c>
      <c r="I297" s="154">
        <v>115</v>
      </c>
      <c r="J297" s="251">
        <f>_xlfn.XLOOKUP($I297,Inputs!$C$6:$C$23,Inputs!$D$6:$D$23)*$G297</f>
        <v>1.46</v>
      </c>
      <c r="K297" s="252">
        <f t="shared" si="13"/>
        <v>3</v>
      </c>
      <c r="L297" s="322"/>
      <c r="M297" s="322"/>
      <c r="N297" s="322"/>
      <c r="O297" s="322"/>
      <c r="P297" s="322"/>
      <c r="Q297" s="250">
        <f>_xlfn.XLOOKUP($I297,Inputs!$G$6:$G$23,Inputs!$J$6:$J$23)*$K297</f>
        <v>98.449131513647643</v>
      </c>
      <c r="R297" s="250">
        <f>_xlfn.XLOOKUP($I297,Inputs!$G$6:$G$23,Inputs!$K$6:$K$23)*$K297</f>
        <v>108.40163934426229</v>
      </c>
      <c r="S297" s="211" t="s">
        <v>1741</v>
      </c>
      <c r="T297" s="31" t="s">
        <v>3109</v>
      </c>
      <c r="U297" s="211" t="s">
        <v>1407</v>
      </c>
      <c r="V297" s="31" t="s">
        <v>3927</v>
      </c>
      <c r="W297" s="16" t="s">
        <v>5491</v>
      </c>
      <c r="X297" s="16"/>
      <c r="Y297" s="74">
        <v>557</v>
      </c>
      <c r="Z297" s="196" t="str">
        <f t="shared" si="14"/>
        <v/>
      </c>
    </row>
    <row r="298" spans="2:26" ht="18.75">
      <c r="B298" s="211" t="s">
        <v>1739</v>
      </c>
      <c r="C298" s="211" t="s">
        <v>2808</v>
      </c>
      <c r="D298" s="46" t="s">
        <v>2783</v>
      </c>
      <c r="E298" s="31">
        <v>1</v>
      </c>
      <c r="F298" s="31" t="s">
        <v>2807</v>
      </c>
      <c r="G298" s="191">
        <v>1</v>
      </c>
      <c r="H298" s="191">
        <f t="shared" si="12"/>
        <v>0.61728395061728392</v>
      </c>
      <c r="I298" s="154">
        <v>115</v>
      </c>
      <c r="J298" s="251">
        <f>_xlfn.XLOOKUP($I298,Inputs!$C$6:$C$23,Inputs!$D$6:$D$23)*$G298</f>
        <v>0.41714285714285715</v>
      </c>
      <c r="K298" s="252">
        <f t="shared" si="13"/>
        <v>3</v>
      </c>
      <c r="L298" s="322"/>
      <c r="M298" s="322"/>
      <c r="N298" s="322"/>
      <c r="O298" s="322"/>
      <c r="P298" s="322"/>
      <c r="Q298" s="250">
        <f>_xlfn.XLOOKUP($I298,Inputs!$G$6:$G$23,Inputs!$J$6:$J$23)*$K298</f>
        <v>98.449131513647643</v>
      </c>
      <c r="R298" s="250">
        <f>_xlfn.XLOOKUP($I298,Inputs!$G$6:$G$23,Inputs!$K$6:$K$23)*$K298</f>
        <v>108.40163934426229</v>
      </c>
      <c r="S298" s="211" t="s">
        <v>1741</v>
      </c>
      <c r="T298" s="31" t="s">
        <v>3109</v>
      </c>
      <c r="U298" s="211" t="s">
        <v>4725</v>
      </c>
      <c r="V298" s="31" t="s">
        <v>4561</v>
      </c>
      <c r="W298" s="16" t="s">
        <v>5491</v>
      </c>
      <c r="X298" s="16"/>
      <c r="Y298" s="74">
        <v>558</v>
      </c>
      <c r="Z298" s="196" t="str">
        <f t="shared" si="14"/>
        <v/>
      </c>
    </row>
    <row r="299" spans="2:26" ht="18.75">
      <c r="B299" s="211" t="s">
        <v>1776</v>
      </c>
      <c r="C299" s="211" t="s">
        <v>2808</v>
      </c>
      <c r="D299" s="46" t="s">
        <v>2783</v>
      </c>
      <c r="E299" s="31">
        <v>1</v>
      </c>
      <c r="F299" s="31" t="s">
        <v>2807</v>
      </c>
      <c r="G299" s="191">
        <v>1</v>
      </c>
      <c r="H299" s="191">
        <f t="shared" si="12"/>
        <v>0.61728395061728392</v>
      </c>
      <c r="I299" s="154">
        <v>115</v>
      </c>
      <c r="J299" s="251">
        <f>_xlfn.XLOOKUP($I299,Inputs!$C$6:$C$23,Inputs!$D$6:$D$23)*$G299</f>
        <v>0.41714285714285715</v>
      </c>
      <c r="K299" s="252">
        <f t="shared" si="13"/>
        <v>3</v>
      </c>
      <c r="L299" s="322"/>
      <c r="M299" s="322"/>
      <c r="N299" s="322"/>
      <c r="O299" s="322"/>
      <c r="P299" s="322"/>
      <c r="Q299" s="250">
        <f>_xlfn.XLOOKUP($I299,Inputs!$G$6:$G$23,Inputs!$J$6:$J$23)*$K299</f>
        <v>98.449131513647643</v>
      </c>
      <c r="R299" s="250">
        <f>_xlfn.XLOOKUP($I299,Inputs!$G$6:$G$23,Inputs!$K$6:$K$23)*$K299</f>
        <v>108.40163934426229</v>
      </c>
      <c r="S299" s="211" t="s">
        <v>4393</v>
      </c>
      <c r="T299" s="31" t="s">
        <v>4394</v>
      </c>
      <c r="U299" s="211" t="s">
        <v>1731</v>
      </c>
      <c r="V299" s="31" t="s">
        <v>3104</v>
      </c>
      <c r="W299" s="16" t="s">
        <v>5491</v>
      </c>
      <c r="X299" s="16"/>
      <c r="Y299" s="74">
        <v>587</v>
      </c>
      <c r="Z299" s="196" t="str">
        <f t="shared" si="14"/>
        <v/>
      </c>
    </row>
    <row r="300" spans="2:26" ht="18.75">
      <c r="B300" s="211" t="s">
        <v>1776</v>
      </c>
      <c r="C300" s="211" t="s">
        <v>2808</v>
      </c>
      <c r="D300" s="46" t="s">
        <v>2783</v>
      </c>
      <c r="E300" s="31">
        <v>1</v>
      </c>
      <c r="F300" s="31" t="s">
        <v>2807</v>
      </c>
      <c r="G300" s="191">
        <v>3.5</v>
      </c>
      <c r="H300" s="191">
        <f t="shared" si="12"/>
        <v>2.1604938271604937</v>
      </c>
      <c r="I300" s="154">
        <v>115</v>
      </c>
      <c r="J300" s="251">
        <f>_xlfn.XLOOKUP($I300,Inputs!$C$6:$C$23,Inputs!$D$6:$D$23)*$G300</f>
        <v>1.46</v>
      </c>
      <c r="K300" s="252">
        <f t="shared" si="13"/>
        <v>3</v>
      </c>
      <c r="L300" s="322"/>
      <c r="M300" s="322"/>
      <c r="N300" s="322"/>
      <c r="O300" s="322"/>
      <c r="P300" s="322"/>
      <c r="Q300" s="250">
        <f>_xlfn.XLOOKUP($I300,Inputs!$G$6:$G$23,Inputs!$J$6:$J$23)*$K300</f>
        <v>98.449131513647643</v>
      </c>
      <c r="R300" s="250">
        <f>_xlfn.XLOOKUP($I300,Inputs!$G$6:$G$23,Inputs!$K$6:$K$23)*$K300</f>
        <v>108.40163934426229</v>
      </c>
      <c r="S300" s="211" t="s">
        <v>1731</v>
      </c>
      <c r="T300" s="31" t="s">
        <v>3104</v>
      </c>
      <c r="U300" s="211" t="s">
        <v>4656</v>
      </c>
      <c r="V300" s="31" t="s">
        <v>3107</v>
      </c>
      <c r="W300" s="16" t="s">
        <v>5491</v>
      </c>
      <c r="X300" s="16"/>
      <c r="Y300" s="74">
        <v>588</v>
      </c>
      <c r="Z300" s="196" t="str">
        <f t="shared" si="14"/>
        <v/>
      </c>
    </row>
    <row r="301" spans="2:26" ht="18.75">
      <c r="B301" s="211" t="s">
        <v>1776</v>
      </c>
      <c r="C301" s="211" t="s">
        <v>2808</v>
      </c>
      <c r="D301" s="46" t="s">
        <v>2783</v>
      </c>
      <c r="E301" s="31">
        <v>1</v>
      </c>
      <c r="F301" s="31" t="s">
        <v>2807</v>
      </c>
      <c r="G301" s="191">
        <v>5</v>
      </c>
      <c r="H301" s="191">
        <f t="shared" si="12"/>
        <v>3.0864197530864197</v>
      </c>
      <c r="I301" s="154">
        <v>115</v>
      </c>
      <c r="J301" s="251">
        <f>_xlfn.XLOOKUP($I301,Inputs!$C$6:$C$23,Inputs!$D$6:$D$23)*$G301</f>
        <v>2.0857142857142859</v>
      </c>
      <c r="K301" s="252">
        <f t="shared" si="13"/>
        <v>3</v>
      </c>
      <c r="L301" s="322"/>
      <c r="M301" s="322"/>
      <c r="N301" s="322"/>
      <c r="O301" s="322"/>
      <c r="P301" s="322"/>
      <c r="Q301" s="250">
        <f>_xlfn.XLOOKUP($I301,Inputs!$G$6:$G$23,Inputs!$J$6:$J$23)*$K301</f>
        <v>98.449131513647643</v>
      </c>
      <c r="R301" s="250">
        <f>_xlfn.XLOOKUP($I301,Inputs!$G$6:$G$23,Inputs!$K$6:$K$23)*$K301</f>
        <v>108.40163934426229</v>
      </c>
      <c r="S301" s="211" t="s">
        <v>4656</v>
      </c>
      <c r="T301" s="31" t="s">
        <v>3107</v>
      </c>
      <c r="U301" s="211" t="s">
        <v>1742</v>
      </c>
      <c r="V301" s="31" t="s">
        <v>3106</v>
      </c>
      <c r="W301" s="16" t="s">
        <v>5491</v>
      </c>
      <c r="X301" s="16"/>
      <c r="Y301" s="74">
        <v>589</v>
      </c>
      <c r="Z301" s="196" t="str">
        <f t="shared" si="14"/>
        <v/>
      </c>
    </row>
    <row r="302" spans="2:26" ht="18.75">
      <c r="B302" s="211" t="s">
        <v>1776</v>
      </c>
      <c r="C302" s="211" t="s">
        <v>2808</v>
      </c>
      <c r="D302" s="46" t="s">
        <v>2783</v>
      </c>
      <c r="E302" s="31">
        <v>1</v>
      </c>
      <c r="F302" s="31" t="s">
        <v>2807</v>
      </c>
      <c r="G302" s="191">
        <v>2</v>
      </c>
      <c r="H302" s="191">
        <f t="shared" si="12"/>
        <v>1.2345679012345678</v>
      </c>
      <c r="I302" s="154">
        <v>115</v>
      </c>
      <c r="J302" s="251">
        <f>_xlfn.XLOOKUP($I302,Inputs!$C$6:$C$23,Inputs!$D$6:$D$23)*$G302</f>
        <v>0.8342857142857143</v>
      </c>
      <c r="K302" s="252">
        <f t="shared" si="13"/>
        <v>3</v>
      </c>
      <c r="L302" s="322"/>
      <c r="M302" s="322"/>
      <c r="N302" s="322"/>
      <c r="O302" s="322"/>
      <c r="P302" s="322"/>
      <c r="Q302" s="250">
        <f>_xlfn.XLOOKUP($I302,Inputs!$G$6:$G$23,Inputs!$J$6:$J$23)*$K302</f>
        <v>98.449131513647643</v>
      </c>
      <c r="R302" s="250">
        <f>_xlfn.XLOOKUP($I302,Inputs!$G$6:$G$23,Inputs!$K$6:$K$23)*$K302</f>
        <v>108.40163934426229</v>
      </c>
      <c r="S302" s="211" t="s">
        <v>1742</v>
      </c>
      <c r="T302" s="31" t="s">
        <v>3106</v>
      </c>
      <c r="U302" s="211" t="s">
        <v>1743</v>
      </c>
      <c r="V302" s="31" t="s">
        <v>4266</v>
      </c>
      <c r="W302" s="16" t="s">
        <v>5491</v>
      </c>
      <c r="X302" s="16"/>
      <c r="Y302" s="74">
        <v>590</v>
      </c>
      <c r="Z302" s="196" t="str">
        <f t="shared" si="14"/>
        <v/>
      </c>
    </row>
    <row r="303" spans="2:26" ht="18.75">
      <c r="B303" s="211" t="s">
        <v>1776</v>
      </c>
      <c r="C303" s="211" t="s">
        <v>2808</v>
      </c>
      <c r="D303" s="46" t="s">
        <v>2783</v>
      </c>
      <c r="E303" s="31">
        <v>1</v>
      </c>
      <c r="F303" s="31" t="s">
        <v>2807</v>
      </c>
      <c r="G303" s="191">
        <v>2</v>
      </c>
      <c r="H303" s="191">
        <f t="shared" si="12"/>
        <v>1.2345679012345678</v>
      </c>
      <c r="I303" s="154">
        <v>115</v>
      </c>
      <c r="J303" s="251">
        <f>_xlfn.XLOOKUP($I303,Inputs!$C$6:$C$23,Inputs!$D$6:$D$23)*$G303</f>
        <v>0.8342857142857143</v>
      </c>
      <c r="K303" s="252">
        <f t="shared" si="13"/>
        <v>3</v>
      </c>
      <c r="L303" s="322"/>
      <c r="M303" s="322"/>
      <c r="N303" s="322"/>
      <c r="O303" s="322"/>
      <c r="P303" s="322"/>
      <c r="Q303" s="250">
        <f>_xlfn.XLOOKUP($I303,Inputs!$G$6:$G$23,Inputs!$J$6:$J$23)*$K303</f>
        <v>98.449131513647643</v>
      </c>
      <c r="R303" s="250">
        <f>_xlfn.XLOOKUP($I303,Inputs!$G$6:$G$23,Inputs!$K$6:$K$23)*$K303</f>
        <v>108.40163934426229</v>
      </c>
      <c r="S303" s="211" t="s">
        <v>1742</v>
      </c>
      <c r="T303" s="31" t="s">
        <v>3106</v>
      </c>
      <c r="U303" s="211" t="s">
        <v>1740</v>
      </c>
      <c r="V303" s="31" t="s">
        <v>3108</v>
      </c>
      <c r="W303" s="16" t="s">
        <v>5491</v>
      </c>
      <c r="X303" s="16"/>
      <c r="Y303" s="74">
        <v>591</v>
      </c>
      <c r="Z303" s="196" t="str">
        <f t="shared" si="14"/>
        <v/>
      </c>
    </row>
    <row r="304" spans="2:26" ht="18.75">
      <c r="B304" s="211" t="s">
        <v>1776</v>
      </c>
      <c r="C304" s="211" t="s">
        <v>2808</v>
      </c>
      <c r="D304" s="46" t="s">
        <v>2783</v>
      </c>
      <c r="E304" s="31">
        <v>1</v>
      </c>
      <c r="F304" s="31" t="s">
        <v>2807</v>
      </c>
      <c r="G304" s="191">
        <v>3.5</v>
      </c>
      <c r="H304" s="191">
        <f t="shared" si="12"/>
        <v>2.1604938271604937</v>
      </c>
      <c r="I304" s="154">
        <v>115</v>
      </c>
      <c r="J304" s="251">
        <f>_xlfn.XLOOKUP($I304,Inputs!$C$6:$C$23,Inputs!$D$6:$D$23)*$G304</f>
        <v>1.46</v>
      </c>
      <c r="K304" s="252">
        <f t="shared" si="13"/>
        <v>3</v>
      </c>
      <c r="L304" s="322"/>
      <c r="M304" s="322"/>
      <c r="N304" s="322"/>
      <c r="O304" s="322"/>
      <c r="P304" s="322"/>
      <c r="Q304" s="250">
        <f>_xlfn.XLOOKUP($I304,Inputs!$G$6:$G$23,Inputs!$J$6:$J$23)*$K304</f>
        <v>98.449131513647643</v>
      </c>
      <c r="R304" s="250">
        <f>_xlfn.XLOOKUP($I304,Inputs!$G$6:$G$23,Inputs!$K$6:$K$23)*$K304</f>
        <v>108.40163934426229</v>
      </c>
      <c r="S304" s="211" t="s">
        <v>1740</v>
      </c>
      <c r="T304" s="31" t="s">
        <v>3108</v>
      </c>
      <c r="U304" s="211" t="s">
        <v>1407</v>
      </c>
      <c r="V304" s="31" t="s">
        <v>3927</v>
      </c>
      <c r="W304" s="16" t="s">
        <v>5491</v>
      </c>
      <c r="X304" s="16"/>
      <c r="Y304" s="74">
        <v>592</v>
      </c>
      <c r="Z304" s="196" t="str">
        <f t="shared" si="14"/>
        <v/>
      </c>
    </row>
    <row r="305" spans="2:26" ht="18.75">
      <c r="B305" s="211" t="s">
        <v>1776</v>
      </c>
      <c r="C305" s="211" t="s">
        <v>2808</v>
      </c>
      <c r="D305" s="46" t="s">
        <v>2783</v>
      </c>
      <c r="E305" s="31">
        <v>1</v>
      </c>
      <c r="F305" s="31" t="s">
        <v>2807</v>
      </c>
      <c r="G305" s="191">
        <v>8</v>
      </c>
      <c r="H305" s="191">
        <f t="shared" si="12"/>
        <v>4.9382716049382713</v>
      </c>
      <c r="I305" s="154">
        <v>115</v>
      </c>
      <c r="J305" s="251">
        <f>_xlfn.XLOOKUP($I305,Inputs!$C$6:$C$23,Inputs!$D$6:$D$23)*$G305</f>
        <v>3.3371428571428572</v>
      </c>
      <c r="K305" s="252">
        <f t="shared" si="13"/>
        <v>3</v>
      </c>
      <c r="L305" s="322"/>
      <c r="M305" s="322"/>
      <c r="N305" s="322"/>
      <c r="O305" s="322"/>
      <c r="P305" s="322"/>
      <c r="Q305" s="250">
        <f>_xlfn.XLOOKUP($I305,Inputs!$G$6:$G$23,Inputs!$J$6:$J$23)*$K305</f>
        <v>98.449131513647643</v>
      </c>
      <c r="R305" s="250">
        <f>_xlfn.XLOOKUP($I305,Inputs!$G$6:$G$23,Inputs!$K$6:$K$23)*$K305</f>
        <v>108.40163934426229</v>
      </c>
      <c r="S305" s="211" t="s">
        <v>1407</v>
      </c>
      <c r="T305" s="31" t="s">
        <v>3927</v>
      </c>
      <c r="U305" s="211" t="s">
        <v>1388</v>
      </c>
      <c r="V305" s="31" t="s">
        <v>3077</v>
      </c>
      <c r="W305" s="16" t="s">
        <v>5491</v>
      </c>
      <c r="X305" s="16"/>
      <c r="Y305" s="74">
        <v>593</v>
      </c>
      <c r="Z305" s="196" t="str">
        <f t="shared" si="14"/>
        <v/>
      </c>
    </row>
    <row r="306" spans="2:26" ht="18.75">
      <c r="B306" s="211" t="s">
        <v>1776</v>
      </c>
      <c r="C306" s="211" t="s">
        <v>2808</v>
      </c>
      <c r="D306" s="46" t="s">
        <v>2783</v>
      </c>
      <c r="E306" s="31">
        <v>1</v>
      </c>
      <c r="F306" s="31" t="s">
        <v>2807</v>
      </c>
      <c r="G306" s="191">
        <v>3</v>
      </c>
      <c r="H306" s="191">
        <f t="shared" si="12"/>
        <v>1.8518518518518516</v>
      </c>
      <c r="I306" s="154">
        <v>115</v>
      </c>
      <c r="J306" s="251">
        <f>_xlfn.XLOOKUP($I306,Inputs!$C$6:$C$23,Inputs!$D$6:$D$23)*$G306</f>
        <v>1.2514285714285713</v>
      </c>
      <c r="K306" s="252">
        <f t="shared" si="13"/>
        <v>3</v>
      </c>
      <c r="L306" s="322"/>
      <c r="M306" s="322"/>
      <c r="N306" s="322"/>
      <c r="O306" s="322"/>
      <c r="P306" s="322"/>
      <c r="Q306" s="250">
        <f>_xlfn.XLOOKUP($I306,Inputs!$G$6:$G$23,Inputs!$J$6:$J$23)*$K306</f>
        <v>98.449131513647643</v>
      </c>
      <c r="R306" s="250">
        <f>_xlfn.XLOOKUP($I306,Inputs!$G$6:$G$23,Inputs!$K$6:$K$23)*$K306</f>
        <v>108.40163934426229</v>
      </c>
      <c r="S306" s="211" t="s">
        <v>1388</v>
      </c>
      <c r="T306" s="31" t="s">
        <v>3077</v>
      </c>
      <c r="U306" s="211" t="s">
        <v>1390</v>
      </c>
      <c r="V306" s="31" t="s">
        <v>3118</v>
      </c>
      <c r="W306" s="16" t="s">
        <v>5491</v>
      </c>
      <c r="X306" s="16"/>
      <c r="Y306" s="74">
        <v>594</v>
      </c>
      <c r="Z306" s="196" t="str">
        <f t="shared" si="14"/>
        <v/>
      </c>
    </row>
    <row r="307" spans="2:26" ht="18.75">
      <c r="B307" s="211" t="s">
        <v>1776</v>
      </c>
      <c r="C307" s="211" t="s">
        <v>2808</v>
      </c>
      <c r="D307" s="46" t="s">
        <v>2783</v>
      </c>
      <c r="E307" s="31">
        <v>2</v>
      </c>
      <c r="F307" s="31" t="s">
        <v>2807</v>
      </c>
      <c r="G307" s="191">
        <v>0.1</v>
      </c>
      <c r="H307" s="191">
        <f t="shared" si="12"/>
        <v>6.1728395061728392E-2</v>
      </c>
      <c r="I307" s="154">
        <v>115</v>
      </c>
      <c r="J307" s="251">
        <f>_xlfn.XLOOKUP($I307,Inputs!$C$6:$C$23,Inputs!$D$6:$D$23)*$G307</f>
        <v>4.1714285714285718E-2</v>
      </c>
      <c r="K307" s="252">
        <f t="shared" si="13"/>
        <v>3</v>
      </c>
      <c r="L307" s="322"/>
      <c r="M307" s="322"/>
      <c r="N307" s="322"/>
      <c r="O307" s="322"/>
      <c r="P307" s="322"/>
      <c r="Q307" s="250">
        <f>_xlfn.XLOOKUP($I307,Inputs!$G$6:$G$23,Inputs!$J$6:$J$23)*$K307</f>
        <v>98.449131513647643</v>
      </c>
      <c r="R307" s="250">
        <f>_xlfn.XLOOKUP($I307,Inputs!$G$6:$G$23,Inputs!$K$6:$K$23)*$K307</f>
        <v>108.40163934426229</v>
      </c>
      <c r="S307" s="211" t="s">
        <v>1390</v>
      </c>
      <c r="T307" s="31" t="s">
        <v>3118</v>
      </c>
      <c r="U307" s="211" t="s">
        <v>4669</v>
      </c>
      <c r="V307" s="31" t="s">
        <v>4493</v>
      </c>
      <c r="W307" s="16" t="s">
        <v>5491</v>
      </c>
      <c r="X307" s="16"/>
      <c r="Y307" s="74">
        <v>595</v>
      </c>
      <c r="Z307" s="196" t="str">
        <f t="shared" si="14"/>
        <v/>
      </c>
    </row>
    <row r="308" spans="2:26" ht="18.75">
      <c r="B308" s="211" t="s">
        <v>2418</v>
      </c>
      <c r="C308" s="211" t="s">
        <v>2808</v>
      </c>
      <c r="D308" s="46" t="s">
        <v>2783</v>
      </c>
      <c r="E308" s="31">
        <v>1</v>
      </c>
      <c r="F308" s="31" t="s">
        <v>2807</v>
      </c>
      <c r="G308" s="191">
        <v>68</v>
      </c>
      <c r="H308" s="191">
        <f t="shared" si="12"/>
        <v>41.975308641975303</v>
      </c>
      <c r="I308" s="154">
        <v>230</v>
      </c>
      <c r="J308" s="251">
        <f>_xlfn.XLOOKUP($I308,Inputs!$C$6:$C$23,Inputs!$D$6:$D$23)*$G308</f>
        <v>32.64</v>
      </c>
      <c r="K308" s="252">
        <f t="shared" si="13"/>
        <v>3</v>
      </c>
      <c r="L308" s="322"/>
      <c r="M308" s="322"/>
      <c r="N308" s="322"/>
      <c r="O308" s="322"/>
      <c r="P308" s="322"/>
      <c r="Q308" s="250">
        <f>_xlfn.XLOOKUP($I308,Inputs!$G$6:$G$23,Inputs!$J$6:$J$23)*$K308</f>
        <v>402</v>
      </c>
      <c r="R308" s="250">
        <f>_xlfn.XLOOKUP($I308,Inputs!$G$6:$G$23,Inputs!$K$6:$K$23)*$K308</f>
        <v>435</v>
      </c>
      <c r="S308" s="211" t="s">
        <v>1616</v>
      </c>
      <c r="T308" s="31" t="s">
        <v>4630</v>
      </c>
      <c r="U308" s="211" t="s">
        <v>2262</v>
      </c>
      <c r="V308" s="31" t="s">
        <v>3004</v>
      </c>
      <c r="W308" s="16" t="s">
        <v>5467</v>
      </c>
      <c r="X308" s="16"/>
      <c r="Y308" s="74">
        <v>1627</v>
      </c>
      <c r="Z308" s="196" t="str">
        <f t="shared" si="14"/>
        <v/>
      </c>
    </row>
    <row r="309" spans="2:26" ht="18.75">
      <c r="B309" s="211" t="s">
        <v>2418</v>
      </c>
      <c r="C309" s="211" t="s">
        <v>2808</v>
      </c>
      <c r="D309" s="46" t="s">
        <v>2783</v>
      </c>
      <c r="E309" s="31">
        <v>1</v>
      </c>
      <c r="F309" s="31" t="s">
        <v>2807</v>
      </c>
      <c r="G309" s="191">
        <v>10</v>
      </c>
      <c r="H309" s="191">
        <f t="shared" si="12"/>
        <v>6.1728395061728394</v>
      </c>
      <c r="I309" s="154">
        <v>230</v>
      </c>
      <c r="J309" s="251">
        <f>_xlfn.XLOOKUP($I309,Inputs!$C$6:$C$23,Inputs!$D$6:$D$23)*$G309</f>
        <v>4.8</v>
      </c>
      <c r="K309" s="252">
        <f t="shared" si="13"/>
        <v>3</v>
      </c>
      <c r="L309" s="322"/>
      <c r="M309" s="322"/>
      <c r="N309" s="322"/>
      <c r="O309" s="322"/>
      <c r="P309" s="322"/>
      <c r="Q309" s="250">
        <f>_xlfn.XLOOKUP($I309,Inputs!$G$6:$G$23,Inputs!$J$6:$J$23)*$K309</f>
        <v>402</v>
      </c>
      <c r="R309" s="250">
        <f>_xlfn.XLOOKUP($I309,Inputs!$G$6:$G$23,Inputs!$K$6:$K$23)*$K309</f>
        <v>435</v>
      </c>
      <c r="S309" s="211" t="s">
        <v>2262</v>
      </c>
      <c r="T309" s="31" t="s">
        <v>3004</v>
      </c>
      <c r="U309" s="211" t="s">
        <v>1470</v>
      </c>
      <c r="V309" s="31" t="s">
        <v>3944</v>
      </c>
      <c r="W309" s="16" t="s">
        <v>5467</v>
      </c>
      <c r="X309" s="16"/>
      <c r="Y309" s="74">
        <v>1628</v>
      </c>
      <c r="Z309" s="196" t="str">
        <f t="shared" si="14"/>
        <v/>
      </c>
    </row>
    <row r="310" spans="2:26" ht="18.75">
      <c r="B310" s="211" t="s">
        <v>2418</v>
      </c>
      <c r="C310" s="211" t="s">
        <v>2808</v>
      </c>
      <c r="D310" s="46" t="s">
        <v>2783</v>
      </c>
      <c r="E310" s="31">
        <v>1</v>
      </c>
      <c r="F310" s="31" t="s">
        <v>2807</v>
      </c>
      <c r="G310" s="191">
        <v>1</v>
      </c>
      <c r="H310" s="191">
        <f t="shared" si="12"/>
        <v>0.61728395061728392</v>
      </c>
      <c r="I310" s="154">
        <v>230</v>
      </c>
      <c r="J310" s="251">
        <f>_xlfn.XLOOKUP($I310,Inputs!$C$6:$C$23,Inputs!$D$6:$D$23)*$G310</f>
        <v>0.48</v>
      </c>
      <c r="K310" s="252">
        <f t="shared" si="13"/>
        <v>3</v>
      </c>
      <c r="L310" s="322"/>
      <c r="M310" s="322"/>
      <c r="N310" s="322"/>
      <c r="O310" s="322"/>
      <c r="P310" s="322"/>
      <c r="Q310" s="250">
        <f>_xlfn.XLOOKUP($I310,Inputs!$G$6:$G$23,Inputs!$J$6:$J$23)*$K310</f>
        <v>402</v>
      </c>
      <c r="R310" s="250">
        <f>_xlfn.XLOOKUP($I310,Inputs!$G$6:$G$23,Inputs!$K$6:$K$23)*$K310</f>
        <v>435</v>
      </c>
      <c r="S310" s="211" t="s">
        <v>1470</v>
      </c>
      <c r="T310" s="31" t="s">
        <v>3944</v>
      </c>
      <c r="U310" s="211" t="s">
        <v>4677</v>
      </c>
      <c r="V310" s="31" t="s">
        <v>4469</v>
      </c>
      <c r="W310" s="16" t="s">
        <v>5467</v>
      </c>
      <c r="X310" s="16"/>
      <c r="Y310" s="74">
        <v>1629</v>
      </c>
      <c r="Z310" s="196" t="str">
        <f t="shared" si="14"/>
        <v/>
      </c>
    </row>
    <row r="311" spans="2:26" ht="18.75">
      <c r="B311" s="211" t="s">
        <v>2418</v>
      </c>
      <c r="C311" s="211" t="s">
        <v>2808</v>
      </c>
      <c r="D311" s="46" t="s">
        <v>2783</v>
      </c>
      <c r="E311" s="31">
        <v>1</v>
      </c>
      <c r="F311" s="31" t="s">
        <v>2807</v>
      </c>
      <c r="G311" s="191">
        <v>1.5</v>
      </c>
      <c r="H311" s="191">
        <f t="shared" si="12"/>
        <v>0.92592592592592582</v>
      </c>
      <c r="I311" s="154">
        <v>230</v>
      </c>
      <c r="J311" s="251">
        <f>_xlfn.XLOOKUP($I311,Inputs!$C$6:$C$23,Inputs!$D$6:$D$23)*$G311</f>
        <v>0.72</v>
      </c>
      <c r="K311" s="252">
        <f t="shared" si="13"/>
        <v>3</v>
      </c>
      <c r="L311" s="322"/>
      <c r="M311" s="322"/>
      <c r="N311" s="322"/>
      <c r="O311" s="322"/>
      <c r="P311" s="322"/>
      <c r="Q311" s="250">
        <f>_xlfn.XLOOKUP($I311,Inputs!$G$6:$G$23,Inputs!$J$6:$J$23)*$K311</f>
        <v>402</v>
      </c>
      <c r="R311" s="250">
        <f>_xlfn.XLOOKUP($I311,Inputs!$G$6:$G$23,Inputs!$K$6:$K$23)*$K311</f>
        <v>435</v>
      </c>
      <c r="S311" s="211" t="s">
        <v>2262</v>
      </c>
      <c r="T311" s="31" t="s">
        <v>3004</v>
      </c>
      <c r="U311" s="211" t="s">
        <v>2419</v>
      </c>
      <c r="V311" s="31" t="s">
        <v>3006</v>
      </c>
      <c r="W311" s="16" t="s">
        <v>5467</v>
      </c>
      <c r="X311" s="16"/>
      <c r="Y311" s="74">
        <v>1630</v>
      </c>
      <c r="Z311" s="196" t="str">
        <f t="shared" si="14"/>
        <v/>
      </c>
    </row>
    <row r="312" spans="2:26" ht="18.75">
      <c r="B312" s="211" t="s">
        <v>2418</v>
      </c>
      <c r="C312" s="211" t="s">
        <v>2808</v>
      </c>
      <c r="D312" s="46" t="s">
        <v>2783</v>
      </c>
      <c r="E312" s="31">
        <v>1</v>
      </c>
      <c r="F312" s="31" t="s">
        <v>2807</v>
      </c>
      <c r="G312" s="191">
        <v>0.1</v>
      </c>
      <c r="H312" s="191">
        <f t="shared" si="12"/>
        <v>6.1728395061728392E-2</v>
      </c>
      <c r="I312" s="154">
        <v>230</v>
      </c>
      <c r="J312" s="251">
        <f>_xlfn.XLOOKUP($I312,Inputs!$C$6:$C$23,Inputs!$D$6:$D$23)*$G312</f>
        <v>4.8000000000000001E-2</v>
      </c>
      <c r="K312" s="252">
        <f t="shared" si="13"/>
        <v>3</v>
      </c>
      <c r="L312" s="322"/>
      <c r="M312" s="322"/>
      <c r="N312" s="322"/>
      <c r="O312" s="322"/>
      <c r="P312" s="322"/>
      <c r="Q312" s="250">
        <f>_xlfn.XLOOKUP($I312,Inputs!$G$6:$G$23,Inputs!$J$6:$J$23)*$K312</f>
        <v>402</v>
      </c>
      <c r="R312" s="250">
        <f>_xlfn.XLOOKUP($I312,Inputs!$G$6:$G$23,Inputs!$K$6:$K$23)*$K312</f>
        <v>435</v>
      </c>
      <c r="S312" s="211" t="s">
        <v>2419</v>
      </c>
      <c r="T312" s="31" t="s">
        <v>3006</v>
      </c>
      <c r="U312" s="211" t="s">
        <v>2420</v>
      </c>
      <c r="V312" s="31" t="s">
        <v>4167</v>
      </c>
      <c r="W312" s="16" t="s">
        <v>5467</v>
      </c>
      <c r="X312" s="16"/>
      <c r="Y312" s="74">
        <v>1631</v>
      </c>
      <c r="Z312" s="196" t="str">
        <f t="shared" si="14"/>
        <v/>
      </c>
    </row>
    <row r="313" spans="2:26" ht="18.75">
      <c r="B313" s="211" t="s">
        <v>2418</v>
      </c>
      <c r="C313" s="211" t="s">
        <v>2808</v>
      </c>
      <c r="D313" s="46" t="s">
        <v>2783</v>
      </c>
      <c r="E313" s="31">
        <v>1</v>
      </c>
      <c r="F313" s="31" t="s">
        <v>2807</v>
      </c>
      <c r="G313" s="191">
        <v>6.5</v>
      </c>
      <c r="H313" s="191">
        <f t="shared" si="12"/>
        <v>4.0123456790123457</v>
      </c>
      <c r="I313" s="154">
        <v>230</v>
      </c>
      <c r="J313" s="251">
        <f>_xlfn.XLOOKUP($I313,Inputs!$C$6:$C$23,Inputs!$D$6:$D$23)*$G313</f>
        <v>3.12</v>
      </c>
      <c r="K313" s="252">
        <f t="shared" si="13"/>
        <v>3</v>
      </c>
      <c r="L313" s="322"/>
      <c r="M313" s="322"/>
      <c r="N313" s="322"/>
      <c r="O313" s="322"/>
      <c r="P313" s="322"/>
      <c r="Q313" s="250">
        <f>_xlfn.XLOOKUP($I313,Inputs!$G$6:$G$23,Inputs!$J$6:$J$23)*$K313</f>
        <v>402</v>
      </c>
      <c r="R313" s="250">
        <f>_xlfn.XLOOKUP($I313,Inputs!$G$6:$G$23,Inputs!$K$6:$K$23)*$K313</f>
        <v>435</v>
      </c>
      <c r="S313" s="211" t="s">
        <v>2419</v>
      </c>
      <c r="T313" s="31" t="s">
        <v>3006</v>
      </c>
      <c r="U313" s="211" t="s">
        <v>2263</v>
      </c>
      <c r="V313" s="31" t="s">
        <v>3005</v>
      </c>
      <c r="W313" s="16" t="s">
        <v>5467</v>
      </c>
      <c r="X313" s="16"/>
      <c r="Y313" s="74">
        <v>1632</v>
      </c>
      <c r="Z313" s="196" t="str">
        <f t="shared" si="14"/>
        <v/>
      </c>
    </row>
    <row r="314" spans="2:26" ht="18.75">
      <c r="B314" s="211" t="s">
        <v>2418</v>
      </c>
      <c r="C314" s="211" t="s">
        <v>2808</v>
      </c>
      <c r="D314" s="46" t="s">
        <v>2783</v>
      </c>
      <c r="E314" s="31">
        <v>1</v>
      </c>
      <c r="F314" s="31" t="s">
        <v>2807</v>
      </c>
      <c r="G314" s="191">
        <v>3</v>
      </c>
      <c r="H314" s="191">
        <f t="shared" si="12"/>
        <v>1.8518518518518516</v>
      </c>
      <c r="I314" s="154">
        <v>230</v>
      </c>
      <c r="J314" s="251">
        <f>_xlfn.XLOOKUP($I314,Inputs!$C$6:$C$23,Inputs!$D$6:$D$23)*$G314</f>
        <v>1.44</v>
      </c>
      <c r="K314" s="252">
        <f t="shared" si="13"/>
        <v>3</v>
      </c>
      <c r="L314" s="322"/>
      <c r="M314" s="322"/>
      <c r="N314" s="322"/>
      <c r="O314" s="322"/>
      <c r="P314" s="322"/>
      <c r="Q314" s="250">
        <f>_xlfn.XLOOKUP($I314,Inputs!$G$6:$G$23,Inputs!$J$6:$J$23)*$K314</f>
        <v>402</v>
      </c>
      <c r="R314" s="250">
        <f>_xlfn.XLOOKUP($I314,Inputs!$G$6:$G$23,Inputs!$K$6:$K$23)*$K314</f>
        <v>435</v>
      </c>
      <c r="S314" s="211" t="s">
        <v>2263</v>
      </c>
      <c r="T314" s="31" t="s">
        <v>3005</v>
      </c>
      <c r="U314" s="211" t="s">
        <v>2233</v>
      </c>
      <c r="V314" s="31" t="s">
        <v>2976</v>
      </c>
      <c r="W314" s="16" t="s">
        <v>5467</v>
      </c>
      <c r="X314" s="16"/>
      <c r="Y314" s="74">
        <v>1633</v>
      </c>
      <c r="Z314" s="196" t="str">
        <f t="shared" si="14"/>
        <v/>
      </c>
    </row>
    <row r="315" spans="2:26" ht="18.75">
      <c r="B315" s="211" t="s">
        <v>2418</v>
      </c>
      <c r="C315" s="211" t="s">
        <v>2808</v>
      </c>
      <c r="D315" s="46" t="s">
        <v>2783</v>
      </c>
      <c r="E315" s="31">
        <v>1</v>
      </c>
      <c r="F315" s="31" t="s">
        <v>2807</v>
      </c>
      <c r="G315" s="191">
        <v>6</v>
      </c>
      <c r="H315" s="191">
        <f t="shared" si="12"/>
        <v>3.7037037037037033</v>
      </c>
      <c r="I315" s="154">
        <v>230</v>
      </c>
      <c r="J315" s="251">
        <f>_xlfn.XLOOKUP($I315,Inputs!$C$6:$C$23,Inputs!$D$6:$D$23)*$G315</f>
        <v>2.88</v>
      </c>
      <c r="K315" s="252">
        <f t="shared" si="13"/>
        <v>3</v>
      </c>
      <c r="L315" s="322"/>
      <c r="M315" s="322"/>
      <c r="N315" s="322"/>
      <c r="O315" s="322"/>
      <c r="P315" s="322"/>
      <c r="Q315" s="250">
        <f>_xlfn.XLOOKUP($I315,Inputs!$G$6:$G$23,Inputs!$J$6:$J$23)*$K315</f>
        <v>402</v>
      </c>
      <c r="R315" s="250">
        <f>_xlfn.XLOOKUP($I315,Inputs!$G$6:$G$23,Inputs!$K$6:$K$23)*$K315</f>
        <v>435</v>
      </c>
      <c r="S315" s="211" t="s">
        <v>2233</v>
      </c>
      <c r="T315" s="31" t="s">
        <v>2976</v>
      </c>
      <c r="U315" s="211" t="s">
        <v>2224</v>
      </c>
      <c r="V315" s="31" t="s">
        <v>2966</v>
      </c>
      <c r="W315" s="16" t="s">
        <v>5467</v>
      </c>
      <c r="X315" s="16"/>
      <c r="Y315" s="74">
        <v>1634</v>
      </c>
      <c r="Z315" s="196" t="str">
        <f t="shared" si="14"/>
        <v/>
      </c>
    </row>
    <row r="316" spans="2:26" ht="18.75">
      <c r="B316" s="211" t="s">
        <v>2418</v>
      </c>
      <c r="C316" s="211" t="s">
        <v>2808</v>
      </c>
      <c r="D316" s="46" t="s">
        <v>2783</v>
      </c>
      <c r="E316" s="31">
        <v>1</v>
      </c>
      <c r="F316" s="31" t="s">
        <v>2807</v>
      </c>
      <c r="G316" s="191">
        <v>6</v>
      </c>
      <c r="H316" s="191">
        <f t="shared" si="12"/>
        <v>3.7037037037037033</v>
      </c>
      <c r="I316" s="154">
        <v>230</v>
      </c>
      <c r="J316" s="251">
        <f>_xlfn.XLOOKUP($I316,Inputs!$C$6:$C$23,Inputs!$D$6:$D$23)*$G316</f>
        <v>2.88</v>
      </c>
      <c r="K316" s="252">
        <f t="shared" si="13"/>
        <v>3</v>
      </c>
      <c r="L316" s="322"/>
      <c r="M316" s="322"/>
      <c r="N316" s="322"/>
      <c r="O316" s="322"/>
      <c r="P316" s="322"/>
      <c r="Q316" s="250">
        <f>_xlfn.XLOOKUP($I316,Inputs!$G$6:$G$23,Inputs!$J$6:$J$23)*$K316</f>
        <v>402</v>
      </c>
      <c r="R316" s="250">
        <f>_xlfn.XLOOKUP($I316,Inputs!$G$6:$G$23,Inputs!$K$6:$K$23)*$K316</f>
        <v>435</v>
      </c>
      <c r="S316" s="211" t="s">
        <v>2224</v>
      </c>
      <c r="T316" s="31" t="s">
        <v>2966</v>
      </c>
      <c r="U316" s="211" t="s">
        <v>2223</v>
      </c>
      <c r="V316" s="31" t="s">
        <v>2971</v>
      </c>
      <c r="W316" s="16" t="s">
        <v>5467</v>
      </c>
      <c r="X316" s="16"/>
      <c r="Y316" s="74">
        <v>1635</v>
      </c>
      <c r="Z316" s="196" t="str">
        <f t="shared" si="14"/>
        <v/>
      </c>
    </row>
    <row r="317" spans="2:26" ht="18.75">
      <c r="B317" s="211" t="s">
        <v>2418</v>
      </c>
      <c r="C317" s="211" t="s">
        <v>2808</v>
      </c>
      <c r="D317" s="46" t="s">
        <v>2783</v>
      </c>
      <c r="E317" s="31">
        <v>1</v>
      </c>
      <c r="F317" s="31" t="s">
        <v>2807</v>
      </c>
      <c r="G317" s="191">
        <v>1</v>
      </c>
      <c r="H317" s="191">
        <f t="shared" si="12"/>
        <v>0.61728395061728392</v>
      </c>
      <c r="I317" s="154">
        <v>230</v>
      </c>
      <c r="J317" s="251">
        <f>_xlfn.XLOOKUP($I317,Inputs!$C$6:$C$23,Inputs!$D$6:$D$23)*$G317</f>
        <v>0.48</v>
      </c>
      <c r="K317" s="252">
        <f t="shared" si="13"/>
        <v>3</v>
      </c>
      <c r="L317" s="322"/>
      <c r="M317" s="322"/>
      <c r="N317" s="322"/>
      <c r="O317" s="322"/>
      <c r="P317" s="322"/>
      <c r="Q317" s="250">
        <f>_xlfn.XLOOKUP($I317,Inputs!$G$6:$G$23,Inputs!$J$6:$J$23)*$K317</f>
        <v>402</v>
      </c>
      <c r="R317" s="250">
        <f>_xlfn.XLOOKUP($I317,Inputs!$G$6:$G$23,Inputs!$K$6:$K$23)*$K317</f>
        <v>435</v>
      </c>
      <c r="S317" s="211" t="s">
        <v>2223</v>
      </c>
      <c r="T317" s="31" t="s">
        <v>2971</v>
      </c>
      <c r="U317" s="211" t="s">
        <v>2086</v>
      </c>
      <c r="V317" s="31" t="s">
        <v>4531</v>
      </c>
      <c r="W317" s="16" t="s">
        <v>5467</v>
      </c>
      <c r="X317" s="16"/>
      <c r="Y317" s="74">
        <v>1636</v>
      </c>
      <c r="Z317" s="196" t="str">
        <f t="shared" si="14"/>
        <v/>
      </c>
    </row>
    <row r="318" spans="2:26" ht="18.75">
      <c r="B318" s="211" t="s">
        <v>2317</v>
      </c>
      <c r="C318" s="211" t="s">
        <v>2808</v>
      </c>
      <c r="D318" s="46" t="s">
        <v>2783</v>
      </c>
      <c r="E318" s="31">
        <v>1</v>
      </c>
      <c r="F318" s="31" t="s">
        <v>2807</v>
      </c>
      <c r="G318" s="191">
        <v>4.5</v>
      </c>
      <c r="H318" s="191">
        <f t="shared" si="12"/>
        <v>2.7777777777777777</v>
      </c>
      <c r="I318" s="154">
        <v>115</v>
      </c>
      <c r="J318" s="251">
        <f>_xlfn.XLOOKUP($I318,Inputs!$C$6:$C$23,Inputs!$D$6:$D$23)*$G318</f>
        <v>1.8771428571428572</v>
      </c>
      <c r="K318" s="252">
        <f t="shared" si="13"/>
        <v>3</v>
      </c>
      <c r="L318" s="322"/>
      <c r="M318" s="322"/>
      <c r="N318" s="322"/>
      <c r="O318" s="322"/>
      <c r="P318" s="322"/>
      <c r="Q318" s="250">
        <f>_xlfn.XLOOKUP($I318,Inputs!$G$6:$G$23,Inputs!$J$6:$J$23)*$K318</f>
        <v>98.449131513647643</v>
      </c>
      <c r="R318" s="250">
        <f>_xlfn.XLOOKUP($I318,Inputs!$G$6:$G$23,Inputs!$K$6:$K$23)*$K318</f>
        <v>108.40163934426229</v>
      </c>
      <c r="S318" s="211" t="s">
        <v>1546</v>
      </c>
      <c r="T318" s="31" t="s">
        <v>4638</v>
      </c>
      <c r="U318" s="211" t="s">
        <v>2318</v>
      </c>
      <c r="V318" s="31" t="s">
        <v>3218</v>
      </c>
      <c r="W318" s="16" t="s">
        <v>5468</v>
      </c>
      <c r="X318" s="16"/>
      <c r="Y318" s="74">
        <v>1469</v>
      </c>
      <c r="Z318" s="196" t="str">
        <f t="shared" si="14"/>
        <v/>
      </c>
    </row>
    <row r="319" spans="2:26" ht="18.75">
      <c r="B319" s="211" t="s">
        <v>2317</v>
      </c>
      <c r="C319" s="211" t="s">
        <v>2808</v>
      </c>
      <c r="D319" s="46" t="s">
        <v>2783</v>
      </c>
      <c r="E319" s="31">
        <v>1</v>
      </c>
      <c r="F319" s="31" t="s">
        <v>2807</v>
      </c>
      <c r="G319" s="191">
        <v>40</v>
      </c>
      <c r="H319" s="191">
        <f t="shared" si="12"/>
        <v>24.691358024691358</v>
      </c>
      <c r="I319" s="154">
        <v>115</v>
      </c>
      <c r="J319" s="251">
        <f>_xlfn.XLOOKUP($I319,Inputs!$C$6:$C$23,Inputs!$D$6:$D$23)*$G319</f>
        <v>16.685714285714287</v>
      </c>
      <c r="K319" s="252">
        <f t="shared" si="13"/>
        <v>3</v>
      </c>
      <c r="L319" s="322"/>
      <c r="M319" s="322"/>
      <c r="N319" s="322"/>
      <c r="O319" s="322"/>
      <c r="P319" s="322"/>
      <c r="Q319" s="250">
        <f>_xlfn.XLOOKUP($I319,Inputs!$G$6:$G$23,Inputs!$J$6:$J$23)*$K319</f>
        <v>98.449131513647643</v>
      </c>
      <c r="R319" s="250">
        <f>_xlfn.XLOOKUP($I319,Inputs!$G$6:$G$23,Inputs!$K$6:$K$23)*$K319</f>
        <v>108.40163934426229</v>
      </c>
      <c r="S319" s="211" t="s">
        <v>2318</v>
      </c>
      <c r="T319" s="31" t="s">
        <v>3218</v>
      </c>
      <c r="U319" s="211" t="s">
        <v>2319</v>
      </c>
      <c r="V319" s="31" t="s">
        <v>4289</v>
      </c>
      <c r="W319" s="16" t="s">
        <v>5468</v>
      </c>
      <c r="X319" s="16"/>
      <c r="Y319" s="74">
        <v>1470</v>
      </c>
      <c r="Z319" s="196" t="str">
        <f t="shared" si="14"/>
        <v/>
      </c>
    </row>
    <row r="320" spans="2:26" ht="18.75">
      <c r="B320" s="211" t="s">
        <v>2317</v>
      </c>
      <c r="C320" s="211" t="s">
        <v>2808</v>
      </c>
      <c r="D320" s="46" t="s">
        <v>2783</v>
      </c>
      <c r="E320" s="31">
        <v>1</v>
      </c>
      <c r="F320" s="31" t="s">
        <v>2807</v>
      </c>
      <c r="G320" s="191">
        <v>26</v>
      </c>
      <c r="H320" s="191">
        <f t="shared" si="12"/>
        <v>16.049382716049383</v>
      </c>
      <c r="I320" s="154">
        <v>115</v>
      </c>
      <c r="J320" s="251">
        <f>_xlfn.XLOOKUP($I320,Inputs!$C$6:$C$23,Inputs!$D$6:$D$23)*$G320</f>
        <v>10.845714285714285</v>
      </c>
      <c r="K320" s="252">
        <f t="shared" si="13"/>
        <v>3</v>
      </c>
      <c r="L320" s="322"/>
      <c r="M320" s="322"/>
      <c r="N320" s="322"/>
      <c r="O320" s="322"/>
      <c r="P320" s="322"/>
      <c r="Q320" s="250">
        <f>_xlfn.XLOOKUP($I320,Inputs!$G$6:$G$23,Inputs!$J$6:$J$23)*$K320</f>
        <v>98.449131513647643</v>
      </c>
      <c r="R320" s="250">
        <f>_xlfn.XLOOKUP($I320,Inputs!$G$6:$G$23,Inputs!$K$6:$K$23)*$K320</f>
        <v>108.40163934426229</v>
      </c>
      <c r="S320" s="211" t="s">
        <v>2319</v>
      </c>
      <c r="T320" s="134" t="s">
        <v>4289</v>
      </c>
      <c r="U320" s="211" t="s">
        <v>2021</v>
      </c>
      <c r="V320" s="31" t="s">
        <v>4096</v>
      </c>
      <c r="W320" s="16" t="s">
        <v>5468</v>
      </c>
      <c r="X320" s="16"/>
      <c r="Y320" s="74">
        <v>1471</v>
      </c>
      <c r="Z320" s="196" t="str">
        <f t="shared" si="14"/>
        <v/>
      </c>
    </row>
    <row r="321" spans="2:26" ht="18.75">
      <c r="B321" s="211" t="s">
        <v>2322</v>
      </c>
      <c r="C321" s="211" t="s">
        <v>2808</v>
      </c>
      <c r="D321" s="46" t="s">
        <v>2783</v>
      </c>
      <c r="E321" s="31">
        <v>1</v>
      </c>
      <c r="F321" s="31" t="s">
        <v>2807</v>
      </c>
      <c r="G321" s="191">
        <v>3.5</v>
      </c>
      <c r="H321" s="191">
        <f t="shared" si="12"/>
        <v>2.1604938271604937</v>
      </c>
      <c r="I321" s="154">
        <v>115</v>
      </c>
      <c r="J321" s="251">
        <f>_xlfn.XLOOKUP($I321,Inputs!$C$6:$C$23,Inputs!$D$6:$D$23)*$G321</f>
        <v>1.46</v>
      </c>
      <c r="K321" s="252">
        <f t="shared" si="13"/>
        <v>3</v>
      </c>
      <c r="L321" s="322"/>
      <c r="M321" s="322"/>
      <c r="N321" s="322"/>
      <c r="O321" s="322"/>
      <c r="P321" s="322"/>
      <c r="Q321" s="250">
        <f>_xlfn.XLOOKUP($I321,Inputs!$G$6:$G$23,Inputs!$J$6:$J$23)*$K321</f>
        <v>98.449131513647643</v>
      </c>
      <c r="R321" s="250">
        <f>_xlfn.XLOOKUP($I321,Inputs!$G$6:$G$23,Inputs!$K$6:$K$23)*$K321</f>
        <v>108.40163934426229</v>
      </c>
      <c r="S321" s="211" t="s">
        <v>1546</v>
      </c>
      <c r="T321" s="31" t="s">
        <v>4638</v>
      </c>
      <c r="U321" s="211" t="s">
        <v>4650</v>
      </c>
      <c r="V321" s="31" t="s">
        <v>4247</v>
      </c>
      <c r="W321" s="16" t="s">
        <v>5468</v>
      </c>
      <c r="X321" s="16"/>
      <c r="Y321" s="74">
        <v>1477</v>
      </c>
      <c r="Z321" s="196" t="str">
        <f t="shared" si="14"/>
        <v/>
      </c>
    </row>
    <row r="322" spans="2:26" ht="18.75">
      <c r="B322" s="211" t="s">
        <v>2036</v>
      </c>
      <c r="C322" s="211" t="s">
        <v>2808</v>
      </c>
      <c r="D322" s="46" t="s">
        <v>2783</v>
      </c>
      <c r="E322" s="31">
        <v>1</v>
      </c>
      <c r="F322" s="31" t="s">
        <v>2807</v>
      </c>
      <c r="G322" s="191">
        <v>2.5</v>
      </c>
      <c r="H322" s="191">
        <f t="shared" si="12"/>
        <v>1.5432098765432098</v>
      </c>
      <c r="I322" s="154">
        <v>115</v>
      </c>
      <c r="J322" s="251">
        <f>_xlfn.XLOOKUP($I322,Inputs!$C$6:$C$23,Inputs!$D$6:$D$23)*$G322</f>
        <v>1.0428571428571429</v>
      </c>
      <c r="K322" s="252">
        <f t="shared" si="13"/>
        <v>3</v>
      </c>
      <c r="L322" s="322"/>
      <c r="M322" s="322"/>
      <c r="N322" s="322"/>
      <c r="O322" s="322"/>
      <c r="P322" s="322"/>
      <c r="Q322" s="250">
        <f>_xlfn.XLOOKUP($I322,Inputs!$G$6:$G$23,Inputs!$J$6:$J$23)*$K322</f>
        <v>98.449131513647643</v>
      </c>
      <c r="R322" s="250">
        <f>_xlfn.XLOOKUP($I322,Inputs!$G$6:$G$23,Inputs!$K$6:$K$23)*$K322</f>
        <v>108.40163934426229</v>
      </c>
      <c r="S322" s="211" t="s">
        <v>2037</v>
      </c>
      <c r="T322" s="134" t="s">
        <v>4636</v>
      </c>
      <c r="U322" s="211" t="s">
        <v>2038</v>
      </c>
      <c r="V322" s="31" t="s">
        <v>4312</v>
      </c>
      <c r="W322" s="16" t="s">
        <v>5469</v>
      </c>
      <c r="X322" s="16"/>
      <c r="Y322" s="74">
        <v>995</v>
      </c>
      <c r="Z322" s="196" t="str">
        <f t="shared" si="14"/>
        <v/>
      </c>
    </row>
    <row r="323" spans="2:26" ht="18.75">
      <c r="B323" s="211" t="s">
        <v>2036</v>
      </c>
      <c r="C323" s="211" t="s">
        <v>2808</v>
      </c>
      <c r="D323" s="46" t="s">
        <v>2783</v>
      </c>
      <c r="E323" s="31">
        <v>1</v>
      </c>
      <c r="F323" s="31" t="s">
        <v>2807</v>
      </c>
      <c r="G323" s="191">
        <v>3.5</v>
      </c>
      <c r="H323" s="191">
        <f t="shared" si="12"/>
        <v>2.1604938271604937</v>
      </c>
      <c r="I323" s="154">
        <v>115</v>
      </c>
      <c r="J323" s="251">
        <f>_xlfn.XLOOKUP($I323,Inputs!$C$6:$C$23,Inputs!$D$6:$D$23)*$G323</f>
        <v>1.46</v>
      </c>
      <c r="K323" s="252">
        <f t="shared" si="13"/>
        <v>3</v>
      </c>
      <c r="L323" s="322"/>
      <c r="M323" s="322"/>
      <c r="N323" s="322"/>
      <c r="O323" s="322"/>
      <c r="P323" s="322"/>
      <c r="Q323" s="250">
        <f>_xlfn.XLOOKUP($I323,Inputs!$G$6:$G$23,Inputs!$J$6:$J$23)*$K323</f>
        <v>98.449131513647643</v>
      </c>
      <c r="R323" s="250">
        <f>_xlfn.XLOOKUP($I323,Inputs!$G$6:$G$23,Inputs!$K$6:$K$23)*$K323</f>
        <v>108.40163934426229</v>
      </c>
      <c r="S323" s="211" t="s">
        <v>2038</v>
      </c>
      <c r="T323" s="134" t="s">
        <v>4312</v>
      </c>
      <c r="U323" s="211" t="s">
        <v>1613</v>
      </c>
      <c r="V323" s="31" t="s">
        <v>3996</v>
      </c>
      <c r="W323" s="16" t="s">
        <v>5469</v>
      </c>
      <c r="X323" s="16"/>
      <c r="Y323" s="74">
        <v>996</v>
      </c>
      <c r="Z323" s="196" t="str">
        <f t="shared" si="14"/>
        <v/>
      </c>
    </row>
    <row r="324" spans="2:26" ht="18.75">
      <c r="B324" s="211" t="s">
        <v>2105</v>
      </c>
      <c r="C324" s="211" t="s">
        <v>2808</v>
      </c>
      <c r="D324" s="46" t="s">
        <v>2783</v>
      </c>
      <c r="E324" s="31">
        <v>1</v>
      </c>
      <c r="F324" s="31" t="s">
        <v>2807</v>
      </c>
      <c r="G324" s="191">
        <v>2.5</v>
      </c>
      <c r="H324" s="191">
        <f t="shared" ref="H324:H387" si="15">G324/1.62</f>
        <v>1.5432098765432098</v>
      </c>
      <c r="I324" s="154">
        <v>115</v>
      </c>
      <c r="J324" s="251">
        <f>_xlfn.XLOOKUP($I324,Inputs!$C$6:$C$23,Inputs!$D$6:$D$23)*$G324</f>
        <v>1.0428571428571429</v>
      </c>
      <c r="K324" s="252">
        <f t="shared" ref="K324:K387" si="16">IF((42.4*(H324)^(-0.6595))&gt;=3,3,(IF(42.4*(H324)^(-0.6595)&lt;=0.5,0.5,(42.4*(H324)^(-0.6595)))))</f>
        <v>3</v>
      </c>
      <c r="L324" s="322"/>
      <c r="M324" s="322"/>
      <c r="N324" s="322"/>
      <c r="O324" s="322"/>
      <c r="P324" s="322"/>
      <c r="Q324" s="250">
        <f>_xlfn.XLOOKUP($I324,Inputs!$G$6:$G$23,Inputs!$J$6:$J$23)*$K324</f>
        <v>98.449131513647643</v>
      </c>
      <c r="R324" s="250">
        <f>_xlfn.XLOOKUP($I324,Inputs!$G$6:$G$23,Inputs!$K$6:$K$23)*$K324</f>
        <v>108.40163934426229</v>
      </c>
      <c r="S324" s="211" t="s">
        <v>2037</v>
      </c>
      <c r="T324" s="31" t="s">
        <v>4636</v>
      </c>
      <c r="U324" s="211" t="s">
        <v>2038</v>
      </c>
      <c r="V324" s="31" t="s">
        <v>4312</v>
      </c>
      <c r="W324" s="16" t="s">
        <v>5469</v>
      </c>
      <c r="X324" s="16"/>
      <c r="Y324" s="74">
        <v>1099</v>
      </c>
      <c r="Z324" s="196" t="str">
        <f t="shared" ref="Z324:Z387" si="17">IF(S324=U324,"YES","")</f>
        <v/>
      </c>
    </row>
    <row r="325" spans="2:26" ht="18.75">
      <c r="B325" s="211" t="s">
        <v>2105</v>
      </c>
      <c r="C325" s="211" t="s">
        <v>2808</v>
      </c>
      <c r="D325" s="46" t="s">
        <v>2783</v>
      </c>
      <c r="E325" s="31">
        <v>1</v>
      </c>
      <c r="F325" s="31" t="s">
        <v>2807</v>
      </c>
      <c r="G325" s="191">
        <v>3.5</v>
      </c>
      <c r="H325" s="191">
        <f t="shared" si="15"/>
        <v>2.1604938271604937</v>
      </c>
      <c r="I325" s="154">
        <v>115</v>
      </c>
      <c r="J325" s="251">
        <f>_xlfn.XLOOKUP($I325,Inputs!$C$6:$C$23,Inputs!$D$6:$D$23)*$G325</f>
        <v>1.46</v>
      </c>
      <c r="K325" s="252">
        <f t="shared" si="16"/>
        <v>3</v>
      </c>
      <c r="L325" s="322"/>
      <c r="M325" s="322"/>
      <c r="N325" s="322"/>
      <c r="O325" s="322"/>
      <c r="P325" s="322"/>
      <c r="Q325" s="250">
        <f>_xlfn.XLOOKUP($I325,Inputs!$G$6:$G$23,Inputs!$J$6:$J$23)*$K325</f>
        <v>98.449131513647643</v>
      </c>
      <c r="R325" s="250">
        <f>_xlfn.XLOOKUP($I325,Inputs!$G$6:$G$23,Inputs!$K$6:$K$23)*$K325</f>
        <v>108.40163934426229</v>
      </c>
      <c r="S325" s="211" t="s">
        <v>2038</v>
      </c>
      <c r="T325" s="31" t="s">
        <v>4312</v>
      </c>
      <c r="U325" s="211" t="s">
        <v>1613</v>
      </c>
      <c r="V325" s="31" t="s">
        <v>3996</v>
      </c>
      <c r="W325" s="16" t="s">
        <v>5469</v>
      </c>
      <c r="X325" s="16"/>
      <c r="Y325" s="74">
        <v>1100</v>
      </c>
      <c r="Z325" s="196" t="str">
        <f t="shared" si="17"/>
        <v/>
      </c>
    </row>
    <row r="326" spans="2:26" ht="18.75">
      <c r="B326" s="211" t="s">
        <v>2251</v>
      </c>
      <c r="C326" s="211" t="s">
        <v>2808</v>
      </c>
      <c r="D326" s="46" t="s">
        <v>2783</v>
      </c>
      <c r="E326" s="31">
        <v>1</v>
      </c>
      <c r="F326" s="31" t="s">
        <v>2807</v>
      </c>
      <c r="G326" s="191">
        <v>32</v>
      </c>
      <c r="H326" s="191">
        <f t="shared" si="15"/>
        <v>19.753086419753085</v>
      </c>
      <c r="I326" s="154">
        <v>230</v>
      </c>
      <c r="J326" s="251">
        <f>_xlfn.XLOOKUP($I326,Inputs!$C$6:$C$23,Inputs!$D$6:$D$23)*$G326</f>
        <v>15.36</v>
      </c>
      <c r="K326" s="252">
        <f t="shared" si="16"/>
        <v>3</v>
      </c>
      <c r="L326" s="322"/>
      <c r="M326" s="322"/>
      <c r="N326" s="322"/>
      <c r="O326" s="322"/>
      <c r="P326" s="322"/>
      <c r="Q326" s="250">
        <f>_xlfn.XLOOKUP($I326,Inputs!$G$6:$G$23,Inputs!$J$6:$J$23)*$K326</f>
        <v>402</v>
      </c>
      <c r="R326" s="250">
        <f>_xlfn.XLOOKUP($I326,Inputs!$G$6:$G$23,Inputs!$K$6:$K$23)*$K326</f>
        <v>435</v>
      </c>
      <c r="S326" s="211" t="s">
        <v>1788</v>
      </c>
      <c r="T326" s="31" t="s">
        <v>3966</v>
      </c>
      <c r="U326" s="211" t="s">
        <v>2252</v>
      </c>
      <c r="V326" s="31" t="s">
        <v>2980</v>
      </c>
      <c r="W326" s="16" t="s">
        <v>5469</v>
      </c>
      <c r="X326" s="16"/>
      <c r="Y326" s="74">
        <v>1368</v>
      </c>
      <c r="Z326" s="196" t="str">
        <f t="shared" si="17"/>
        <v/>
      </c>
    </row>
    <row r="327" spans="2:26" ht="18.75">
      <c r="B327" s="211" t="s">
        <v>2251</v>
      </c>
      <c r="C327" s="211" t="s">
        <v>2808</v>
      </c>
      <c r="D327" s="46" t="s">
        <v>2783</v>
      </c>
      <c r="E327" s="31">
        <v>1</v>
      </c>
      <c r="F327" s="31" t="s">
        <v>2807</v>
      </c>
      <c r="G327" s="191">
        <v>10</v>
      </c>
      <c r="H327" s="191">
        <f t="shared" si="15"/>
        <v>6.1728395061728394</v>
      </c>
      <c r="I327" s="154">
        <v>230</v>
      </c>
      <c r="J327" s="251">
        <f>_xlfn.XLOOKUP($I327,Inputs!$C$6:$C$23,Inputs!$D$6:$D$23)*$G327</f>
        <v>4.8</v>
      </c>
      <c r="K327" s="252">
        <f t="shared" si="16"/>
        <v>3</v>
      </c>
      <c r="L327" s="322"/>
      <c r="M327" s="322"/>
      <c r="N327" s="322"/>
      <c r="O327" s="322"/>
      <c r="P327" s="322"/>
      <c r="Q327" s="250">
        <f>_xlfn.XLOOKUP($I327,Inputs!$G$6:$G$23,Inputs!$J$6:$J$23)*$K327</f>
        <v>402</v>
      </c>
      <c r="R327" s="250">
        <f>_xlfn.XLOOKUP($I327,Inputs!$G$6:$G$23,Inputs!$K$6:$K$23)*$K327</f>
        <v>435</v>
      </c>
      <c r="S327" s="211" t="s">
        <v>2252</v>
      </c>
      <c r="T327" s="31" t="s">
        <v>2980</v>
      </c>
      <c r="U327" s="211" t="s">
        <v>2253</v>
      </c>
      <c r="V327" s="31" t="s">
        <v>2981</v>
      </c>
      <c r="W327" s="16" t="s">
        <v>5469</v>
      </c>
      <c r="X327" s="16"/>
      <c r="Y327" s="74">
        <v>1369</v>
      </c>
      <c r="Z327" s="196" t="str">
        <f t="shared" si="17"/>
        <v/>
      </c>
    </row>
    <row r="328" spans="2:26" ht="18.75">
      <c r="B328" s="211" t="s">
        <v>2251</v>
      </c>
      <c r="C328" s="211" t="s">
        <v>2808</v>
      </c>
      <c r="D328" s="46" t="s">
        <v>2783</v>
      </c>
      <c r="E328" s="31">
        <v>1</v>
      </c>
      <c r="F328" s="31" t="s">
        <v>2807</v>
      </c>
      <c r="G328" s="191">
        <v>3</v>
      </c>
      <c r="H328" s="191">
        <f t="shared" si="15"/>
        <v>1.8518518518518516</v>
      </c>
      <c r="I328" s="154">
        <v>230</v>
      </c>
      <c r="J328" s="251">
        <f>_xlfn.XLOOKUP($I328,Inputs!$C$6:$C$23,Inputs!$D$6:$D$23)*$G328</f>
        <v>1.44</v>
      </c>
      <c r="K328" s="252">
        <f t="shared" si="16"/>
        <v>3</v>
      </c>
      <c r="L328" s="322"/>
      <c r="M328" s="322"/>
      <c r="N328" s="322"/>
      <c r="O328" s="322"/>
      <c r="P328" s="322"/>
      <c r="Q328" s="250">
        <f>_xlfn.XLOOKUP($I328,Inputs!$G$6:$G$23,Inputs!$J$6:$J$23)*$K328</f>
        <v>402</v>
      </c>
      <c r="R328" s="250">
        <f>_xlfn.XLOOKUP($I328,Inputs!$G$6:$G$23,Inputs!$K$6:$K$23)*$K328</f>
        <v>435</v>
      </c>
      <c r="S328" s="211" t="s">
        <v>2253</v>
      </c>
      <c r="T328" s="31" t="s">
        <v>2981</v>
      </c>
      <c r="U328" s="211" t="s">
        <v>2254</v>
      </c>
      <c r="V328" s="31" t="s">
        <v>4081</v>
      </c>
      <c r="W328" s="16" t="s">
        <v>5469</v>
      </c>
      <c r="X328" s="16"/>
      <c r="Y328" s="74">
        <v>1370</v>
      </c>
      <c r="Z328" s="196" t="str">
        <f t="shared" si="17"/>
        <v/>
      </c>
    </row>
    <row r="329" spans="2:26" ht="18.75">
      <c r="B329" s="211" t="s">
        <v>2251</v>
      </c>
      <c r="C329" s="211" t="s">
        <v>2808</v>
      </c>
      <c r="D329" s="46" t="s">
        <v>2783</v>
      </c>
      <c r="E329" s="31">
        <v>1</v>
      </c>
      <c r="F329" s="31" t="s">
        <v>2807</v>
      </c>
      <c r="G329" s="191">
        <v>10</v>
      </c>
      <c r="H329" s="191">
        <f t="shared" si="15"/>
        <v>6.1728395061728394</v>
      </c>
      <c r="I329" s="154">
        <v>230</v>
      </c>
      <c r="J329" s="251">
        <f>_xlfn.XLOOKUP($I329,Inputs!$C$6:$C$23,Inputs!$D$6:$D$23)*$G329</f>
        <v>4.8</v>
      </c>
      <c r="K329" s="252">
        <f t="shared" si="16"/>
        <v>3</v>
      </c>
      <c r="L329" s="322"/>
      <c r="M329" s="322"/>
      <c r="N329" s="322"/>
      <c r="O329" s="322"/>
      <c r="P329" s="322"/>
      <c r="Q329" s="250">
        <f>_xlfn.XLOOKUP($I329,Inputs!$G$6:$G$23,Inputs!$J$6:$J$23)*$K329</f>
        <v>402</v>
      </c>
      <c r="R329" s="250">
        <f>_xlfn.XLOOKUP($I329,Inputs!$G$6:$G$23,Inputs!$K$6:$K$23)*$K329</f>
        <v>435</v>
      </c>
      <c r="S329" s="211" t="s">
        <v>2253</v>
      </c>
      <c r="T329" s="31" t="s">
        <v>2981</v>
      </c>
      <c r="U329" s="211" t="s">
        <v>2037</v>
      </c>
      <c r="V329" s="31" t="s">
        <v>4636</v>
      </c>
      <c r="W329" s="16" t="s">
        <v>5469</v>
      </c>
      <c r="X329" s="16"/>
      <c r="Y329" s="74">
        <v>1371</v>
      </c>
      <c r="Z329" s="196" t="str">
        <f t="shared" si="17"/>
        <v/>
      </c>
    </row>
    <row r="330" spans="2:26" ht="18.75">
      <c r="B330" s="211" t="s">
        <v>2257</v>
      </c>
      <c r="C330" s="211" t="s">
        <v>2808</v>
      </c>
      <c r="D330" s="46" t="s">
        <v>2783</v>
      </c>
      <c r="E330" s="31">
        <v>1</v>
      </c>
      <c r="F330" s="31" t="s">
        <v>2807</v>
      </c>
      <c r="G330" s="191">
        <v>32</v>
      </c>
      <c r="H330" s="191">
        <f t="shared" si="15"/>
        <v>19.753086419753085</v>
      </c>
      <c r="I330" s="154">
        <v>230</v>
      </c>
      <c r="J330" s="251">
        <f>_xlfn.XLOOKUP($I330,Inputs!$C$6:$C$23,Inputs!$D$6:$D$23)*$G330</f>
        <v>15.36</v>
      </c>
      <c r="K330" s="252">
        <f t="shared" si="16"/>
        <v>3</v>
      </c>
      <c r="L330" s="322"/>
      <c r="M330" s="322"/>
      <c r="N330" s="322"/>
      <c r="O330" s="322"/>
      <c r="P330" s="322"/>
      <c r="Q330" s="250">
        <f>_xlfn.XLOOKUP($I330,Inputs!$G$6:$G$23,Inputs!$J$6:$J$23)*$K330</f>
        <v>402</v>
      </c>
      <c r="R330" s="250">
        <f>_xlfn.XLOOKUP($I330,Inputs!$G$6:$G$23,Inputs!$K$6:$K$23)*$K330</f>
        <v>435</v>
      </c>
      <c r="S330" s="211" t="s">
        <v>1788</v>
      </c>
      <c r="T330" s="31" t="s">
        <v>3966</v>
      </c>
      <c r="U330" s="211" t="s">
        <v>2252</v>
      </c>
      <c r="V330" s="31" t="s">
        <v>2980</v>
      </c>
      <c r="W330" s="16" t="s">
        <v>5469</v>
      </c>
      <c r="X330" s="16"/>
      <c r="Y330" s="74">
        <v>1377</v>
      </c>
      <c r="Z330" s="196" t="str">
        <f t="shared" si="17"/>
        <v/>
      </c>
    </row>
    <row r="331" spans="2:26" ht="18.75">
      <c r="B331" s="211" t="s">
        <v>2257</v>
      </c>
      <c r="C331" s="211" t="s">
        <v>2808</v>
      </c>
      <c r="D331" s="46" t="s">
        <v>2783</v>
      </c>
      <c r="E331" s="31">
        <v>1</v>
      </c>
      <c r="F331" s="31" t="s">
        <v>2807</v>
      </c>
      <c r="G331" s="191">
        <v>10</v>
      </c>
      <c r="H331" s="191">
        <f t="shared" si="15"/>
        <v>6.1728395061728394</v>
      </c>
      <c r="I331" s="154">
        <v>230</v>
      </c>
      <c r="J331" s="251">
        <f>_xlfn.XLOOKUP($I331,Inputs!$C$6:$C$23,Inputs!$D$6:$D$23)*$G331</f>
        <v>4.8</v>
      </c>
      <c r="K331" s="252">
        <f t="shared" si="16"/>
        <v>3</v>
      </c>
      <c r="L331" s="322"/>
      <c r="M331" s="322"/>
      <c r="N331" s="322"/>
      <c r="O331" s="322"/>
      <c r="P331" s="322"/>
      <c r="Q331" s="250">
        <f>_xlfn.XLOOKUP($I331,Inputs!$G$6:$G$23,Inputs!$J$6:$J$23)*$K331</f>
        <v>402</v>
      </c>
      <c r="R331" s="250">
        <f>_xlfn.XLOOKUP($I331,Inputs!$G$6:$G$23,Inputs!$K$6:$K$23)*$K331</f>
        <v>435</v>
      </c>
      <c r="S331" s="211" t="s">
        <v>2252</v>
      </c>
      <c r="T331" s="134" t="s">
        <v>2980</v>
      </c>
      <c r="U331" s="211" t="s">
        <v>2253</v>
      </c>
      <c r="V331" s="31" t="s">
        <v>2981</v>
      </c>
      <c r="W331" s="16" t="s">
        <v>5469</v>
      </c>
      <c r="X331" s="16"/>
      <c r="Y331" s="74">
        <v>1378</v>
      </c>
      <c r="Z331" s="196" t="str">
        <f t="shared" si="17"/>
        <v/>
      </c>
    </row>
    <row r="332" spans="2:26" ht="18.75">
      <c r="B332" s="211" t="s">
        <v>2257</v>
      </c>
      <c r="C332" s="211" t="s">
        <v>2808</v>
      </c>
      <c r="D332" s="46" t="s">
        <v>2783</v>
      </c>
      <c r="E332" s="31">
        <v>1</v>
      </c>
      <c r="F332" s="31" t="s">
        <v>2807</v>
      </c>
      <c r="G332" s="191">
        <v>3</v>
      </c>
      <c r="H332" s="191">
        <f t="shared" si="15"/>
        <v>1.8518518518518516</v>
      </c>
      <c r="I332" s="154">
        <v>230</v>
      </c>
      <c r="J332" s="251">
        <f>_xlfn.XLOOKUP($I332,Inputs!$C$6:$C$23,Inputs!$D$6:$D$23)*$G332</f>
        <v>1.44</v>
      </c>
      <c r="K332" s="252">
        <f t="shared" si="16"/>
        <v>3</v>
      </c>
      <c r="L332" s="322"/>
      <c r="M332" s="322"/>
      <c r="N332" s="322"/>
      <c r="O332" s="322"/>
      <c r="P332" s="322"/>
      <c r="Q332" s="250">
        <f>_xlfn.XLOOKUP($I332,Inputs!$G$6:$G$23,Inputs!$J$6:$J$23)*$K332</f>
        <v>402</v>
      </c>
      <c r="R332" s="250">
        <f>_xlfn.XLOOKUP($I332,Inputs!$G$6:$G$23,Inputs!$K$6:$K$23)*$K332</f>
        <v>435</v>
      </c>
      <c r="S332" s="211" t="s">
        <v>2253</v>
      </c>
      <c r="T332" s="31" t="s">
        <v>2981</v>
      </c>
      <c r="U332" s="211" t="s">
        <v>2254</v>
      </c>
      <c r="V332" s="31" t="s">
        <v>4081</v>
      </c>
      <c r="W332" s="16" t="s">
        <v>5469</v>
      </c>
      <c r="X332" s="16"/>
      <c r="Y332" s="74">
        <v>1379</v>
      </c>
      <c r="Z332" s="196" t="str">
        <f t="shared" si="17"/>
        <v/>
      </c>
    </row>
    <row r="333" spans="2:26" ht="18.75">
      <c r="B333" s="211" t="s">
        <v>2257</v>
      </c>
      <c r="C333" s="211" t="s">
        <v>2808</v>
      </c>
      <c r="D333" s="46" t="s">
        <v>2783</v>
      </c>
      <c r="E333" s="31">
        <v>1</v>
      </c>
      <c r="F333" s="31" t="s">
        <v>2807</v>
      </c>
      <c r="G333" s="191">
        <v>10</v>
      </c>
      <c r="H333" s="191">
        <f t="shared" si="15"/>
        <v>6.1728395061728394</v>
      </c>
      <c r="I333" s="154">
        <v>230</v>
      </c>
      <c r="J333" s="251">
        <f>_xlfn.XLOOKUP($I333,Inputs!$C$6:$C$23,Inputs!$D$6:$D$23)*$G333</f>
        <v>4.8</v>
      </c>
      <c r="K333" s="252">
        <f t="shared" si="16"/>
        <v>3</v>
      </c>
      <c r="L333" s="322"/>
      <c r="M333" s="322"/>
      <c r="N333" s="322"/>
      <c r="O333" s="322"/>
      <c r="P333" s="322"/>
      <c r="Q333" s="250">
        <f>_xlfn.XLOOKUP($I333,Inputs!$G$6:$G$23,Inputs!$J$6:$J$23)*$K333</f>
        <v>402</v>
      </c>
      <c r="R333" s="250">
        <f>_xlfn.XLOOKUP($I333,Inputs!$G$6:$G$23,Inputs!$K$6:$K$23)*$K333</f>
        <v>435</v>
      </c>
      <c r="S333" s="211" t="s">
        <v>2253</v>
      </c>
      <c r="T333" s="31" t="s">
        <v>2981</v>
      </c>
      <c r="U333" s="211" t="s">
        <v>2037</v>
      </c>
      <c r="V333" s="31" t="s">
        <v>4636</v>
      </c>
      <c r="W333" s="16" t="s">
        <v>5469</v>
      </c>
      <c r="X333" s="16"/>
      <c r="Y333" s="74">
        <v>1380</v>
      </c>
      <c r="Z333" s="196" t="str">
        <f t="shared" si="17"/>
        <v/>
      </c>
    </row>
    <row r="334" spans="2:26" ht="18.75">
      <c r="B334" s="211" t="s">
        <v>2260</v>
      </c>
      <c r="C334" s="211" t="s">
        <v>2808</v>
      </c>
      <c r="D334" s="46" t="s">
        <v>2783</v>
      </c>
      <c r="E334" s="31">
        <v>1</v>
      </c>
      <c r="F334" s="31" t="s">
        <v>2807</v>
      </c>
      <c r="G334" s="191">
        <v>32</v>
      </c>
      <c r="H334" s="191">
        <f t="shared" si="15"/>
        <v>19.753086419753085</v>
      </c>
      <c r="I334" s="154">
        <v>230</v>
      </c>
      <c r="J334" s="251">
        <f>_xlfn.XLOOKUP($I334,Inputs!$C$6:$C$23,Inputs!$D$6:$D$23)*$G334</f>
        <v>15.36</v>
      </c>
      <c r="K334" s="252">
        <f t="shared" si="16"/>
        <v>3</v>
      </c>
      <c r="L334" s="322"/>
      <c r="M334" s="322"/>
      <c r="N334" s="322"/>
      <c r="O334" s="322"/>
      <c r="P334" s="322"/>
      <c r="Q334" s="250">
        <f>_xlfn.XLOOKUP($I334,Inputs!$G$6:$G$23,Inputs!$J$6:$J$23)*$K334</f>
        <v>402</v>
      </c>
      <c r="R334" s="250">
        <f>_xlfn.XLOOKUP($I334,Inputs!$G$6:$G$23,Inputs!$K$6:$K$23)*$K334</f>
        <v>435</v>
      </c>
      <c r="S334" s="211" t="s">
        <v>1788</v>
      </c>
      <c r="T334" s="31" t="s">
        <v>3966</v>
      </c>
      <c r="U334" s="211" t="s">
        <v>2252</v>
      </c>
      <c r="V334" s="31" t="s">
        <v>2980</v>
      </c>
      <c r="W334" s="16" t="s">
        <v>5469</v>
      </c>
      <c r="X334" s="16"/>
      <c r="Y334" s="74">
        <v>1385</v>
      </c>
      <c r="Z334" s="196" t="str">
        <f t="shared" si="17"/>
        <v/>
      </c>
    </row>
    <row r="335" spans="2:26" ht="18.75">
      <c r="B335" s="211" t="s">
        <v>2303</v>
      </c>
      <c r="C335" s="211" t="s">
        <v>2808</v>
      </c>
      <c r="D335" s="46" t="s">
        <v>2783</v>
      </c>
      <c r="E335" s="31">
        <v>1</v>
      </c>
      <c r="F335" s="31" t="s">
        <v>2807</v>
      </c>
      <c r="G335" s="191">
        <v>7</v>
      </c>
      <c r="H335" s="191">
        <f t="shared" si="15"/>
        <v>4.3209876543209873</v>
      </c>
      <c r="I335" s="154">
        <v>230</v>
      </c>
      <c r="J335" s="251">
        <f>_xlfn.XLOOKUP($I335,Inputs!$C$6:$C$23,Inputs!$D$6:$D$23)*$G335</f>
        <v>3.36</v>
      </c>
      <c r="K335" s="252">
        <f t="shared" si="16"/>
        <v>3</v>
      </c>
      <c r="L335" s="322"/>
      <c r="M335" s="322"/>
      <c r="N335" s="322"/>
      <c r="O335" s="322"/>
      <c r="P335" s="322"/>
      <c r="Q335" s="250">
        <f>_xlfn.XLOOKUP($I335,Inputs!$G$6:$G$23,Inputs!$J$6:$J$23)*$K335</f>
        <v>402</v>
      </c>
      <c r="R335" s="250">
        <f>_xlfn.XLOOKUP($I335,Inputs!$G$6:$G$23,Inputs!$K$6:$K$23)*$K335</f>
        <v>435</v>
      </c>
      <c r="S335" s="211" t="s">
        <v>1788</v>
      </c>
      <c r="T335" s="31" t="s">
        <v>3966</v>
      </c>
      <c r="U335" s="211" t="s">
        <v>2304</v>
      </c>
      <c r="V335" s="31" t="s">
        <v>2987</v>
      </c>
      <c r="W335" s="16" t="s">
        <v>5469</v>
      </c>
      <c r="X335" s="16"/>
      <c r="Y335" s="74">
        <v>1446</v>
      </c>
      <c r="Z335" s="196" t="str">
        <f t="shared" si="17"/>
        <v/>
      </c>
    </row>
    <row r="336" spans="2:26" ht="18.75">
      <c r="B336" s="211" t="s">
        <v>2303</v>
      </c>
      <c r="C336" s="211" t="s">
        <v>2808</v>
      </c>
      <c r="D336" s="46" t="s">
        <v>2783</v>
      </c>
      <c r="E336" s="31">
        <v>1</v>
      </c>
      <c r="F336" s="31" t="s">
        <v>2807</v>
      </c>
      <c r="G336" s="191">
        <v>4</v>
      </c>
      <c r="H336" s="191">
        <f t="shared" si="15"/>
        <v>2.4691358024691357</v>
      </c>
      <c r="I336" s="154">
        <v>230</v>
      </c>
      <c r="J336" s="251">
        <f>_xlfn.XLOOKUP($I336,Inputs!$C$6:$C$23,Inputs!$D$6:$D$23)*$G336</f>
        <v>1.92</v>
      </c>
      <c r="K336" s="252">
        <f t="shared" si="16"/>
        <v>3</v>
      </c>
      <c r="L336" s="322"/>
      <c r="M336" s="322"/>
      <c r="N336" s="322"/>
      <c r="O336" s="322"/>
      <c r="P336" s="322"/>
      <c r="Q336" s="250">
        <f>_xlfn.XLOOKUP($I336,Inputs!$G$6:$G$23,Inputs!$J$6:$J$23)*$K336</f>
        <v>402</v>
      </c>
      <c r="R336" s="250">
        <f>_xlfn.XLOOKUP($I336,Inputs!$G$6:$G$23,Inputs!$K$6:$K$23)*$K336</f>
        <v>435</v>
      </c>
      <c r="S336" s="211" t="s">
        <v>2304</v>
      </c>
      <c r="T336" s="31" t="s">
        <v>2987</v>
      </c>
      <c r="U336" s="211" t="s">
        <v>2305</v>
      </c>
      <c r="V336" s="31" t="s">
        <v>4309</v>
      </c>
      <c r="W336" s="16" t="s">
        <v>5469</v>
      </c>
      <c r="X336" s="16"/>
      <c r="Y336" s="74">
        <v>1447</v>
      </c>
      <c r="Z336" s="196" t="str">
        <f t="shared" si="17"/>
        <v/>
      </c>
    </row>
    <row r="337" spans="2:26" ht="18.75">
      <c r="B337" s="211" t="s">
        <v>2311</v>
      </c>
      <c r="C337" s="211" t="s">
        <v>2808</v>
      </c>
      <c r="D337" s="46" t="s">
        <v>2783</v>
      </c>
      <c r="E337" s="31">
        <v>1</v>
      </c>
      <c r="F337" s="31" t="s">
        <v>2807</v>
      </c>
      <c r="G337" s="191">
        <v>8</v>
      </c>
      <c r="H337" s="191">
        <f t="shared" si="15"/>
        <v>4.9382716049382713</v>
      </c>
      <c r="I337" s="154">
        <v>230</v>
      </c>
      <c r="J337" s="251">
        <f>_xlfn.XLOOKUP($I337,Inputs!$C$6:$C$23,Inputs!$D$6:$D$23)*$G337</f>
        <v>3.84</v>
      </c>
      <c r="K337" s="252">
        <f t="shared" si="16"/>
        <v>3</v>
      </c>
      <c r="L337" s="322"/>
      <c r="M337" s="322"/>
      <c r="N337" s="322"/>
      <c r="O337" s="322"/>
      <c r="P337" s="322"/>
      <c r="Q337" s="250">
        <f>_xlfn.XLOOKUP($I337,Inputs!$G$6:$G$23,Inputs!$J$6:$J$23)*$K337</f>
        <v>402</v>
      </c>
      <c r="R337" s="250">
        <f>_xlfn.XLOOKUP($I337,Inputs!$G$6:$G$23,Inputs!$K$6:$K$23)*$K337</f>
        <v>435</v>
      </c>
      <c r="S337" s="211" t="s">
        <v>1788</v>
      </c>
      <c r="T337" s="31" t="s">
        <v>3966</v>
      </c>
      <c r="U337" s="211" t="s">
        <v>2304</v>
      </c>
      <c r="V337" s="31" t="s">
        <v>2987</v>
      </c>
      <c r="W337" s="16" t="s">
        <v>5469</v>
      </c>
      <c r="X337" s="16"/>
      <c r="Y337" s="74">
        <v>1456</v>
      </c>
      <c r="Z337" s="196" t="str">
        <f t="shared" si="17"/>
        <v/>
      </c>
    </row>
    <row r="338" spans="2:26" ht="18.75">
      <c r="B338" s="211" t="s">
        <v>2311</v>
      </c>
      <c r="C338" s="211" t="s">
        <v>2808</v>
      </c>
      <c r="D338" s="46" t="s">
        <v>2783</v>
      </c>
      <c r="E338" s="31">
        <v>1</v>
      </c>
      <c r="F338" s="31" t="s">
        <v>2807</v>
      </c>
      <c r="G338" s="191">
        <v>4</v>
      </c>
      <c r="H338" s="191">
        <f t="shared" si="15"/>
        <v>2.4691358024691357</v>
      </c>
      <c r="I338" s="154">
        <v>230</v>
      </c>
      <c r="J338" s="251">
        <f>_xlfn.XLOOKUP($I338,Inputs!$C$6:$C$23,Inputs!$D$6:$D$23)*$G338</f>
        <v>1.92</v>
      </c>
      <c r="K338" s="252">
        <f t="shared" si="16"/>
        <v>3</v>
      </c>
      <c r="L338" s="322"/>
      <c r="M338" s="322"/>
      <c r="N338" s="322"/>
      <c r="O338" s="322"/>
      <c r="P338" s="322"/>
      <c r="Q338" s="250">
        <f>_xlfn.XLOOKUP($I338,Inputs!$G$6:$G$23,Inputs!$J$6:$J$23)*$K338</f>
        <v>402</v>
      </c>
      <c r="R338" s="250">
        <f>_xlfn.XLOOKUP($I338,Inputs!$G$6:$G$23,Inputs!$K$6:$K$23)*$K338</f>
        <v>435</v>
      </c>
      <c r="S338" s="211" t="s">
        <v>2304</v>
      </c>
      <c r="T338" s="134" t="s">
        <v>2987</v>
      </c>
      <c r="U338" s="211" t="s">
        <v>2305</v>
      </c>
      <c r="V338" s="31" t="s">
        <v>4309</v>
      </c>
      <c r="W338" s="16" t="s">
        <v>5469</v>
      </c>
      <c r="X338" s="16"/>
      <c r="Y338" s="74">
        <v>1457</v>
      </c>
      <c r="Z338" s="196" t="str">
        <f t="shared" si="17"/>
        <v/>
      </c>
    </row>
    <row r="339" spans="2:26" ht="18.75">
      <c r="B339" s="211" t="s">
        <v>2512</v>
      </c>
      <c r="C339" s="211" t="s">
        <v>2808</v>
      </c>
      <c r="D339" s="46" t="s">
        <v>2783</v>
      </c>
      <c r="E339" s="31">
        <v>1</v>
      </c>
      <c r="F339" s="31" t="s">
        <v>2807</v>
      </c>
      <c r="G339" s="191">
        <v>5</v>
      </c>
      <c r="H339" s="191">
        <f t="shared" si="15"/>
        <v>3.0864197530864197</v>
      </c>
      <c r="I339" s="154">
        <v>115</v>
      </c>
      <c r="J339" s="251">
        <f>_xlfn.XLOOKUP($I339,Inputs!$C$6:$C$23,Inputs!$D$6:$D$23)*$G339</f>
        <v>2.0857142857142859</v>
      </c>
      <c r="K339" s="252">
        <f t="shared" si="16"/>
        <v>3</v>
      </c>
      <c r="L339" s="322"/>
      <c r="M339" s="322"/>
      <c r="N339" s="322"/>
      <c r="O339" s="322"/>
      <c r="P339" s="322"/>
      <c r="Q339" s="250">
        <f>_xlfn.XLOOKUP($I339,Inputs!$G$6:$G$23,Inputs!$J$6:$J$23)*$K339</f>
        <v>98.449131513647643</v>
      </c>
      <c r="R339" s="250">
        <f>_xlfn.XLOOKUP($I339,Inputs!$G$6:$G$23,Inputs!$K$6:$K$23)*$K339</f>
        <v>108.40163934426229</v>
      </c>
      <c r="S339" s="211" t="s">
        <v>2520</v>
      </c>
      <c r="T339" s="31" t="s">
        <v>3275</v>
      </c>
      <c r="U339" s="211" t="s">
        <v>2519</v>
      </c>
      <c r="V339" s="31" t="s">
        <v>4259</v>
      </c>
      <c r="W339" s="16" t="s">
        <v>5469</v>
      </c>
      <c r="X339" s="16"/>
      <c r="Y339" s="74">
        <v>1851</v>
      </c>
      <c r="Z339" s="196" t="str">
        <f t="shared" si="17"/>
        <v/>
      </c>
    </row>
    <row r="340" spans="2:26" ht="18.75">
      <c r="B340" s="211" t="s">
        <v>2561</v>
      </c>
      <c r="C340" s="211" t="s">
        <v>2808</v>
      </c>
      <c r="D340" s="46" t="s">
        <v>2783</v>
      </c>
      <c r="E340" s="31">
        <v>1</v>
      </c>
      <c r="F340" s="31" t="s">
        <v>2807</v>
      </c>
      <c r="G340" s="191">
        <v>17</v>
      </c>
      <c r="H340" s="191">
        <f t="shared" si="15"/>
        <v>10.493827160493826</v>
      </c>
      <c r="I340" s="154">
        <v>115</v>
      </c>
      <c r="J340" s="251">
        <f>_xlfn.XLOOKUP($I340,Inputs!$C$6:$C$23,Inputs!$D$6:$D$23)*$G340</f>
        <v>7.0914285714285716</v>
      </c>
      <c r="K340" s="252">
        <f t="shared" si="16"/>
        <v>3</v>
      </c>
      <c r="L340" s="322"/>
      <c r="M340" s="322"/>
      <c r="N340" s="322"/>
      <c r="O340" s="322"/>
      <c r="P340" s="322"/>
      <c r="Q340" s="250">
        <f>_xlfn.XLOOKUP($I340,Inputs!$G$6:$G$23,Inputs!$J$6:$J$23)*$K340</f>
        <v>98.449131513647643</v>
      </c>
      <c r="R340" s="250">
        <f>_xlfn.XLOOKUP($I340,Inputs!$G$6:$G$23,Inputs!$K$6:$K$23)*$K340</f>
        <v>108.40163934426229</v>
      </c>
      <c r="S340" s="211" t="s">
        <v>4659</v>
      </c>
      <c r="T340" s="31" t="s">
        <v>4250</v>
      </c>
      <c r="U340" s="211" t="s">
        <v>2562</v>
      </c>
      <c r="V340" s="31" t="s">
        <v>3305</v>
      </c>
      <c r="W340" s="16" t="s">
        <v>5469</v>
      </c>
      <c r="X340" s="16"/>
      <c r="Y340" s="74">
        <v>1903</v>
      </c>
      <c r="Z340" s="196" t="str">
        <f t="shared" si="17"/>
        <v/>
      </c>
    </row>
    <row r="341" spans="2:26" ht="18.75">
      <c r="B341" s="211" t="s">
        <v>2561</v>
      </c>
      <c r="C341" s="211" t="s">
        <v>2808</v>
      </c>
      <c r="D341" s="46" t="s">
        <v>2783</v>
      </c>
      <c r="E341" s="31">
        <v>1</v>
      </c>
      <c r="F341" s="31" t="s">
        <v>2807</v>
      </c>
      <c r="G341" s="191">
        <v>8</v>
      </c>
      <c r="H341" s="191">
        <f t="shared" si="15"/>
        <v>4.9382716049382713</v>
      </c>
      <c r="I341" s="154">
        <v>115</v>
      </c>
      <c r="J341" s="251">
        <f>_xlfn.XLOOKUP($I341,Inputs!$C$6:$C$23,Inputs!$D$6:$D$23)*$G341</f>
        <v>3.3371428571428572</v>
      </c>
      <c r="K341" s="252">
        <f t="shared" si="16"/>
        <v>3</v>
      </c>
      <c r="L341" s="322"/>
      <c r="M341" s="322"/>
      <c r="N341" s="322"/>
      <c r="O341" s="322"/>
      <c r="P341" s="322"/>
      <c r="Q341" s="250">
        <f>_xlfn.XLOOKUP($I341,Inputs!$G$6:$G$23,Inputs!$J$6:$J$23)*$K341</f>
        <v>98.449131513647643</v>
      </c>
      <c r="R341" s="250">
        <f>_xlfn.XLOOKUP($I341,Inputs!$G$6:$G$23,Inputs!$K$6:$K$23)*$K341</f>
        <v>108.40163934426229</v>
      </c>
      <c r="S341" s="211" t="s">
        <v>2562</v>
      </c>
      <c r="T341" s="31" t="s">
        <v>3305</v>
      </c>
      <c r="U341" s="211" t="s">
        <v>2563</v>
      </c>
      <c r="V341" s="31" t="s">
        <v>3308</v>
      </c>
      <c r="W341" s="16" t="s">
        <v>5469</v>
      </c>
      <c r="X341" s="16"/>
      <c r="Y341" s="74">
        <v>1904</v>
      </c>
      <c r="Z341" s="196" t="str">
        <f t="shared" si="17"/>
        <v/>
      </c>
    </row>
    <row r="342" spans="2:26" ht="18.75">
      <c r="B342" s="211" t="s">
        <v>2648</v>
      </c>
      <c r="C342" s="211" t="s">
        <v>2808</v>
      </c>
      <c r="D342" s="46" t="s">
        <v>2783</v>
      </c>
      <c r="E342" s="31">
        <v>1</v>
      </c>
      <c r="F342" s="31" t="s">
        <v>2807</v>
      </c>
      <c r="G342" s="191">
        <v>28</v>
      </c>
      <c r="H342" s="191">
        <f t="shared" si="15"/>
        <v>17.283950617283949</v>
      </c>
      <c r="I342" s="154">
        <v>115</v>
      </c>
      <c r="J342" s="251">
        <f>_xlfn.XLOOKUP($I342,Inputs!$C$6:$C$23,Inputs!$D$6:$D$23)*$G342</f>
        <v>11.68</v>
      </c>
      <c r="K342" s="252">
        <f t="shared" si="16"/>
        <v>3</v>
      </c>
      <c r="L342" s="322"/>
      <c r="M342" s="322"/>
      <c r="N342" s="322"/>
      <c r="O342" s="322"/>
      <c r="P342" s="322"/>
      <c r="Q342" s="250">
        <f>_xlfn.XLOOKUP($I342,Inputs!$G$6:$G$23,Inputs!$J$6:$J$23)*$K342</f>
        <v>98.449131513647643</v>
      </c>
      <c r="R342" s="250">
        <f>_xlfn.XLOOKUP($I342,Inputs!$G$6:$G$23,Inputs!$K$6:$K$23)*$K342</f>
        <v>108.40163934426229</v>
      </c>
      <c r="S342" s="211" t="s">
        <v>1788</v>
      </c>
      <c r="T342" s="31" t="s">
        <v>3966</v>
      </c>
      <c r="U342" s="211" t="s">
        <v>2254</v>
      </c>
      <c r="V342" s="31" t="s">
        <v>4081</v>
      </c>
      <c r="W342" s="16" t="s">
        <v>5469</v>
      </c>
      <c r="X342" s="16"/>
      <c r="Y342" s="74">
        <v>2059</v>
      </c>
      <c r="Z342" s="196" t="str">
        <f t="shared" si="17"/>
        <v/>
      </c>
    </row>
    <row r="343" spans="2:26" ht="18.75">
      <c r="B343" s="211" t="s">
        <v>2654</v>
      </c>
      <c r="C343" s="211" t="s">
        <v>2808</v>
      </c>
      <c r="D343" s="46" t="s">
        <v>2783</v>
      </c>
      <c r="E343" s="31">
        <v>1</v>
      </c>
      <c r="F343" s="31" t="s">
        <v>2807</v>
      </c>
      <c r="G343" s="191">
        <v>40</v>
      </c>
      <c r="H343" s="191">
        <f t="shared" si="15"/>
        <v>24.691358024691358</v>
      </c>
      <c r="I343" s="154">
        <v>115</v>
      </c>
      <c r="J343" s="251">
        <f>_xlfn.XLOOKUP($I343,Inputs!$C$6:$C$23,Inputs!$D$6:$D$23)*$G343</f>
        <v>16.685714285714287</v>
      </c>
      <c r="K343" s="252">
        <f t="shared" si="16"/>
        <v>3</v>
      </c>
      <c r="L343" s="322"/>
      <c r="M343" s="322"/>
      <c r="N343" s="322"/>
      <c r="O343" s="322"/>
      <c r="P343" s="322"/>
      <c r="Q343" s="250">
        <f>_xlfn.XLOOKUP($I343,Inputs!$G$6:$G$23,Inputs!$J$6:$J$23)*$K343</f>
        <v>98.449131513647643</v>
      </c>
      <c r="R343" s="250">
        <f>_xlfn.XLOOKUP($I343,Inputs!$G$6:$G$23,Inputs!$K$6:$K$23)*$K343</f>
        <v>108.40163934426229</v>
      </c>
      <c r="S343" s="211" t="s">
        <v>1788</v>
      </c>
      <c r="T343" s="31" t="s">
        <v>3966</v>
      </c>
      <c r="U343" s="211" t="s">
        <v>2520</v>
      </c>
      <c r="V343" s="31" t="s">
        <v>3275</v>
      </c>
      <c r="W343" s="16" t="s">
        <v>5469</v>
      </c>
      <c r="X343" s="16"/>
      <c r="Y343" s="74">
        <v>2067</v>
      </c>
      <c r="Z343" s="196" t="str">
        <f t="shared" si="17"/>
        <v/>
      </c>
    </row>
    <row r="344" spans="2:26" ht="18.75">
      <c r="B344" s="211" t="s">
        <v>2654</v>
      </c>
      <c r="C344" s="211" t="s">
        <v>2808</v>
      </c>
      <c r="D344" s="46" t="s">
        <v>2783</v>
      </c>
      <c r="E344" s="31">
        <v>1</v>
      </c>
      <c r="F344" s="31" t="s">
        <v>2807</v>
      </c>
      <c r="G344" s="191">
        <v>5</v>
      </c>
      <c r="H344" s="191">
        <f t="shared" si="15"/>
        <v>3.0864197530864197</v>
      </c>
      <c r="I344" s="154">
        <v>115</v>
      </c>
      <c r="J344" s="251">
        <f>_xlfn.XLOOKUP($I344,Inputs!$C$6:$C$23,Inputs!$D$6:$D$23)*$G344</f>
        <v>2.0857142857142859</v>
      </c>
      <c r="K344" s="252">
        <f t="shared" si="16"/>
        <v>3</v>
      </c>
      <c r="L344" s="322"/>
      <c r="M344" s="322"/>
      <c r="N344" s="322"/>
      <c r="O344" s="322"/>
      <c r="P344" s="322"/>
      <c r="Q344" s="250">
        <f>_xlfn.XLOOKUP($I344,Inputs!$G$6:$G$23,Inputs!$J$6:$J$23)*$K344</f>
        <v>98.449131513647643</v>
      </c>
      <c r="R344" s="250">
        <f>_xlfn.XLOOKUP($I344,Inputs!$G$6:$G$23,Inputs!$K$6:$K$23)*$K344</f>
        <v>108.40163934426229</v>
      </c>
      <c r="S344" s="211" t="s">
        <v>2520</v>
      </c>
      <c r="T344" s="31" t="s">
        <v>3275</v>
      </c>
      <c r="U344" s="211" t="s">
        <v>2519</v>
      </c>
      <c r="V344" s="31" t="s">
        <v>4259</v>
      </c>
      <c r="W344" s="16" t="s">
        <v>5469</v>
      </c>
      <c r="X344" s="16"/>
      <c r="Y344" s="74">
        <v>2068</v>
      </c>
      <c r="Z344" s="196" t="str">
        <f t="shared" si="17"/>
        <v/>
      </c>
    </row>
    <row r="345" spans="2:26" ht="18.75">
      <c r="B345" s="211" t="s">
        <v>2655</v>
      </c>
      <c r="C345" s="211" t="s">
        <v>2808</v>
      </c>
      <c r="D345" s="46" t="s">
        <v>2783</v>
      </c>
      <c r="E345" s="31">
        <v>1</v>
      </c>
      <c r="F345" s="31" t="s">
        <v>2807</v>
      </c>
      <c r="G345" s="191">
        <v>6</v>
      </c>
      <c r="H345" s="191">
        <f t="shared" si="15"/>
        <v>3.7037037037037033</v>
      </c>
      <c r="I345" s="154">
        <v>115</v>
      </c>
      <c r="J345" s="251">
        <f>_xlfn.XLOOKUP($I345,Inputs!$C$6:$C$23,Inputs!$D$6:$D$23)*$G345</f>
        <v>2.5028571428571427</v>
      </c>
      <c r="K345" s="252">
        <f t="shared" si="16"/>
        <v>3</v>
      </c>
      <c r="L345" s="322"/>
      <c r="M345" s="322"/>
      <c r="N345" s="322"/>
      <c r="O345" s="322"/>
      <c r="P345" s="322"/>
      <c r="Q345" s="250">
        <f>_xlfn.XLOOKUP($I345,Inputs!$G$6:$G$23,Inputs!$J$6:$J$23)*$K345</f>
        <v>98.449131513647643</v>
      </c>
      <c r="R345" s="250">
        <f>_xlfn.XLOOKUP($I345,Inputs!$G$6:$G$23,Inputs!$K$6:$K$23)*$K345</f>
        <v>108.40163934426229</v>
      </c>
      <c r="S345" s="211" t="s">
        <v>1788</v>
      </c>
      <c r="T345" s="31" t="s">
        <v>3966</v>
      </c>
      <c r="U345" s="211" t="s">
        <v>2656</v>
      </c>
      <c r="V345" s="31" t="s">
        <v>3302</v>
      </c>
      <c r="W345" s="16" t="s">
        <v>5469</v>
      </c>
      <c r="X345" s="16"/>
      <c r="Y345" s="74">
        <v>2069</v>
      </c>
      <c r="Z345" s="196" t="str">
        <f t="shared" si="17"/>
        <v/>
      </c>
    </row>
    <row r="346" spans="2:26" ht="18.75">
      <c r="B346" s="211" t="s">
        <v>2655</v>
      </c>
      <c r="C346" s="211" t="s">
        <v>2808</v>
      </c>
      <c r="D346" s="46" t="s">
        <v>2783</v>
      </c>
      <c r="E346" s="31">
        <v>1</v>
      </c>
      <c r="F346" s="31" t="s">
        <v>2807</v>
      </c>
      <c r="G346" s="191">
        <v>3</v>
      </c>
      <c r="H346" s="191">
        <f t="shared" si="15"/>
        <v>1.8518518518518516</v>
      </c>
      <c r="I346" s="154">
        <v>115</v>
      </c>
      <c r="J346" s="251">
        <f>_xlfn.XLOOKUP($I346,Inputs!$C$6:$C$23,Inputs!$D$6:$D$23)*$G346</f>
        <v>1.2514285714285713</v>
      </c>
      <c r="K346" s="252">
        <f t="shared" si="16"/>
        <v>3</v>
      </c>
      <c r="L346" s="322"/>
      <c r="M346" s="322"/>
      <c r="N346" s="322"/>
      <c r="O346" s="322"/>
      <c r="P346" s="322"/>
      <c r="Q346" s="250">
        <f>_xlfn.XLOOKUP($I346,Inputs!$G$6:$G$23,Inputs!$J$6:$J$23)*$K346</f>
        <v>98.449131513647643</v>
      </c>
      <c r="R346" s="250">
        <f>_xlfn.XLOOKUP($I346,Inputs!$G$6:$G$23,Inputs!$K$6:$K$23)*$K346</f>
        <v>108.40163934426229</v>
      </c>
      <c r="S346" s="211" t="s">
        <v>2656</v>
      </c>
      <c r="T346" s="31" t="s">
        <v>3302</v>
      </c>
      <c r="U346" s="211" t="s">
        <v>2657</v>
      </c>
      <c r="V346" s="31" t="s">
        <v>3991</v>
      </c>
      <c r="W346" s="16" t="s">
        <v>5469</v>
      </c>
      <c r="X346" s="16"/>
      <c r="Y346" s="74">
        <v>2070</v>
      </c>
      <c r="Z346" s="196" t="str">
        <f t="shared" si="17"/>
        <v/>
      </c>
    </row>
    <row r="347" spans="2:26" ht="18.75">
      <c r="B347" s="211" t="s">
        <v>2655</v>
      </c>
      <c r="C347" s="211" t="s">
        <v>2808</v>
      </c>
      <c r="D347" s="46" t="s">
        <v>2783</v>
      </c>
      <c r="E347" s="31">
        <v>1</v>
      </c>
      <c r="F347" s="31" t="s">
        <v>2807</v>
      </c>
      <c r="G347" s="191">
        <v>5</v>
      </c>
      <c r="H347" s="191">
        <f t="shared" si="15"/>
        <v>3.0864197530864197</v>
      </c>
      <c r="I347" s="154">
        <v>115</v>
      </c>
      <c r="J347" s="251">
        <f>_xlfn.XLOOKUP($I347,Inputs!$C$6:$C$23,Inputs!$D$6:$D$23)*$G347</f>
        <v>2.0857142857142859</v>
      </c>
      <c r="K347" s="252">
        <f t="shared" si="16"/>
        <v>3</v>
      </c>
      <c r="L347" s="322"/>
      <c r="M347" s="322"/>
      <c r="N347" s="322"/>
      <c r="O347" s="322"/>
      <c r="P347" s="322"/>
      <c r="Q347" s="250">
        <f>_xlfn.XLOOKUP($I347,Inputs!$G$6:$G$23,Inputs!$J$6:$J$23)*$K347</f>
        <v>98.449131513647643</v>
      </c>
      <c r="R347" s="250">
        <f>_xlfn.XLOOKUP($I347,Inputs!$G$6:$G$23,Inputs!$K$6:$K$23)*$K347</f>
        <v>108.40163934426229</v>
      </c>
      <c r="S347" s="211" t="s">
        <v>2656</v>
      </c>
      <c r="T347" s="31" t="s">
        <v>3302</v>
      </c>
      <c r="U347" s="211" t="s">
        <v>2658</v>
      </c>
      <c r="V347" s="31" t="s">
        <v>4261</v>
      </c>
      <c r="W347" s="16" t="s">
        <v>5469</v>
      </c>
      <c r="X347" s="16"/>
      <c r="Y347" s="74">
        <v>2071</v>
      </c>
      <c r="Z347" s="196" t="str">
        <f t="shared" si="17"/>
        <v/>
      </c>
    </row>
    <row r="348" spans="2:26" ht="18.75">
      <c r="B348" s="211" t="s">
        <v>2659</v>
      </c>
      <c r="C348" s="211" t="s">
        <v>2808</v>
      </c>
      <c r="D348" s="46" t="s">
        <v>2783</v>
      </c>
      <c r="E348" s="31">
        <v>1</v>
      </c>
      <c r="F348" s="31" t="s">
        <v>2807</v>
      </c>
      <c r="G348" s="191">
        <v>8</v>
      </c>
      <c r="H348" s="191">
        <f t="shared" si="15"/>
        <v>4.9382716049382713</v>
      </c>
      <c r="I348" s="154">
        <v>115</v>
      </c>
      <c r="J348" s="251">
        <f>_xlfn.XLOOKUP($I348,Inputs!$C$6:$C$23,Inputs!$D$6:$D$23)*$G348</f>
        <v>3.3371428571428572</v>
      </c>
      <c r="K348" s="252">
        <f t="shared" si="16"/>
        <v>3</v>
      </c>
      <c r="L348" s="322"/>
      <c r="M348" s="322"/>
      <c r="N348" s="322"/>
      <c r="O348" s="322"/>
      <c r="P348" s="322"/>
      <c r="Q348" s="250">
        <f>_xlfn.XLOOKUP($I348,Inputs!$G$6:$G$23,Inputs!$J$6:$J$23)*$K348</f>
        <v>98.449131513647643</v>
      </c>
      <c r="R348" s="250">
        <f>_xlfn.XLOOKUP($I348,Inputs!$G$6:$G$23,Inputs!$K$6:$K$23)*$K348</f>
        <v>108.40163934426229</v>
      </c>
      <c r="S348" s="211" t="s">
        <v>1788</v>
      </c>
      <c r="T348" s="31" t="s">
        <v>3966</v>
      </c>
      <c r="U348" s="211" t="s">
        <v>2660</v>
      </c>
      <c r="V348" s="31" t="s">
        <v>3303</v>
      </c>
      <c r="W348" s="16" t="s">
        <v>5469</v>
      </c>
      <c r="X348" s="16"/>
      <c r="Y348" s="74">
        <v>2072</v>
      </c>
      <c r="Z348" s="196" t="str">
        <f t="shared" si="17"/>
        <v/>
      </c>
    </row>
    <row r="349" spans="2:26" ht="18.75">
      <c r="B349" s="211" t="s">
        <v>2659</v>
      </c>
      <c r="C349" s="211" t="s">
        <v>2808</v>
      </c>
      <c r="D349" s="46" t="s">
        <v>2783</v>
      </c>
      <c r="E349" s="31">
        <v>1</v>
      </c>
      <c r="F349" s="31" t="s">
        <v>2807</v>
      </c>
      <c r="G349" s="191">
        <v>3</v>
      </c>
      <c r="H349" s="191">
        <f t="shared" si="15"/>
        <v>1.8518518518518516</v>
      </c>
      <c r="I349" s="154">
        <v>115</v>
      </c>
      <c r="J349" s="251">
        <f>_xlfn.XLOOKUP($I349,Inputs!$C$6:$C$23,Inputs!$D$6:$D$23)*$G349</f>
        <v>1.2514285714285713</v>
      </c>
      <c r="K349" s="252">
        <f t="shared" si="16"/>
        <v>3</v>
      </c>
      <c r="L349" s="322"/>
      <c r="M349" s="322"/>
      <c r="N349" s="322"/>
      <c r="O349" s="322"/>
      <c r="P349" s="322"/>
      <c r="Q349" s="250">
        <f>_xlfn.XLOOKUP($I349,Inputs!$G$6:$G$23,Inputs!$J$6:$J$23)*$K349</f>
        <v>98.449131513647643</v>
      </c>
      <c r="R349" s="250">
        <f>_xlfn.XLOOKUP($I349,Inputs!$G$6:$G$23,Inputs!$K$6:$K$23)*$K349</f>
        <v>108.40163934426229</v>
      </c>
      <c r="S349" s="211" t="s">
        <v>2660</v>
      </c>
      <c r="T349" s="31" t="s">
        <v>3303</v>
      </c>
      <c r="U349" s="211" t="s">
        <v>2657</v>
      </c>
      <c r="V349" s="31" t="s">
        <v>3991</v>
      </c>
      <c r="W349" s="16" t="s">
        <v>5469</v>
      </c>
      <c r="X349" s="16"/>
      <c r="Y349" s="74">
        <v>2073</v>
      </c>
      <c r="Z349" s="196" t="str">
        <f t="shared" si="17"/>
        <v/>
      </c>
    </row>
    <row r="350" spans="2:26" ht="18.75">
      <c r="B350" s="211" t="s">
        <v>2659</v>
      </c>
      <c r="C350" s="211" t="s">
        <v>2808</v>
      </c>
      <c r="D350" s="46" t="s">
        <v>2783</v>
      </c>
      <c r="E350" s="31">
        <v>1</v>
      </c>
      <c r="F350" s="31" t="s">
        <v>2807</v>
      </c>
      <c r="G350" s="191">
        <v>5</v>
      </c>
      <c r="H350" s="191">
        <f t="shared" si="15"/>
        <v>3.0864197530864197</v>
      </c>
      <c r="I350" s="154">
        <v>115</v>
      </c>
      <c r="J350" s="251">
        <f>_xlfn.XLOOKUP($I350,Inputs!$C$6:$C$23,Inputs!$D$6:$D$23)*$G350</f>
        <v>2.0857142857142859</v>
      </c>
      <c r="K350" s="252">
        <f t="shared" si="16"/>
        <v>3</v>
      </c>
      <c r="L350" s="322"/>
      <c r="M350" s="322"/>
      <c r="N350" s="322"/>
      <c r="O350" s="322"/>
      <c r="P350" s="322"/>
      <c r="Q350" s="250">
        <f>_xlfn.XLOOKUP($I350,Inputs!$G$6:$G$23,Inputs!$J$6:$J$23)*$K350</f>
        <v>98.449131513647643</v>
      </c>
      <c r="R350" s="250">
        <f>_xlfn.XLOOKUP($I350,Inputs!$G$6:$G$23,Inputs!$K$6:$K$23)*$K350</f>
        <v>108.40163934426229</v>
      </c>
      <c r="S350" s="211" t="s">
        <v>2660</v>
      </c>
      <c r="T350" s="31" t="s">
        <v>3303</v>
      </c>
      <c r="U350" s="211" t="s">
        <v>2658</v>
      </c>
      <c r="V350" s="31" t="s">
        <v>4261</v>
      </c>
      <c r="W350" s="16" t="s">
        <v>5469</v>
      </c>
      <c r="X350" s="16"/>
      <c r="Y350" s="74">
        <v>2074</v>
      </c>
      <c r="Z350" s="196" t="str">
        <f t="shared" si="17"/>
        <v/>
      </c>
    </row>
    <row r="351" spans="2:26" ht="18.75">
      <c r="B351" s="211" t="s">
        <v>2668</v>
      </c>
      <c r="C351" s="211" t="s">
        <v>2808</v>
      </c>
      <c r="D351" s="46" t="s">
        <v>2783</v>
      </c>
      <c r="E351" s="31">
        <v>1</v>
      </c>
      <c r="F351" s="31" t="s">
        <v>2807</v>
      </c>
      <c r="G351" s="191">
        <v>5.5</v>
      </c>
      <c r="H351" s="191">
        <f t="shared" si="15"/>
        <v>3.3950617283950617</v>
      </c>
      <c r="I351" s="154">
        <v>115</v>
      </c>
      <c r="J351" s="251">
        <f>_xlfn.XLOOKUP($I351,Inputs!$C$6:$C$23,Inputs!$D$6:$D$23)*$G351</f>
        <v>2.2942857142857145</v>
      </c>
      <c r="K351" s="252">
        <f t="shared" si="16"/>
        <v>3</v>
      </c>
      <c r="L351" s="322"/>
      <c r="M351" s="322"/>
      <c r="N351" s="322"/>
      <c r="O351" s="322"/>
      <c r="P351" s="322"/>
      <c r="Q351" s="250">
        <f>_xlfn.XLOOKUP($I351,Inputs!$G$6:$G$23,Inputs!$J$6:$J$23)*$K351</f>
        <v>98.449131513647643</v>
      </c>
      <c r="R351" s="250">
        <f>_xlfn.XLOOKUP($I351,Inputs!$G$6:$G$23,Inputs!$K$6:$K$23)*$K351</f>
        <v>108.40163934426229</v>
      </c>
      <c r="S351" s="211" t="s">
        <v>1788</v>
      </c>
      <c r="T351" s="31" t="s">
        <v>3966</v>
      </c>
      <c r="U351" s="211" t="s">
        <v>2669</v>
      </c>
      <c r="V351" s="31" t="s">
        <v>3356</v>
      </c>
      <c r="W351" s="16" t="s">
        <v>5469</v>
      </c>
      <c r="X351" s="16"/>
      <c r="Y351" s="74">
        <v>2080</v>
      </c>
      <c r="Z351" s="196" t="str">
        <f t="shared" si="17"/>
        <v/>
      </c>
    </row>
    <row r="352" spans="2:26" ht="18.75">
      <c r="B352" s="211" t="s">
        <v>2668</v>
      </c>
      <c r="C352" s="211" t="s">
        <v>2808</v>
      </c>
      <c r="D352" s="46" t="s">
        <v>2783</v>
      </c>
      <c r="E352" s="31">
        <v>1</v>
      </c>
      <c r="F352" s="31" t="s">
        <v>2807</v>
      </c>
      <c r="G352" s="191">
        <v>9</v>
      </c>
      <c r="H352" s="191">
        <f t="shared" si="15"/>
        <v>5.5555555555555554</v>
      </c>
      <c r="I352" s="154">
        <v>115</v>
      </c>
      <c r="J352" s="251">
        <f>_xlfn.XLOOKUP($I352,Inputs!$C$6:$C$23,Inputs!$D$6:$D$23)*$G352</f>
        <v>3.7542857142857144</v>
      </c>
      <c r="K352" s="252">
        <f t="shared" si="16"/>
        <v>3</v>
      </c>
      <c r="L352" s="322"/>
      <c r="M352" s="322"/>
      <c r="N352" s="322"/>
      <c r="O352" s="322"/>
      <c r="P352" s="322"/>
      <c r="Q352" s="250">
        <f>_xlfn.XLOOKUP($I352,Inputs!$G$6:$G$23,Inputs!$J$6:$J$23)*$K352</f>
        <v>98.449131513647643</v>
      </c>
      <c r="R352" s="250">
        <f>_xlfn.XLOOKUP($I352,Inputs!$G$6:$G$23,Inputs!$K$6:$K$23)*$K352</f>
        <v>108.40163934426229</v>
      </c>
      <c r="S352" s="211" t="s">
        <v>2669</v>
      </c>
      <c r="T352" s="31" t="s">
        <v>3356</v>
      </c>
      <c r="U352" s="211" t="s">
        <v>4659</v>
      </c>
      <c r="V352" s="31" t="s">
        <v>4250</v>
      </c>
      <c r="W352" s="16" t="s">
        <v>5469</v>
      </c>
      <c r="X352" s="16"/>
      <c r="Y352" s="74">
        <v>2081</v>
      </c>
      <c r="Z352" s="196" t="str">
        <f t="shared" si="17"/>
        <v/>
      </c>
    </row>
    <row r="353" spans="2:26" ht="18.75">
      <c r="B353" s="211" t="s">
        <v>2668</v>
      </c>
      <c r="C353" s="211" t="s">
        <v>2808</v>
      </c>
      <c r="D353" s="46" t="s">
        <v>2783</v>
      </c>
      <c r="E353" s="31">
        <v>1</v>
      </c>
      <c r="F353" s="31" t="s">
        <v>2807</v>
      </c>
      <c r="G353" s="191">
        <v>3</v>
      </c>
      <c r="H353" s="191">
        <f t="shared" si="15"/>
        <v>1.8518518518518516</v>
      </c>
      <c r="I353" s="154">
        <v>115</v>
      </c>
      <c r="J353" s="251">
        <f>_xlfn.XLOOKUP($I353,Inputs!$C$6:$C$23,Inputs!$D$6:$D$23)*$G353</f>
        <v>1.2514285714285713</v>
      </c>
      <c r="K353" s="252">
        <f t="shared" si="16"/>
        <v>3</v>
      </c>
      <c r="L353" s="322"/>
      <c r="M353" s="322"/>
      <c r="N353" s="322"/>
      <c r="O353" s="322"/>
      <c r="P353" s="322"/>
      <c r="Q353" s="250">
        <f>_xlfn.XLOOKUP($I353,Inputs!$G$6:$G$23,Inputs!$J$6:$J$23)*$K353</f>
        <v>98.449131513647643</v>
      </c>
      <c r="R353" s="250">
        <f>_xlfn.XLOOKUP($I353,Inputs!$G$6:$G$23,Inputs!$K$6:$K$23)*$K353</f>
        <v>108.40163934426229</v>
      </c>
      <c r="S353" s="211" t="s">
        <v>2669</v>
      </c>
      <c r="T353" s="31" t="s">
        <v>3356</v>
      </c>
      <c r="U353" s="211" t="s">
        <v>2670</v>
      </c>
      <c r="V353" s="31" t="s">
        <v>3391</v>
      </c>
      <c r="W353" s="16" t="s">
        <v>5469</v>
      </c>
      <c r="X353" s="16"/>
      <c r="Y353" s="74">
        <v>2082</v>
      </c>
      <c r="Z353" s="196" t="str">
        <f t="shared" si="17"/>
        <v/>
      </c>
    </row>
    <row r="354" spans="2:26" ht="18.75">
      <c r="B354" s="211" t="s">
        <v>2671</v>
      </c>
      <c r="C354" s="211" t="s">
        <v>2808</v>
      </c>
      <c r="D354" s="46" t="s">
        <v>2783</v>
      </c>
      <c r="E354" s="31">
        <v>1</v>
      </c>
      <c r="F354" s="31" t="s">
        <v>2807</v>
      </c>
      <c r="G354" s="191">
        <v>40</v>
      </c>
      <c r="H354" s="191">
        <f t="shared" si="15"/>
        <v>24.691358024691358</v>
      </c>
      <c r="I354" s="154">
        <v>230</v>
      </c>
      <c r="J354" s="251">
        <f>_xlfn.XLOOKUP($I354,Inputs!$C$6:$C$23,Inputs!$D$6:$D$23)*$G354</f>
        <v>19.2</v>
      </c>
      <c r="K354" s="252">
        <f t="shared" si="16"/>
        <v>3</v>
      </c>
      <c r="L354" s="322"/>
      <c r="M354" s="322"/>
      <c r="N354" s="322"/>
      <c r="O354" s="322"/>
      <c r="P354" s="322"/>
      <c r="Q354" s="250">
        <f>_xlfn.XLOOKUP($I354,Inputs!$G$6:$G$23,Inputs!$J$6:$J$23)*$K354</f>
        <v>402</v>
      </c>
      <c r="R354" s="250">
        <f>_xlfn.XLOOKUP($I354,Inputs!$G$6:$G$23,Inputs!$K$6:$K$23)*$K354</f>
        <v>435</v>
      </c>
      <c r="S354" s="211" t="s">
        <v>1788</v>
      </c>
      <c r="T354" s="31" t="s">
        <v>3966</v>
      </c>
      <c r="U354" s="211" t="s">
        <v>1435</v>
      </c>
      <c r="V354" s="31" t="s">
        <v>4124</v>
      </c>
      <c r="W354" s="16" t="s">
        <v>5469</v>
      </c>
      <c r="X354" s="16"/>
      <c r="Y354" s="74">
        <v>2083</v>
      </c>
      <c r="Z354" s="196" t="str">
        <f t="shared" si="17"/>
        <v/>
      </c>
    </row>
    <row r="355" spans="2:26" ht="18.75">
      <c r="B355" s="211" t="s">
        <v>2672</v>
      </c>
      <c r="C355" s="211" t="s">
        <v>2808</v>
      </c>
      <c r="D355" s="46" t="s">
        <v>2783</v>
      </c>
      <c r="E355" s="31">
        <v>1</v>
      </c>
      <c r="F355" s="31" t="s">
        <v>2807</v>
      </c>
      <c r="G355" s="191">
        <v>40</v>
      </c>
      <c r="H355" s="191">
        <f t="shared" si="15"/>
        <v>24.691358024691358</v>
      </c>
      <c r="I355" s="154">
        <v>230</v>
      </c>
      <c r="J355" s="251">
        <f>_xlfn.XLOOKUP($I355,Inputs!$C$6:$C$23,Inputs!$D$6:$D$23)*$G355</f>
        <v>19.2</v>
      </c>
      <c r="K355" s="252">
        <f t="shared" si="16"/>
        <v>3</v>
      </c>
      <c r="L355" s="322"/>
      <c r="M355" s="322"/>
      <c r="N355" s="322"/>
      <c r="O355" s="322"/>
      <c r="P355" s="322"/>
      <c r="Q355" s="250">
        <f>_xlfn.XLOOKUP($I355,Inputs!$G$6:$G$23,Inputs!$J$6:$J$23)*$K355</f>
        <v>402</v>
      </c>
      <c r="R355" s="250">
        <f>_xlfn.XLOOKUP($I355,Inputs!$G$6:$G$23,Inputs!$K$6:$K$23)*$K355</f>
        <v>435</v>
      </c>
      <c r="S355" s="211" t="s">
        <v>1788</v>
      </c>
      <c r="T355" s="31" t="s">
        <v>3966</v>
      </c>
      <c r="U355" s="211" t="s">
        <v>1435</v>
      </c>
      <c r="V355" s="31" t="s">
        <v>4124</v>
      </c>
      <c r="W355" s="16" t="s">
        <v>5469</v>
      </c>
      <c r="X355" s="16"/>
      <c r="Y355" s="74">
        <v>2084</v>
      </c>
      <c r="Z355" s="196" t="str">
        <f t="shared" si="17"/>
        <v/>
      </c>
    </row>
    <row r="356" spans="2:26" ht="18.75">
      <c r="B356" s="211" t="s">
        <v>2673</v>
      </c>
      <c r="C356" s="211" t="s">
        <v>2808</v>
      </c>
      <c r="D356" s="46" t="s">
        <v>2783</v>
      </c>
      <c r="E356" s="31">
        <v>1</v>
      </c>
      <c r="F356" s="31" t="s">
        <v>2807</v>
      </c>
      <c r="G356" s="191">
        <v>14</v>
      </c>
      <c r="H356" s="191">
        <f t="shared" si="15"/>
        <v>8.6419753086419746</v>
      </c>
      <c r="I356" s="154">
        <v>230</v>
      </c>
      <c r="J356" s="251">
        <f>_xlfn.XLOOKUP($I356,Inputs!$C$6:$C$23,Inputs!$D$6:$D$23)*$G356</f>
        <v>6.72</v>
      </c>
      <c r="K356" s="252">
        <f t="shared" si="16"/>
        <v>3</v>
      </c>
      <c r="L356" s="322"/>
      <c r="M356" s="322"/>
      <c r="N356" s="322"/>
      <c r="O356" s="322"/>
      <c r="P356" s="322"/>
      <c r="Q356" s="250">
        <f>_xlfn.XLOOKUP($I356,Inputs!$G$6:$G$23,Inputs!$J$6:$J$23)*$K356</f>
        <v>402</v>
      </c>
      <c r="R356" s="250">
        <f>_xlfn.XLOOKUP($I356,Inputs!$G$6:$G$23,Inputs!$K$6:$K$23)*$K356</f>
        <v>435</v>
      </c>
      <c r="S356" s="211" t="s">
        <v>1788</v>
      </c>
      <c r="T356" s="31" t="s">
        <v>3966</v>
      </c>
      <c r="U356" s="211" t="s">
        <v>2675</v>
      </c>
      <c r="V356" s="31" t="s">
        <v>4025</v>
      </c>
      <c r="W356" s="16" t="s">
        <v>5469</v>
      </c>
      <c r="X356" s="16"/>
      <c r="Y356" s="74">
        <v>2085</v>
      </c>
      <c r="Z356" s="196" t="str">
        <f t="shared" si="17"/>
        <v/>
      </c>
    </row>
    <row r="357" spans="2:26" ht="18.75">
      <c r="B357" s="211" t="s">
        <v>2673</v>
      </c>
      <c r="C357" s="211" t="s">
        <v>2808</v>
      </c>
      <c r="D357" s="46" t="s">
        <v>2783</v>
      </c>
      <c r="E357" s="31">
        <v>1</v>
      </c>
      <c r="F357" s="31" t="s">
        <v>2807</v>
      </c>
      <c r="G357" s="191">
        <v>35</v>
      </c>
      <c r="H357" s="191">
        <f t="shared" si="15"/>
        <v>21.604938271604937</v>
      </c>
      <c r="I357" s="154">
        <v>230</v>
      </c>
      <c r="J357" s="251">
        <f>_xlfn.XLOOKUP($I357,Inputs!$C$6:$C$23,Inputs!$D$6:$D$23)*$G357</f>
        <v>16.8</v>
      </c>
      <c r="K357" s="252">
        <f t="shared" si="16"/>
        <v>3</v>
      </c>
      <c r="L357" s="322"/>
      <c r="M357" s="322"/>
      <c r="N357" s="322"/>
      <c r="O357" s="322"/>
      <c r="P357" s="322"/>
      <c r="Q357" s="250">
        <f>_xlfn.XLOOKUP($I357,Inputs!$G$6:$G$23,Inputs!$J$6:$J$23)*$K357</f>
        <v>402</v>
      </c>
      <c r="R357" s="250">
        <f>_xlfn.XLOOKUP($I357,Inputs!$G$6:$G$23,Inputs!$K$6:$K$23)*$K357</f>
        <v>435</v>
      </c>
      <c r="S357" s="211" t="s">
        <v>1788</v>
      </c>
      <c r="T357" s="31" t="s">
        <v>3966</v>
      </c>
      <c r="U357" s="211" t="s">
        <v>2674</v>
      </c>
      <c r="V357" s="31" t="s">
        <v>3039</v>
      </c>
      <c r="W357" s="16" t="s">
        <v>5469</v>
      </c>
      <c r="X357" s="16"/>
      <c r="Y357" s="74">
        <v>2086</v>
      </c>
      <c r="Z357" s="196" t="str">
        <f t="shared" si="17"/>
        <v/>
      </c>
    </row>
    <row r="358" spans="2:26" ht="18.75">
      <c r="B358" s="211" t="s">
        <v>2673</v>
      </c>
      <c r="C358" s="211" t="s">
        <v>2808</v>
      </c>
      <c r="D358" s="46" t="s">
        <v>2783</v>
      </c>
      <c r="E358" s="31">
        <v>1</v>
      </c>
      <c r="F358" s="31" t="s">
        <v>2807</v>
      </c>
      <c r="G358" s="191">
        <v>30</v>
      </c>
      <c r="H358" s="191">
        <f t="shared" si="15"/>
        <v>18.518518518518519</v>
      </c>
      <c r="I358" s="154">
        <v>230</v>
      </c>
      <c r="J358" s="251">
        <f>_xlfn.XLOOKUP($I358,Inputs!$C$6:$C$23,Inputs!$D$6:$D$23)*$G358</f>
        <v>14.399999999999999</v>
      </c>
      <c r="K358" s="252">
        <f t="shared" si="16"/>
        <v>3</v>
      </c>
      <c r="L358" s="322"/>
      <c r="M358" s="322"/>
      <c r="N358" s="322"/>
      <c r="O358" s="322"/>
      <c r="P358" s="322"/>
      <c r="Q358" s="250">
        <f>_xlfn.XLOOKUP($I358,Inputs!$G$6:$G$23,Inputs!$J$6:$J$23)*$K358</f>
        <v>402</v>
      </c>
      <c r="R358" s="250">
        <f>_xlfn.XLOOKUP($I358,Inputs!$G$6:$G$23,Inputs!$K$6:$K$23)*$K358</f>
        <v>435</v>
      </c>
      <c r="S358" s="211" t="s">
        <v>2674</v>
      </c>
      <c r="T358" s="31" t="s">
        <v>3039</v>
      </c>
      <c r="U358" s="211" t="s">
        <v>2676</v>
      </c>
      <c r="V358" s="31" t="s">
        <v>3040</v>
      </c>
      <c r="W358" s="16" t="s">
        <v>5469</v>
      </c>
      <c r="X358" s="16"/>
      <c r="Y358" s="74">
        <v>2087</v>
      </c>
      <c r="Z358" s="196" t="str">
        <f t="shared" si="17"/>
        <v/>
      </c>
    </row>
    <row r="359" spans="2:26" ht="18.75">
      <c r="B359" s="211" t="s">
        <v>2673</v>
      </c>
      <c r="C359" s="211" t="s">
        <v>2808</v>
      </c>
      <c r="D359" s="46" t="s">
        <v>2783</v>
      </c>
      <c r="E359" s="31">
        <v>1</v>
      </c>
      <c r="F359" s="31" t="s">
        <v>2807</v>
      </c>
      <c r="G359" s="191">
        <v>15</v>
      </c>
      <c r="H359" s="191">
        <f t="shared" si="15"/>
        <v>9.2592592592592595</v>
      </c>
      <c r="I359" s="154">
        <v>230</v>
      </c>
      <c r="J359" s="251">
        <f>_xlfn.XLOOKUP($I359,Inputs!$C$6:$C$23,Inputs!$D$6:$D$23)*$G359</f>
        <v>7.1999999999999993</v>
      </c>
      <c r="K359" s="252">
        <f t="shared" si="16"/>
        <v>3</v>
      </c>
      <c r="L359" s="322"/>
      <c r="M359" s="322"/>
      <c r="N359" s="322"/>
      <c r="O359" s="322"/>
      <c r="P359" s="322"/>
      <c r="Q359" s="250">
        <f>_xlfn.XLOOKUP($I359,Inputs!$G$6:$G$23,Inputs!$J$6:$J$23)*$K359</f>
        <v>402</v>
      </c>
      <c r="R359" s="250">
        <f>_xlfn.XLOOKUP($I359,Inputs!$G$6:$G$23,Inputs!$K$6:$K$23)*$K359</f>
        <v>435</v>
      </c>
      <c r="S359" s="211" t="s">
        <v>2674</v>
      </c>
      <c r="T359" s="31" t="s">
        <v>3039</v>
      </c>
      <c r="U359" s="211" t="s">
        <v>1435</v>
      </c>
      <c r="V359" s="31" t="s">
        <v>4124</v>
      </c>
      <c r="W359" s="16" t="s">
        <v>5469</v>
      </c>
      <c r="X359" s="16"/>
      <c r="Y359" s="74">
        <v>2090</v>
      </c>
      <c r="Z359" s="196" t="str">
        <f t="shared" si="17"/>
        <v/>
      </c>
    </row>
    <row r="360" spans="2:26" ht="18.75">
      <c r="B360" s="211" t="s">
        <v>2678</v>
      </c>
      <c r="C360" s="211" t="s">
        <v>2808</v>
      </c>
      <c r="D360" s="46" t="s">
        <v>2783</v>
      </c>
      <c r="E360" s="31">
        <v>1</v>
      </c>
      <c r="F360" s="31" t="s">
        <v>2807</v>
      </c>
      <c r="G360" s="191">
        <v>35</v>
      </c>
      <c r="H360" s="191">
        <f t="shared" si="15"/>
        <v>21.604938271604937</v>
      </c>
      <c r="I360" s="154">
        <v>230</v>
      </c>
      <c r="J360" s="251">
        <f>_xlfn.XLOOKUP($I360,Inputs!$C$6:$C$23,Inputs!$D$6:$D$23)*$G360</f>
        <v>16.8</v>
      </c>
      <c r="K360" s="252">
        <f t="shared" si="16"/>
        <v>3</v>
      </c>
      <c r="L360" s="322"/>
      <c r="M360" s="322"/>
      <c r="N360" s="322"/>
      <c r="O360" s="322"/>
      <c r="P360" s="322"/>
      <c r="Q360" s="250">
        <f>_xlfn.XLOOKUP($I360,Inputs!$G$6:$G$23,Inputs!$J$6:$J$23)*$K360</f>
        <v>402</v>
      </c>
      <c r="R360" s="250">
        <f>_xlfn.XLOOKUP($I360,Inputs!$G$6:$G$23,Inputs!$K$6:$K$23)*$K360</f>
        <v>435</v>
      </c>
      <c r="S360" s="211" t="s">
        <v>1788</v>
      </c>
      <c r="T360" s="31" t="s">
        <v>3966</v>
      </c>
      <c r="U360" s="211" t="s">
        <v>2674</v>
      </c>
      <c r="V360" s="31" t="s">
        <v>3039</v>
      </c>
      <c r="W360" s="16" t="s">
        <v>5469</v>
      </c>
      <c r="X360" s="16"/>
      <c r="Y360" s="74">
        <v>2091</v>
      </c>
      <c r="Z360" s="196" t="str">
        <f t="shared" si="17"/>
        <v/>
      </c>
    </row>
    <row r="361" spans="2:26" ht="18.75">
      <c r="B361" s="211" t="s">
        <v>2678</v>
      </c>
      <c r="C361" s="211" t="s">
        <v>2808</v>
      </c>
      <c r="D361" s="46" t="s">
        <v>2783</v>
      </c>
      <c r="E361" s="31">
        <v>1</v>
      </c>
      <c r="F361" s="31" t="s">
        <v>2807</v>
      </c>
      <c r="G361" s="191">
        <v>30</v>
      </c>
      <c r="H361" s="191">
        <f t="shared" si="15"/>
        <v>18.518518518518519</v>
      </c>
      <c r="I361" s="154">
        <v>230</v>
      </c>
      <c r="J361" s="251">
        <f>_xlfn.XLOOKUP($I361,Inputs!$C$6:$C$23,Inputs!$D$6:$D$23)*$G361</f>
        <v>14.399999999999999</v>
      </c>
      <c r="K361" s="252">
        <f t="shared" si="16"/>
        <v>3</v>
      </c>
      <c r="L361" s="322"/>
      <c r="M361" s="322"/>
      <c r="N361" s="322"/>
      <c r="O361" s="322"/>
      <c r="P361" s="322"/>
      <c r="Q361" s="250">
        <f>_xlfn.XLOOKUP($I361,Inputs!$G$6:$G$23,Inputs!$J$6:$J$23)*$K361</f>
        <v>402</v>
      </c>
      <c r="R361" s="250">
        <f>_xlfn.XLOOKUP($I361,Inputs!$G$6:$G$23,Inputs!$K$6:$K$23)*$K361</f>
        <v>435</v>
      </c>
      <c r="S361" s="211" t="s">
        <v>2674</v>
      </c>
      <c r="T361" s="31" t="s">
        <v>3039</v>
      </c>
      <c r="U361" s="211" t="s">
        <v>2676</v>
      </c>
      <c r="V361" s="31" t="s">
        <v>3040</v>
      </c>
      <c r="W361" s="16" t="s">
        <v>5469</v>
      </c>
      <c r="X361" s="16"/>
      <c r="Y361" s="74">
        <v>2092</v>
      </c>
      <c r="Z361" s="196" t="str">
        <f t="shared" si="17"/>
        <v/>
      </c>
    </row>
    <row r="362" spans="2:26" ht="18.75">
      <c r="B362" s="211" t="s">
        <v>2678</v>
      </c>
      <c r="C362" s="211" t="s">
        <v>2808</v>
      </c>
      <c r="D362" s="46" t="s">
        <v>2783</v>
      </c>
      <c r="E362" s="31">
        <v>1</v>
      </c>
      <c r="F362" s="31" t="s">
        <v>2807</v>
      </c>
      <c r="G362" s="191">
        <v>10</v>
      </c>
      <c r="H362" s="191">
        <f t="shared" si="15"/>
        <v>6.1728395061728394</v>
      </c>
      <c r="I362" s="154">
        <v>230</v>
      </c>
      <c r="J362" s="251">
        <f>_xlfn.XLOOKUP($I362,Inputs!$C$6:$C$23,Inputs!$D$6:$D$23)*$G362</f>
        <v>4.8</v>
      </c>
      <c r="K362" s="252">
        <f t="shared" si="16"/>
        <v>3</v>
      </c>
      <c r="L362" s="322"/>
      <c r="M362" s="322"/>
      <c r="N362" s="322"/>
      <c r="O362" s="322"/>
      <c r="P362" s="322"/>
      <c r="Q362" s="250">
        <f>_xlfn.XLOOKUP($I362,Inputs!$G$6:$G$23,Inputs!$J$6:$J$23)*$K362</f>
        <v>402</v>
      </c>
      <c r="R362" s="250">
        <f>_xlfn.XLOOKUP($I362,Inputs!$G$6:$G$23,Inputs!$K$6:$K$23)*$K362</f>
        <v>435</v>
      </c>
      <c r="S362" s="211" t="s">
        <v>2676</v>
      </c>
      <c r="T362" s="31" t="s">
        <v>3040</v>
      </c>
      <c r="U362" s="211" t="s">
        <v>4423</v>
      </c>
      <c r="V362" s="31" t="s">
        <v>4569</v>
      </c>
      <c r="W362" s="16" t="s">
        <v>5469</v>
      </c>
      <c r="X362" s="16"/>
      <c r="Y362" s="74">
        <v>2094</v>
      </c>
      <c r="Z362" s="196" t="str">
        <f t="shared" si="17"/>
        <v/>
      </c>
    </row>
    <row r="363" spans="2:26" ht="18.75">
      <c r="B363" s="211" t="s">
        <v>2678</v>
      </c>
      <c r="C363" s="211" t="s">
        <v>2808</v>
      </c>
      <c r="D363" s="46" t="s">
        <v>2783</v>
      </c>
      <c r="E363" s="31">
        <v>1</v>
      </c>
      <c r="F363" s="31" t="s">
        <v>2807</v>
      </c>
      <c r="G363" s="191">
        <v>15</v>
      </c>
      <c r="H363" s="191">
        <f t="shared" si="15"/>
        <v>9.2592592592592595</v>
      </c>
      <c r="I363" s="154">
        <v>230</v>
      </c>
      <c r="J363" s="251">
        <f>_xlfn.XLOOKUP($I363,Inputs!$C$6:$C$23,Inputs!$D$6:$D$23)*$G363</f>
        <v>7.1999999999999993</v>
      </c>
      <c r="K363" s="252">
        <f t="shared" si="16"/>
        <v>3</v>
      </c>
      <c r="L363" s="322"/>
      <c r="M363" s="322"/>
      <c r="N363" s="322"/>
      <c r="O363" s="322"/>
      <c r="P363" s="322"/>
      <c r="Q363" s="250">
        <f>_xlfn.XLOOKUP($I363,Inputs!$G$6:$G$23,Inputs!$J$6:$J$23)*$K363</f>
        <v>402</v>
      </c>
      <c r="R363" s="250">
        <f>_xlfn.XLOOKUP($I363,Inputs!$G$6:$G$23,Inputs!$K$6:$K$23)*$K363</f>
        <v>435</v>
      </c>
      <c r="S363" s="211" t="s">
        <v>2674</v>
      </c>
      <c r="T363" s="31" t="s">
        <v>3039</v>
      </c>
      <c r="U363" s="211" t="s">
        <v>1435</v>
      </c>
      <c r="V363" s="31" t="s">
        <v>4124</v>
      </c>
      <c r="W363" s="16" t="s">
        <v>5469</v>
      </c>
      <c r="X363" s="16"/>
      <c r="Y363" s="74">
        <v>2095</v>
      </c>
      <c r="Z363" s="196" t="str">
        <f t="shared" si="17"/>
        <v/>
      </c>
    </row>
    <row r="364" spans="2:26" ht="18.75">
      <c r="B364" s="211" t="s">
        <v>2679</v>
      </c>
      <c r="C364" s="211" t="s">
        <v>2808</v>
      </c>
      <c r="D364" s="46" t="s">
        <v>2783</v>
      </c>
      <c r="E364" s="31">
        <v>1</v>
      </c>
      <c r="F364" s="31" t="s">
        <v>2807</v>
      </c>
      <c r="G364" s="191">
        <v>5.5</v>
      </c>
      <c r="H364" s="191">
        <f t="shared" si="15"/>
        <v>3.3950617283950617</v>
      </c>
      <c r="I364" s="154">
        <v>115</v>
      </c>
      <c r="J364" s="251">
        <f>_xlfn.XLOOKUP($I364,Inputs!$C$6:$C$23,Inputs!$D$6:$D$23)*$G364</f>
        <v>2.2942857142857145</v>
      </c>
      <c r="K364" s="252">
        <f t="shared" si="16"/>
        <v>3</v>
      </c>
      <c r="L364" s="322"/>
      <c r="M364" s="322"/>
      <c r="N364" s="322"/>
      <c r="O364" s="322"/>
      <c r="P364" s="322"/>
      <c r="Q364" s="250">
        <f>_xlfn.XLOOKUP($I364,Inputs!$G$6:$G$23,Inputs!$J$6:$J$23)*$K364</f>
        <v>98.449131513647643</v>
      </c>
      <c r="R364" s="250">
        <f>_xlfn.XLOOKUP($I364,Inputs!$G$6:$G$23,Inputs!$K$6:$K$23)*$K364</f>
        <v>108.40163934426229</v>
      </c>
      <c r="S364" s="211" t="s">
        <v>1788</v>
      </c>
      <c r="T364" s="31" t="s">
        <v>3966</v>
      </c>
      <c r="U364" s="211" t="s">
        <v>2669</v>
      </c>
      <c r="V364" s="31" t="s">
        <v>3356</v>
      </c>
      <c r="W364" s="16" t="s">
        <v>5469</v>
      </c>
      <c r="X364" s="16"/>
      <c r="Y364" s="74">
        <v>2096</v>
      </c>
      <c r="Z364" s="196" t="str">
        <f t="shared" si="17"/>
        <v/>
      </c>
    </row>
    <row r="365" spans="2:26" ht="18.75">
      <c r="B365" s="211" t="s">
        <v>2679</v>
      </c>
      <c r="C365" s="211" t="s">
        <v>2808</v>
      </c>
      <c r="D365" s="46" t="s">
        <v>2783</v>
      </c>
      <c r="E365" s="31">
        <v>1</v>
      </c>
      <c r="F365" s="31" t="s">
        <v>2807</v>
      </c>
      <c r="G365" s="191">
        <v>9</v>
      </c>
      <c r="H365" s="191">
        <f t="shared" si="15"/>
        <v>5.5555555555555554</v>
      </c>
      <c r="I365" s="154">
        <v>115</v>
      </c>
      <c r="J365" s="251">
        <f>_xlfn.XLOOKUP($I365,Inputs!$C$6:$C$23,Inputs!$D$6:$D$23)*$G365</f>
        <v>3.7542857142857144</v>
      </c>
      <c r="K365" s="252">
        <f t="shared" si="16"/>
        <v>3</v>
      </c>
      <c r="L365" s="322"/>
      <c r="M365" s="322"/>
      <c r="N365" s="322"/>
      <c r="O365" s="322"/>
      <c r="P365" s="322"/>
      <c r="Q365" s="250">
        <f>_xlfn.XLOOKUP($I365,Inputs!$G$6:$G$23,Inputs!$J$6:$J$23)*$K365</f>
        <v>98.449131513647643</v>
      </c>
      <c r="R365" s="250">
        <f>_xlfn.XLOOKUP($I365,Inputs!$G$6:$G$23,Inputs!$K$6:$K$23)*$K365</f>
        <v>108.40163934426229</v>
      </c>
      <c r="S365" s="211" t="s">
        <v>2669</v>
      </c>
      <c r="T365" s="31" t="s">
        <v>3356</v>
      </c>
      <c r="U365" s="211" t="s">
        <v>4659</v>
      </c>
      <c r="V365" s="31" t="s">
        <v>4250</v>
      </c>
      <c r="W365" s="16" t="s">
        <v>5469</v>
      </c>
      <c r="X365" s="16"/>
      <c r="Y365" s="74">
        <v>2097</v>
      </c>
      <c r="Z365" s="196" t="str">
        <f t="shared" si="17"/>
        <v/>
      </c>
    </row>
    <row r="366" spans="2:26" ht="18.75">
      <c r="B366" s="211" t="s">
        <v>2679</v>
      </c>
      <c r="C366" s="211" t="s">
        <v>2808</v>
      </c>
      <c r="D366" s="46" t="s">
        <v>2783</v>
      </c>
      <c r="E366" s="31">
        <v>1</v>
      </c>
      <c r="F366" s="31" t="s">
        <v>2807</v>
      </c>
      <c r="G366" s="191">
        <v>3</v>
      </c>
      <c r="H366" s="191">
        <f t="shared" si="15"/>
        <v>1.8518518518518516</v>
      </c>
      <c r="I366" s="154">
        <v>115</v>
      </c>
      <c r="J366" s="251">
        <f>_xlfn.XLOOKUP($I366,Inputs!$C$6:$C$23,Inputs!$D$6:$D$23)*$G366</f>
        <v>1.2514285714285713</v>
      </c>
      <c r="K366" s="252">
        <f t="shared" si="16"/>
        <v>3</v>
      </c>
      <c r="L366" s="322"/>
      <c r="M366" s="322"/>
      <c r="N366" s="322"/>
      <c r="O366" s="322"/>
      <c r="P366" s="322"/>
      <c r="Q366" s="250">
        <f>_xlfn.XLOOKUP($I366,Inputs!$G$6:$G$23,Inputs!$J$6:$J$23)*$K366</f>
        <v>98.449131513647643</v>
      </c>
      <c r="R366" s="250">
        <f>_xlfn.XLOOKUP($I366,Inputs!$G$6:$G$23,Inputs!$K$6:$K$23)*$K366</f>
        <v>108.40163934426229</v>
      </c>
      <c r="S366" s="211" t="s">
        <v>2669</v>
      </c>
      <c r="T366" s="31" t="s">
        <v>3356</v>
      </c>
      <c r="U366" s="211" t="s">
        <v>2670</v>
      </c>
      <c r="V366" s="31" t="s">
        <v>3391</v>
      </c>
      <c r="W366" s="16" t="s">
        <v>5469</v>
      </c>
      <c r="X366" s="16"/>
      <c r="Y366" s="74">
        <v>2098</v>
      </c>
      <c r="Z366" s="196" t="str">
        <f t="shared" si="17"/>
        <v/>
      </c>
    </row>
    <row r="367" spans="2:26" ht="18.75">
      <c r="B367" s="211" t="s">
        <v>2680</v>
      </c>
      <c r="C367" s="211" t="s">
        <v>2808</v>
      </c>
      <c r="D367" s="46" t="s">
        <v>2783</v>
      </c>
      <c r="E367" s="31">
        <v>1</v>
      </c>
      <c r="F367" s="31" t="s">
        <v>2807</v>
      </c>
      <c r="G367" s="191">
        <v>4.5</v>
      </c>
      <c r="H367" s="191">
        <f t="shared" si="15"/>
        <v>2.7777777777777777</v>
      </c>
      <c r="I367" s="154">
        <v>115</v>
      </c>
      <c r="J367" s="251">
        <f>_xlfn.XLOOKUP($I367,Inputs!$C$6:$C$23,Inputs!$D$6:$D$23)*$G367</f>
        <v>1.8771428571428572</v>
      </c>
      <c r="K367" s="252">
        <f t="shared" si="16"/>
        <v>3</v>
      </c>
      <c r="L367" s="322"/>
      <c r="M367" s="322"/>
      <c r="N367" s="322"/>
      <c r="O367" s="322"/>
      <c r="P367" s="322"/>
      <c r="Q367" s="250">
        <f>_xlfn.XLOOKUP($I367,Inputs!$G$6:$G$23,Inputs!$J$6:$J$23)*$K367</f>
        <v>98.449131513647643</v>
      </c>
      <c r="R367" s="250">
        <f>_xlfn.XLOOKUP($I367,Inputs!$G$6:$G$23,Inputs!$K$6:$K$23)*$K367</f>
        <v>108.40163934426229</v>
      </c>
      <c r="S367" s="211" t="s">
        <v>1788</v>
      </c>
      <c r="T367" s="31" t="s">
        <v>3966</v>
      </c>
      <c r="U367" s="211" t="s">
        <v>2681</v>
      </c>
      <c r="V367" s="31" t="s">
        <v>4168</v>
      </c>
      <c r="W367" s="16" t="s">
        <v>5469</v>
      </c>
      <c r="X367" s="16"/>
      <c r="Y367" s="74">
        <v>2099</v>
      </c>
      <c r="Z367" s="196" t="str">
        <f t="shared" si="17"/>
        <v/>
      </c>
    </row>
    <row r="368" spans="2:26" ht="18.75">
      <c r="B368" s="211" t="s">
        <v>1260</v>
      </c>
      <c r="C368" s="211" t="s">
        <v>2808</v>
      </c>
      <c r="D368" s="46" t="s">
        <v>2783</v>
      </c>
      <c r="E368" s="31">
        <v>1</v>
      </c>
      <c r="F368" s="31" t="s">
        <v>2807</v>
      </c>
      <c r="G368" s="191">
        <v>60</v>
      </c>
      <c r="H368" s="191">
        <f t="shared" si="15"/>
        <v>37.037037037037038</v>
      </c>
      <c r="I368" s="154">
        <v>115</v>
      </c>
      <c r="J368" s="251">
        <f>_xlfn.XLOOKUP($I368,Inputs!$C$6:$C$23,Inputs!$D$6:$D$23)*$G368</f>
        <v>25.028571428571428</v>
      </c>
      <c r="K368" s="252">
        <f t="shared" si="16"/>
        <v>3</v>
      </c>
      <c r="L368" s="322"/>
      <c r="M368" s="322"/>
      <c r="N368" s="322"/>
      <c r="O368" s="322"/>
      <c r="P368" s="322"/>
      <c r="Q368" s="250">
        <f>_xlfn.XLOOKUP($I368,Inputs!$G$6:$G$23,Inputs!$J$6:$J$23)*$K368</f>
        <v>98.449131513647643</v>
      </c>
      <c r="R368" s="250">
        <f>_xlfn.XLOOKUP($I368,Inputs!$G$6:$G$23,Inputs!$K$6:$K$23)*$K368</f>
        <v>108.40163934426229</v>
      </c>
      <c r="S368" s="211" t="s">
        <v>1841</v>
      </c>
      <c r="T368" s="31" t="s">
        <v>2902</v>
      </c>
      <c r="U368" s="211" t="s">
        <v>3432</v>
      </c>
      <c r="V368" s="31" t="s">
        <v>3978</v>
      </c>
      <c r="W368" s="16" t="s">
        <v>5470</v>
      </c>
      <c r="X368" s="16"/>
      <c r="Y368" s="74">
        <v>701</v>
      </c>
      <c r="Z368" s="196" t="str">
        <f t="shared" si="17"/>
        <v/>
      </c>
    </row>
    <row r="369" spans="2:26" ht="18.75">
      <c r="B369" s="211" t="s">
        <v>1577</v>
      </c>
      <c r="C369" s="211" t="s">
        <v>2808</v>
      </c>
      <c r="D369" s="46" t="s">
        <v>2783</v>
      </c>
      <c r="E369" s="31">
        <v>1</v>
      </c>
      <c r="F369" s="31" t="s">
        <v>2807</v>
      </c>
      <c r="G369" s="191">
        <v>12.4</v>
      </c>
      <c r="H369" s="191">
        <f t="shared" si="15"/>
        <v>7.6543209876543203</v>
      </c>
      <c r="I369" s="154">
        <v>115</v>
      </c>
      <c r="J369" s="251">
        <f>_xlfn.XLOOKUP($I369,Inputs!$C$6:$C$23,Inputs!$D$6:$D$23)*$G369</f>
        <v>5.1725714285714286</v>
      </c>
      <c r="K369" s="252">
        <f t="shared" si="16"/>
        <v>3</v>
      </c>
      <c r="L369" s="322"/>
      <c r="M369" s="322"/>
      <c r="N369" s="322"/>
      <c r="O369" s="322"/>
      <c r="P369" s="322"/>
      <c r="Q369" s="250">
        <f>_xlfn.XLOOKUP($I369,Inputs!$G$6:$G$23,Inputs!$J$6:$J$23)*$K369</f>
        <v>98.449131513647643</v>
      </c>
      <c r="R369" s="250">
        <f>_xlfn.XLOOKUP($I369,Inputs!$G$6:$G$23,Inputs!$K$6:$K$23)*$K369</f>
        <v>108.40163934426229</v>
      </c>
      <c r="S369" s="211" t="s">
        <v>1472</v>
      </c>
      <c r="T369" s="31" t="s">
        <v>3969</v>
      </c>
      <c r="U369" s="211" t="s">
        <v>1581</v>
      </c>
      <c r="V369" s="31" t="s">
        <v>2844</v>
      </c>
      <c r="W369" s="16" t="s">
        <v>5499</v>
      </c>
      <c r="X369" s="16"/>
      <c r="Y369" s="74">
        <v>300</v>
      </c>
      <c r="Z369" s="196" t="str">
        <f t="shared" si="17"/>
        <v/>
      </c>
    </row>
    <row r="370" spans="2:26" ht="18.75">
      <c r="B370" s="211" t="s">
        <v>1577</v>
      </c>
      <c r="C370" s="211" t="s">
        <v>2808</v>
      </c>
      <c r="D370" s="46" t="s">
        <v>2783</v>
      </c>
      <c r="E370" s="31">
        <v>1</v>
      </c>
      <c r="F370" s="31" t="s">
        <v>2807</v>
      </c>
      <c r="G370" s="191">
        <v>20.3</v>
      </c>
      <c r="H370" s="191">
        <f t="shared" si="15"/>
        <v>12.530864197530864</v>
      </c>
      <c r="I370" s="154">
        <v>115</v>
      </c>
      <c r="J370" s="251">
        <f>_xlfn.XLOOKUP($I370,Inputs!$C$6:$C$23,Inputs!$D$6:$D$23)*$G370</f>
        <v>8.468</v>
      </c>
      <c r="K370" s="252">
        <f t="shared" si="16"/>
        <v>3</v>
      </c>
      <c r="L370" s="322"/>
      <c r="M370" s="322"/>
      <c r="N370" s="322"/>
      <c r="O370" s="322"/>
      <c r="P370" s="322"/>
      <c r="Q370" s="250">
        <f>_xlfn.XLOOKUP($I370,Inputs!$G$6:$G$23,Inputs!$J$6:$J$23)*$K370</f>
        <v>98.449131513647643</v>
      </c>
      <c r="R370" s="250">
        <f>_xlfn.XLOOKUP($I370,Inputs!$G$6:$G$23,Inputs!$K$6:$K$23)*$K370</f>
        <v>108.40163934426229</v>
      </c>
      <c r="S370" s="211" t="s">
        <v>1581</v>
      </c>
      <c r="T370" s="31" t="s">
        <v>2844</v>
      </c>
      <c r="U370" s="211" t="s">
        <v>1584</v>
      </c>
      <c r="V370" s="31" t="s">
        <v>2842</v>
      </c>
      <c r="W370" s="16" t="s">
        <v>5499</v>
      </c>
      <c r="X370" s="16"/>
      <c r="Y370" s="74">
        <v>301</v>
      </c>
      <c r="Z370" s="196" t="str">
        <f t="shared" si="17"/>
        <v/>
      </c>
    </row>
    <row r="371" spans="2:26" ht="18.75">
      <c r="B371" s="211" t="s">
        <v>1577</v>
      </c>
      <c r="C371" s="211" t="s">
        <v>2808</v>
      </c>
      <c r="D371" s="46" t="s">
        <v>2783</v>
      </c>
      <c r="E371" s="31">
        <v>1</v>
      </c>
      <c r="F371" s="31" t="s">
        <v>2807</v>
      </c>
      <c r="G371" s="191">
        <v>14</v>
      </c>
      <c r="H371" s="191">
        <f t="shared" si="15"/>
        <v>8.6419753086419746</v>
      </c>
      <c r="I371" s="154">
        <v>115</v>
      </c>
      <c r="J371" s="251">
        <f>_xlfn.XLOOKUP($I371,Inputs!$C$6:$C$23,Inputs!$D$6:$D$23)*$G371</f>
        <v>5.84</v>
      </c>
      <c r="K371" s="252">
        <f t="shared" si="16"/>
        <v>3</v>
      </c>
      <c r="L371" s="322"/>
      <c r="M371" s="322"/>
      <c r="N371" s="322"/>
      <c r="O371" s="322"/>
      <c r="P371" s="322"/>
      <c r="Q371" s="250">
        <f>_xlfn.XLOOKUP($I371,Inputs!$G$6:$G$23,Inputs!$J$6:$J$23)*$K371</f>
        <v>98.449131513647643</v>
      </c>
      <c r="R371" s="250">
        <f>_xlfn.XLOOKUP($I371,Inputs!$G$6:$G$23,Inputs!$K$6:$K$23)*$K371</f>
        <v>108.40163934426229</v>
      </c>
      <c r="S371" s="211" t="s">
        <v>1581</v>
      </c>
      <c r="T371" s="31" t="s">
        <v>2844</v>
      </c>
      <c r="U371" s="211" t="s">
        <v>1585</v>
      </c>
      <c r="V371" s="31" t="s">
        <v>3088</v>
      </c>
      <c r="W371" s="16" t="s">
        <v>5499</v>
      </c>
      <c r="X371" s="16"/>
      <c r="Y371" s="74">
        <v>302</v>
      </c>
      <c r="Z371" s="196" t="str">
        <f t="shared" si="17"/>
        <v/>
      </c>
    </row>
    <row r="372" spans="2:26" ht="18.75">
      <c r="B372" s="211" t="s">
        <v>1577</v>
      </c>
      <c r="C372" s="211" t="s">
        <v>2808</v>
      </c>
      <c r="D372" s="46" t="s">
        <v>2783</v>
      </c>
      <c r="E372" s="31">
        <v>1</v>
      </c>
      <c r="F372" s="31" t="s">
        <v>2807</v>
      </c>
      <c r="G372" s="191">
        <v>1</v>
      </c>
      <c r="H372" s="191">
        <f t="shared" si="15"/>
        <v>0.61728395061728392</v>
      </c>
      <c r="I372" s="154">
        <v>115</v>
      </c>
      <c r="J372" s="251">
        <f>_xlfn.XLOOKUP($I372,Inputs!$C$6:$C$23,Inputs!$D$6:$D$23)*$G372</f>
        <v>0.41714285714285715</v>
      </c>
      <c r="K372" s="252">
        <f t="shared" si="16"/>
        <v>3</v>
      </c>
      <c r="L372" s="322"/>
      <c r="M372" s="322"/>
      <c r="N372" s="322"/>
      <c r="O372" s="322"/>
      <c r="P372" s="322"/>
      <c r="Q372" s="250">
        <f>_xlfn.XLOOKUP($I372,Inputs!$G$6:$G$23,Inputs!$J$6:$J$23)*$K372</f>
        <v>98.449131513647643</v>
      </c>
      <c r="R372" s="250">
        <f>_xlfn.XLOOKUP($I372,Inputs!$G$6:$G$23,Inputs!$K$6:$K$23)*$K372</f>
        <v>108.40163934426229</v>
      </c>
      <c r="S372" s="211" t="s">
        <v>1585</v>
      </c>
      <c r="T372" s="31" t="s">
        <v>3088</v>
      </c>
      <c r="U372" s="301" t="s">
        <v>1587</v>
      </c>
      <c r="V372" s="147" t="s">
        <v>5538</v>
      </c>
      <c r="W372" s="16" t="s">
        <v>5499</v>
      </c>
      <c r="X372" s="16"/>
      <c r="Y372" s="74">
        <v>303</v>
      </c>
      <c r="Z372" s="196" t="str">
        <f t="shared" si="17"/>
        <v/>
      </c>
    </row>
    <row r="373" spans="2:26" ht="18.75">
      <c r="B373" s="211" t="s">
        <v>1577</v>
      </c>
      <c r="C373" s="211" t="s">
        <v>2808</v>
      </c>
      <c r="D373" s="46" t="s">
        <v>2783</v>
      </c>
      <c r="E373" s="31">
        <v>1</v>
      </c>
      <c r="F373" s="31" t="s">
        <v>2807</v>
      </c>
      <c r="G373" s="191">
        <v>0.1</v>
      </c>
      <c r="H373" s="191">
        <f t="shared" si="15"/>
        <v>6.1728395061728392E-2</v>
      </c>
      <c r="I373" s="154">
        <v>115</v>
      </c>
      <c r="J373" s="251">
        <f>_xlfn.XLOOKUP($I373,Inputs!$C$6:$C$23,Inputs!$D$6:$D$23)*$G373</f>
        <v>4.1714285714285718E-2</v>
      </c>
      <c r="K373" s="252">
        <f t="shared" si="16"/>
        <v>3</v>
      </c>
      <c r="L373" s="322"/>
      <c r="M373" s="322"/>
      <c r="N373" s="322"/>
      <c r="O373" s="322"/>
      <c r="P373" s="322"/>
      <c r="Q373" s="250">
        <f>_xlfn.XLOOKUP($I373,Inputs!$G$6:$G$23,Inputs!$J$6:$J$23)*$K373</f>
        <v>98.449131513647643</v>
      </c>
      <c r="R373" s="250">
        <f>_xlfn.XLOOKUP($I373,Inputs!$G$6:$G$23,Inputs!$K$6:$K$23)*$K373</f>
        <v>108.40163934426229</v>
      </c>
      <c r="S373" s="301" t="s">
        <v>1587</v>
      </c>
      <c r="T373" s="147" t="s">
        <v>5538</v>
      </c>
      <c r="U373" s="211" t="s">
        <v>4686</v>
      </c>
      <c r="V373" s="31" t="s">
        <v>4440</v>
      </c>
      <c r="W373" s="16" t="s">
        <v>5499</v>
      </c>
      <c r="X373" s="16"/>
      <c r="Y373" s="74">
        <v>304</v>
      </c>
      <c r="Z373" s="196" t="str">
        <f t="shared" si="17"/>
        <v/>
      </c>
    </row>
    <row r="374" spans="2:26" s="270" customFormat="1" ht="18.75">
      <c r="B374" s="211" t="s">
        <v>1577</v>
      </c>
      <c r="C374" s="211" t="s">
        <v>2808</v>
      </c>
      <c r="D374" s="46" t="s">
        <v>2783</v>
      </c>
      <c r="E374" s="31">
        <v>1</v>
      </c>
      <c r="F374" s="31" t="s">
        <v>2807</v>
      </c>
      <c r="G374" s="191">
        <v>0.1</v>
      </c>
      <c r="H374" s="191">
        <f t="shared" si="15"/>
        <v>6.1728395061728392E-2</v>
      </c>
      <c r="I374" s="154">
        <v>115</v>
      </c>
      <c r="J374" s="251">
        <f>_xlfn.XLOOKUP($I374,Inputs!$C$6:$C$23,Inputs!$D$6:$D$23)*$G374</f>
        <v>4.1714285714285718E-2</v>
      </c>
      <c r="K374" s="252">
        <f t="shared" si="16"/>
        <v>3</v>
      </c>
      <c r="L374" s="322"/>
      <c r="M374" s="322"/>
      <c r="N374" s="322"/>
      <c r="O374" s="322"/>
      <c r="P374" s="322"/>
      <c r="Q374" s="250">
        <f>_xlfn.XLOOKUP($I374,Inputs!$G$6:$G$23,Inputs!$J$6:$J$23)*$K374</f>
        <v>98.449131513647643</v>
      </c>
      <c r="R374" s="250">
        <f>_xlfn.XLOOKUP($I374,Inputs!$G$6:$G$23,Inputs!$K$6:$K$23)*$K374</f>
        <v>108.40163934426229</v>
      </c>
      <c r="S374" s="301" t="s">
        <v>1587</v>
      </c>
      <c r="T374" s="147" t="s">
        <v>5538</v>
      </c>
      <c r="U374" s="211" t="s">
        <v>4687</v>
      </c>
      <c r="V374" s="31" t="s">
        <v>4441</v>
      </c>
      <c r="W374" s="16" t="s">
        <v>5499</v>
      </c>
      <c r="X374" s="16"/>
      <c r="Y374" s="74">
        <v>305</v>
      </c>
      <c r="Z374" s="270" t="str">
        <f t="shared" si="17"/>
        <v/>
      </c>
    </row>
    <row r="375" spans="2:26" ht="18.75">
      <c r="B375" s="211" t="s">
        <v>1577</v>
      </c>
      <c r="C375" s="211" t="s">
        <v>2808</v>
      </c>
      <c r="D375" s="46" t="s">
        <v>2783</v>
      </c>
      <c r="E375" s="31">
        <v>1</v>
      </c>
      <c r="F375" s="31" t="s">
        <v>2807</v>
      </c>
      <c r="G375" s="191">
        <v>0.1</v>
      </c>
      <c r="H375" s="191">
        <f t="shared" si="15"/>
        <v>6.1728395061728392E-2</v>
      </c>
      <c r="I375" s="154">
        <v>115</v>
      </c>
      <c r="J375" s="251">
        <f>_xlfn.XLOOKUP($I375,Inputs!$C$6:$C$23,Inputs!$D$6:$D$23)*$G375</f>
        <v>4.1714285714285718E-2</v>
      </c>
      <c r="K375" s="252">
        <f t="shared" si="16"/>
        <v>3</v>
      </c>
      <c r="L375" s="322"/>
      <c r="M375" s="322"/>
      <c r="N375" s="322"/>
      <c r="O375" s="322"/>
      <c r="P375" s="322"/>
      <c r="Q375" s="250">
        <f>_xlfn.XLOOKUP($I375,Inputs!$G$6:$G$23,Inputs!$J$6:$J$23)*$K375</f>
        <v>98.449131513647643</v>
      </c>
      <c r="R375" s="250">
        <f>_xlfn.XLOOKUP($I375,Inputs!$G$6:$G$23,Inputs!$K$6:$K$23)*$K375</f>
        <v>108.40163934426229</v>
      </c>
      <c r="S375" s="211" t="s">
        <v>1584</v>
      </c>
      <c r="T375" s="31" t="s">
        <v>2842</v>
      </c>
      <c r="U375" s="211" t="s">
        <v>1586</v>
      </c>
      <c r="V375" s="31" t="s">
        <v>4209</v>
      </c>
      <c r="W375" s="16" t="s">
        <v>5499</v>
      </c>
      <c r="X375" s="16"/>
      <c r="Y375" s="74">
        <v>306</v>
      </c>
      <c r="Z375" s="196" t="str">
        <f t="shared" si="17"/>
        <v/>
      </c>
    </row>
    <row r="376" spans="2:26" ht="18.75">
      <c r="B376" s="211" t="s">
        <v>1577</v>
      </c>
      <c r="C376" s="211" t="s">
        <v>2808</v>
      </c>
      <c r="D376" s="46" t="s">
        <v>2783</v>
      </c>
      <c r="E376" s="31">
        <v>1</v>
      </c>
      <c r="F376" s="31" t="s">
        <v>2807</v>
      </c>
      <c r="G376" s="191">
        <v>4.4000000000000004</v>
      </c>
      <c r="H376" s="191">
        <f t="shared" si="15"/>
        <v>2.7160493827160495</v>
      </c>
      <c r="I376" s="154">
        <v>115</v>
      </c>
      <c r="J376" s="251">
        <f>_xlfn.XLOOKUP($I376,Inputs!$C$6:$C$23,Inputs!$D$6:$D$23)*$G376</f>
        <v>1.8354285714285716</v>
      </c>
      <c r="K376" s="252">
        <f t="shared" si="16"/>
        <v>3</v>
      </c>
      <c r="L376" s="322"/>
      <c r="M376" s="322"/>
      <c r="N376" s="322"/>
      <c r="O376" s="322"/>
      <c r="P376" s="322"/>
      <c r="Q376" s="250">
        <f>_xlfn.XLOOKUP($I376,Inputs!$G$6:$G$23,Inputs!$J$6:$J$23)*$K376</f>
        <v>98.449131513647643</v>
      </c>
      <c r="R376" s="250">
        <f>_xlfn.XLOOKUP($I376,Inputs!$G$6:$G$23,Inputs!$K$6:$K$23)*$K376</f>
        <v>108.40163934426229</v>
      </c>
      <c r="S376" s="211" t="s">
        <v>1584</v>
      </c>
      <c r="T376" s="31" t="s">
        <v>2842</v>
      </c>
      <c r="U376" s="211" t="s">
        <v>1578</v>
      </c>
      <c r="V376" s="31" t="s">
        <v>2843</v>
      </c>
      <c r="W376" s="16" t="s">
        <v>5499</v>
      </c>
      <c r="X376" s="16"/>
      <c r="Y376" s="74">
        <v>307</v>
      </c>
      <c r="Z376" s="196" t="str">
        <f t="shared" si="17"/>
        <v/>
      </c>
    </row>
    <row r="377" spans="2:26" ht="18.75">
      <c r="B377" s="211" t="s">
        <v>1577</v>
      </c>
      <c r="C377" s="211" t="s">
        <v>2808</v>
      </c>
      <c r="D377" s="46" t="s">
        <v>2783</v>
      </c>
      <c r="E377" s="31">
        <v>1</v>
      </c>
      <c r="F377" s="31" t="s">
        <v>2807</v>
      </c>
      <c r="G377" s="191">
        <v>0.1</v>
      </c>
      <c r="H377" s="191">
        <f t="shared" si="15"/>
        <v>6.1728395061728392E-2</v>
      </c>
      <c r="I377" s="154">
        <v>115</v>
      </c>
      <c r="J377" s="251">
        <f>_xlfn.XLOOKUP($I377,Inputs!$C$6:$C$23,Inputs!$D$6:$D$23)*$G377</f>
        <v>4.1714285714285718E-2</v>
      </c>
      <c r="K377" s="252">
        <f t="shared" si="16"/>
        <v>3</v>
      </c>
      <c r="L377" s="322"/>
      <c r="M377" s="322"/>
      <c r="N377" s="322"/>
      <c r="O377" s="322"/>
      <c r="P377" s="322"/>
      <c r="Q377" s="250">
        <f>_xlfn.XLOOKUP($I377,Inputs!$G$6:$G$23,Inputs!$J$6:$J$23)*$K377</f>
        <v>98.449131513647643</v>
      </c>
      <c r="R377" s="250">
        <f>_xlfn.XLOOKUP($I377,Inputs!$G$6:$G$23,Inputs!$K$6:$K$23)*$K377</f>
        <v>108.40163934426229</v>
      </c>
      <c r="S377" s="211" t="s">
        <v>1578</v>
      </c>
      <c r="T377" s="31" t="s">
        <v>2843</v>
      </c>
      <c r="U377" s="211" t="s">
        <v>1579</v>
      </c>
      <c r="V377" s="31" t="s">
        <v>3934</v>
      </c>
      <c r="W377" s="16" t="s">
        <v>5499</v>
      </c>
      <c r="X377" s="16"/>
      <c r="Y377" s="74">
        <v>308</v>
      </c>
      <c r="Z377" s="196" t="str">
        <f t="shared" si="17"/>
        <v/>
      </c>
    </row>
    <row r="378" spans="2:26" ht="18.75">
      <c r="B378" s="211" t="s">
        <v>1577</v>
      </c>
      <c r="C378" s="211" t="s">
        <v>2808</v>
      </c>
      <c r="D378" s="46" t="s">
        <v>2783</v>
      </c>
      <c r="E378" s="31">
        <v>1</v>
      </c>
      <c r="F378" s="31" t="s">
        <v>2807</v>
      </c>
      <c r="G378" s="191">
        <v>2</v>
      </c>
      <c r="H378" s="191">
        <f t="shared" si="15"/>
        <v>1.2345679012345678</v>
      </c>
      <c r="I378" s="154">
        <v>115</v>
      </c>
      <c r="J378" s="251">
        <f>_xlfn.XLOOKUP($I378,Inputs!$C$6:$C$23,Inputs!$D$6:$D$23)*$G378</f>
        <v>0.8342857142857143</v>
      </c>
      <c r="K378" s="252">
        <f t="shared" si="16"/>
        <v>3</v>
      </c>
      <c r="L378" s="322"/>
      <c r="M378" s="322"/>
      <c r="N378" s="322"/>
      <c r="O378" s="322"/>
      <c r="P378" s="322"/>
      <c r="Q378" s="250">
        <f>_xlfn.XLOOKUP($I378,Inputs!$G$6:$G$23,Inputs!$J$6:$J$23)*$K378</f>
        <v>98.449131513647643</v>
      </c>
      <c r="R378" s="250">
        <f>_xlfn.XLOOKUP($I378,Inputs!$G$6:$G$23,Inputs!$K$6:$K$23)*$K378</f>
        <v>108.40163934426229</v>
      </c>
      <c r="S378" s="211" t="s">
        <v>1578</v>
      </c>
      <c r="T378" s="31" t="s">
        <v>2843</v>
      </c>
      <c r="U378" s="211" t="s">
        <v>1580</v>
      </c>
      <c r="V378" s="31" t="s">
        <v>2845</v>
      </c>
      <c r="W378" s="16" t="s">
        <v>5499</v>
      </c>
      <c r="X378" s="16"/>
      <c r="Y378" s="74">
        <v>309</v>
      </c>
      <c r="Z378" s="196" t="str">
        <f t="shared" si="17"/>
        <v/>
      </c>
    </row>
    <row r="379" spans="2:26" ht="18.75">
      <c r="B379" s="211" t="s">
        <v>1577</v>
      </c>
      <c r="C379" s="211" t="s">
        <v>2808</v>
      </c>
      <c r="D379" s="46" t="s">
        <v>2783</v>
      </c>
      <c r="E379" s="31">
        <v>1</v>
      </c>
      <c r="F379" s="31" t="s">
        <v>2807</v>
      </c>
      <c r="G379" s="191">
        <v>0.1</v>
      </c>
      <c r="H379" s="191">
        <f t="shared" si="15"/>
        <v>6.1728395061728392E-2</v>
      </c>
      <c r="I379" s="154">
        <v>115</v>
      </c>
      <c r="J379" s="251">
        <f>_xlfn.XLOOKUP($I379,Inputs!$C$6:$C$23,Inputs!$D$6:$D$23)*$G379</f>
        <v>4.1714285714285718E-2</v>
      </c>
      <c r="K379" s="252">
        <f t="shared" si="16"/>
        <v>3</v>
      </c>
      <c r="L379" s="322"/>
      <c r="M379" s="322"/>
      <c r="N379" s="322"/>
      <c r="O379" s="322"/>
      <c r="P379" s="322"/>
      <c r="Q379" s="250">
        <f>_xlfn.XLOOKUP($I379,Inputs!$G$6:$G$23,Inputs!$J$6:$J$23)*$K379</f>
        <v>98.449131513647643</v>
      </c>
      <c r="R379" s="250">
        <f>_xlfn.XLOOKUP($I379,Inputs!$G$6:$G$23,Inputs!$K$6:$K$23)*$K379</f>
        <v>108.40163934426229</v>
      </c>
      <c r="S379" s="211" t="s">
        <v>1580</v>
      </c>
      <c r="T379" s="31" t="s">
        <v>2845</v>
      </c>
      <c r="U379" s="211" t="s">
        <v>1583</v>
      </c>
      <c r="V379" s="31" t="s">
        <v>4066</v>
      </c>
      <c r="W379" s="16" t="s">
        <v>5499</v>
      </c>
      <c r="X379" s="16"/>
      <c r="Y379" s="74">
        <v>310</v>
      </c>
      <c r="Z379" s="196" t="str">
        <f t="shared" si="17"/>
        <v/>
      </c>
    </row>
    <row r="380" spans="2:26" ht="18.75">
      <c r="B380" s="211" t="s">
        <v>1577</v>
      </c>
      <c r="C380" s="211" t="s">
        <v>2808</v>
      </c>
      <c r="D380" s="46" t="s">
        <v>2783</v>
      </c>
      <c r="E380" s="31">
        <v>1</v>
      </c>
      <c r="F380" s="31" t="s">
        <v>2807</v>
      </c>
      <c r="G380" s="191">
        <v>5</v>
      </c>
      <c r="H380" s="191">
        <f t="shared" si="15"/>
        <v>3.0864197530864197</v>
      </c>
      <c r="I380" s="154">
        <v>115</v>
      </c>
      <c r="J380" s="251">
        <f>_xlfn.XLOOKUP($I380,Inputs!$C$6:$C$23,Inputs!$D$6:$D$23)*$G380</f>
        <v>2.0857142857142859</v>
      </c>
      <c r="K380" s="252">
        <f t="shared" si="16"/>
        <v>3</v>
      </c>
      <c r="L380" s="322"/>
      <c r="M380" s="322"/>
      <c r="N380" s="322"/>
      <c r="O380" s="322"/>
      <c r="P380" s="322"/>
      <c r="Q380" s="250">
        <f>_xlfn.XLOOKUP($I380,Inputs!$G$6:$G$23,Inputs!$J$6:$J$23)*$K380</f>
        <v>98.449131513647643</v>
      </c>
      <c r="R380" s="250">
        <f>_xlfn.XLOOKUP($I380,Inputs!$G$6:$G$23,Inputs!$K$6:$K$23)*$K380</f>
        <v>108.40163934426229</v>
      </c>
      <c r="S380" s="211" t="s">
        <v>1580</v>
      </c>
      <c r="T380" s="31" t="s">
        <v>2845</v>
      </c>
      <c r="U380" s="211" t="s">
        <v>1582</v>
      </c>
      <c r="V380" s="31" t="s">
        <v>3981</v>
      </c>
      <c r="W380" s="16" t="s">
        <v>5499</v>
      </c>
      <c r="X380" s="16"/>
      <c r="Y380" s="74">
        <v>311</v>
      </c>
      <c r="Z380" s="196" t="str">
        <f t="shared" si="17"/>
        <v/>
      </c>
    </row>
    <row r="381" spans="2:26" ht="18.75">
      <c r="B381" s="211" t="s">
        <v>1723</v>
      </c>
      <c r="C381" s="211" t="s">
        <v>2808</v>
      </c>
      <c r="D381" s="46" t="s">
        <v>2783</v>
      </c>
      <c r="E381" s="31">
        <v>1</v>
      </c>
      <c r="F381" s="31" t="s">
        <v>2807</v>
      </c>
      <c r="G381" s="191">
        <v>2.2999999999999998</v>
      </c>
      <c r="H381" s="191">
        <f t="shared" si="15"/>
        <v>1.419753086419753</v>
      </c>
      <c r="I381" s="154">
        <v>115</v>
      </c>
      <c r="J381" s="251">
        <f>_xlfn.XLOOKUP($I381,Inputs!$C$6:$C$23,Inputs!$D$6:$D$23)*$G381</f>
        <v>0.95942857142857141</v>
      </c>
      <c r="K381" s="252">
        <f t="shared" si="16"/>
        <v>3</v>
      </c>
      <c r="L381" s="322"/>
      <c r="M381" s="322"/>
      <c r="N381" s="322"/>
      <c r="O381" s="322"/>
      <c r="P381" s="322"/>
      <c r="Q381" s="250">
        <f>_xlfn.XLOOKUP($I381,Inputs!$G$6:$G$23,Inputs!$J$6:$J$23)*$K381</f>
        <v>98.449131513647643</v>
      </c>
      <c r="R381" s="250">
        <f>_xlfn.XLOOKUP($I381,Inputs!$G$6:$G$23,Inputs!$K$6:$K$23)*$K381</f>
        <v>108.40163934426229</v>
      </c>
      <c r="S381" s="211" t="s">
        <v>1512</v>
      </c>
      <c r="T381" s="31" t="s">
        <v>4634</v>
      </c>
      <c r="U381" s="211" t="s">
        <v>1724</v>
      </c>
      <c r="V381" s="31" t="s">
        <v>3101</v>
      </c>
      <c r="W381" s="16" t="s">
        <v>5499</v>
      </c>
      <c r="X381" s="16"/>
      <c r="Y381" s="74">
        <v>533</v>
      </c>
      <c r="Z381" s="196" t="str">
        <f t="shared" si="17"/>
        <v/>
      </c>
    </row>
    <row r="382" spans="2:26" ht="18.75">
      <c r="B382" s="211" t="s">
        <v>1723</v>
      </c>
      <c r="C382" s="211" t="s">
        <v>2808</v>
      </c>
      <c r="D382" s="46" t="s">
        <v>2783</v>
      </c>
      <c r="E382" s="31">
        <v>1</v>
      </c>
      <c r="F382" s="31" t="s">
        <v>2807</v>
      </c>
      <c r="G382" s="191">
        <v>0.5</v>
      </c>
      <c r="H382" s="191">
        <f t="shared" si="15"/>
        <v>0.30864197530864196</v>
      </c>
      <c r="I382" s="154">
        <v>115</v>
      </c>
      <c r="J382" s="251">
        <f>_xlfn.XLOOKUP($I382,Inputs!$C$6:$C$23,Inputs!$D$6:$D$23)*$G382</f>
        <v>0.20857142857142857</v>
      </c>
      <c r="K382" s="252">
        <f t="shared" si="16"/>
        <v>3</v>
      </c>
      <c r="L382" s="322"/>
      <c r="M382" s="322"/>
      <c r="N382" s="322"/>
      <c r="O382" s="322"/>
      <c r="P382" s="322"/>
      <c r="Q382" s="250">
        <f>_xlfn.XLOOKUP($I382,Inputs!$G$6:$G$23,Inputs!$J$6:$J$23)*$K382</f>
        <v>98.449131513647643</v>
      </c>
      <c r="R382" s="250">
        <f>_xlfn.XLOOKUP($I382,Inputs!$G$6:$G$23,Inputs!$K$6:$K$23)*$K382</f>
        <v>108.40163934426229</v>
      </c>
      <c r="S382" s="211" t="s">
        <v>1724</v>
      </c>
      <c r="T382" s="31" t="s">
        <v>3101</v>
      </c>
      <c r="U382" s="211" t="s">
        <v>1725</v>
      </c>
      <c r="V382" s="31" t="s">
        <v>3100</v>
      </c>
      <c r="W382" s="16" t="s">
        <v>5499</v>
      </c>
      <c r="X382" s="16"/>
      <c r="Y382" s="74">
        <v>534</v>
      </c>
      <c r="Z382" s="196" t="str">
        <f t="shared" si="17"/>
        <v/>
      </c>
    </row>
    <row r="383" spans="2:26" ht="18.75">
      <c r="B383" s="211" t="s">
        <v>1723</v>
      </c>
      <c r="C383" s="211" t="s">
        <v>2808</v>
      </c>
      <c r="D383" s="46" t="s">
        <v>2783</v>
      </c>
      <c r="E383" s="31">
        <v>1</v>
      </c>
      <c r="F383" s="31" t="s">
        <v>2807</v>
      </c>
      <c r="G383" s="191">
        <v>0.5</v>
      </c>
      <c r="H383" s="191">
        <f t="shared" si="15"/>
        <v>0.30864197530864196</v>
      </c>
      <c r="I383" s="154">
        <v>115</v>
      </c>
      <c r="J383" s="251">
        <f>_xlfn.XLOOKUP($I383,Inputs!$C$6:$C$23,Inputs!$D$6:$D$23)*$G383</f>
        <v>0.20857142857142857</v>
      </c>
      <c r="K383" s="252">
        <f t="shared" si="16"/>
        <v>3</v>
      </c>
      <c r="L383" s="322"/>
      <c r="M383" s="322"/>
      <c r="N383" s="322"/>
      <c r="O383" s="322"/>
      <c r="P383" s="322"/>
      <c r="Q383" s="250">
        <f>_xlfn.XLOOKUP($I383,Inputs!$G$6:$G$23,Inputs!$J$6:$J$23)*$K383</f>
        <v>98.449131513647643</v>
      </c>
      <c r="R383" s="250">
        <f>_xlfn.XLOOKUP($I383,Inputs!$G$6:$G$23,Inputs!$K$6:$K$23)*$K383</f>
        <v>108.40163934426229</v>
      </c>
      <c r="S383" s="211" t="s">
        <v>1725</v>
      </c>
      <c r="T383" s="31" t="s">
        <v>3100</v>
      </c>
      <c r="U383" s="211" t="s">
        <v>1729</v>
      </c>
      <c r="V383" s="31" t="s">
        <v>4222</v>
      </c>
      <c r="W383" s="16" t="s">
        <v>5499</v>
      </c>
      <c r="X383" s="16"/>
      <c r="Y383" s="74">
        <v>535</v>
      </c>
      <c r="Z383" s="196" t="str">
        <f t="shared" si="17"/>
        <v/>
      </c>
    </row>
    <row r="384" spans="2:26" ht="18.75">
      <c r="B384" s="211" t="s">
        <v>1723</v>
      </c>
      <c r="C384" s="211" t="s">
        <v>2808</v>
      </c>
      <c r="D384" s="46" t="s">
        <v>2783</v>
      </c>
      <c r="E384" s="31">
        <v>1</v>
      </c>
      <c r="F384" s="31" t="s">
        <v>2807</v>
      </c>
      <c r="G384" s="191">
        <v>18.3</v>
      </c>
      <c r="H384" s="191">
        <f t="shared" si="15"/>
        <v>11.296296296296296</v>
      </c>
      <c r="I384" s="154">
        <v>115</v>
      </c>
      <c r="J384" s="251">
        <f>_xlfn.XLOOKUP($I384,Inputs!$C$6:$C$23,Inputs!$D$6:$D$23)*$G384</f>
        <v>7.6337142857142863</v>
      </c>
      <c r="K384" s="252">
        <f t="shared" si="16"/>
        <v>3</v>
      </c>
      <c r="L384" s="322"/>
      <c r="M384" s="322"/>
      <c r="N384" s="322"/>
      <c r="O384" s="322"/>
      <c r="P384" s="322"/>
      <c r="Q384" s="250">
        <f>_xlfn.XLOOKUP($I384,Inputs!$G$6:$G$23,Inputs!$J$6:$J$23)*$K384</f>
        <v>98.449131513647643</v>
      </c>
      <c r="R384" s="250">
        <f>_xlfn.XLOOKUP($I384,Inputs!$G$6:$G$23,Inputs!$K$6:$K$23)*$K384</f>
        <v>108.40163934426229</v>
      </c>
      <c r="S384" s="211" t="s">
        <v>1725</v>
      </c>
      <c r="T384" s="31" t="s">
        <v>3100</v>
      </c>
      <c r="U384" s="211" t="s">
        <v>1727</v>
      </c>
      <c r="V384" s="31" t="s">
        <v>3102</v>
      </c>
      <c r="W384" s="16" t="s">
        <v>5499</v>
      </c>
      <c r="X384" s="16"/>
      <c r="Y384" s="74">
        <v>536</v>
      </c>
      <c r="Z384" s="196" t="str">
        <f t="shared" si="17"/>
        <v/>
      </c>
    </row>
    <row r="385" spans="2:26" ht="18.75">
      <c r="B385" s="211" t="s">
        <v>1723</v>
      </c>
      <c r="C385" s="211" t="s">
        <v>2808</v>
      </c>
      <c r="D385" s="46" t="s">
        <v>2783</v>
      </c>
      <c r="E385" s="31">
        <v>1</v>
      </c>
      <c r="F385" s="31" t="s">
        <v>2807</v>
      </c>
      <c r="G385" s="191">
        <v>8.1</v>
      </c>
      <c r="H385" s="191">
        <f t="shared" si="15"/>
        <v>4.9999999999999991</v>
      </c>
      <c r="I385" s="154">
        <v>115</v>
      </c>
      <c r="J385" s="251">
        <f>_xlfn.XLOOKUP($I385,Inputs!$C$6:$C$23,Inputs!$D$6:$D$23)*$G385</f>
        <v>3.3788571428571426</v>
      </c>
      <c r="K385" s="252">
        <f t="shared" si="16"/>
        <v>3</v>
      </c>
      <c r="L385" s="322"/>
      <c r="M385" s="322"/>
      <c r="N385" s="322"/>
      <c r="O385" s="322"/>
      <c r="P385" s="322"/>
      <c r="Q385" s="250">
        <f>_xlfn.XLOOKUP($I385,Inputs!$G$6:$G$23,Inputs!$J$6:$J$23)*$K385</f>
        <v>98.449131513647643</v>
      </c>
      <c r="R385" s="250">
        <f>_xlfn.XLOOKUP($I385,Inputs!$G$6:$G$23,Inputs!$K$6:$K$23)*$K385</f>
        <v>108.40163934426229</v>
      </c>
      <c r="S385" s="211" t="s">
        <v>1727</v>
      </c>
      <c r="T385" s="31" t="s">
        <v>3102</v>
      </c>
      <c r="U385" s="211" t="s">
        <v>1728</v>
      </c>
      <c r="V385" s="31" t="s">
        <v>4030</v>
      </c>
      <c r="W385" s="16" t="s">
        <v>5499</v>
      </c>
      <c r="X385" s="16"/>
      <c r="Y385" s="74">
        <v>537</v>
      </c>
      <c r="Z385" s="196" t="str">
        <f t="shared" si="17"/>
        <v/>
      </c>
    </row>
    <row r="386" spans="2:26" ht="18.75">
      <c r="B386" s="211" t="s">
        <v>1723</v>
      </c>
      <c r="C386" s="211" t="s">
        <v>2808</v>
      </c>
      <c r="D386" s="46" t="s">
        <v>2783</v>
      </c>
      <c r="E386" s="31">
        <v>1</v>
      </c>
      <c r="F386" s="31" t="s">
        <v>2807</v>
      </c>
      <c r="G386" s="191">
        <v>29</v>
      </c>
      <c r="H386" s="191">
        <f t="shared" si="15"/>
        <v>17.901234567901234</v>
      </c>
      <c r="I386" s="154">
        <v>115</v>
      </c>
      <c r="J386" s="251">
        <f>_xlfn.XLOOKUP($I386,Inputs!$C$6:$C$23,Inputs!$D$6:$D$23)*$G386</f>
        <v>12.097142857142858</v>
      </c>
      <c r="K386" s="252">
        <f t="shared" si="16"/>
        <v>3</v>
      </c>
      <c r="L386" s="322"/>
      <c r="M386" s="322"/>
      <c r="N386" s="322"/>
      <c r="O386" s="322"/>
      <c r="P386" s="322"/>
      <c r="Q386" s="250">
        <f>_xlfn.XLOOKUP($I386,Inputs!$G$6:$G$23,Inputs!$J$6:$J$23)*$K386</f>
        <v>98.449131513647643</v>
      </c>
      <c r="R386" s="250">
        <f>_xlfn.XLOOKUP($I386,Inputs!$G$6:$G$23,Inputs!$K$6:$K$23)*$K386</f>
        <v>108.40163934426229</v>
      </c>
      <c r="S386" s="211" t="s">
        <v>1727</v>
      </c>
      <c r="T386" s="134" t="s">
        <v>3102</v>
      </c>
      <c r="U386" s="211" t="s">
        <v>1726</v>
      </c>
      <c r="V386" s="31" t="s">
        <v>4194</v>
      </c>
      <c r="W386" s="16" t="s">
        <v>5499</v>
      </c>
      <c r="X386" s="16"/>
      <c r="Y386" s="74">
        <v>538</v>
      </c>
      <c r="Z386" s="196" t="str">
        <f t="shared" si="17"/>
        <v/>
      </c>
    </row>
    <row r="387" spans="2:26" ht="18.75">
      <c r="B387" s="211" t="s">
        <v>1736</v>
      </c>
      <c r="C387" s="211" t="s">
        <v>2808</v>
      </c>
      <c r="D387" s="46" t="s">
        <v>2783</v>
      </c>
      <c r="E387" s="31">
        <v>1</v>
      </c>
      <c r="F387" s="31" t="s">
        <v>2807</v>
      </c>
      <c r="G387" s="191">
        <v>4.7</v>
      </c>
      <c r="H387" s="191">
        <f t="shared" si="15"/>
        <v>2.9012345679012346</v>
      </c>
      <c r="I387" s="154">
        <v>115</v>
      </c>
      <c r="J387" s="251">
        <f>_xlfn.XLOOKUP($I387,Inputs!$C$6:$C$23,Inputs!$D$6:$D$23)*$G387</f>
        <v>1.9605714285714286</v>
      </c>
      <c r="K387" s="252">
        <f t="shared" si="16"/>
        <v>3</v>
      </c>
      <c r="L387" s="322"/>
      <c r="M387" s="322"/>
      <c r="N387" s="322"/>
      <c r="O387" s="322"/>
      <c r="P387" s="322"/>
      <c r="Q387" s="250">
        <f>_xlfn.XLOOKUP($I387,Inputs!$G$6:$G$23,Inputs!$J$6:$J$23)*$K387</f>
        <v>98.449131513647643</v>
      </c>
      <c r="R387" s="250">
        <f>_xlfn.XLOOKUP($I387,Inputs!$G$6:$G$23,Inputs!$K$6:$K$23)*$K387</f>
        <v>108.40163934426229</v>
      </c>
      <c r="S387" s="211" t="s">
        <v>1512</v>
      </c>
      <c r="T387" s="31" t="s">
        <v>4634</v>
      </c>
      <c r="U387" s="211" t="s">
        <v>1737</v>
      </c>
      <c r="V387" s="31" t="s">
        <v>3105</v>
      </c>
      <c r="W387" s="16" t="s">
        <v>5499</v>
      </c>
      <c r="X387" s="16"/>
      <c r="Y387" s="74">
        <v>545</v>
      </c>
      <c r="Z387" s="196" t="str">
        <f t="shared" si="17"/>
        <v/>
      </c>
    </row>
    <row r="388" spans="2:26" ht="18.75">
      <c r="B388" s="211" t="s">
        <v>1736</v>
      </c>
      <c r="C388" s="211" t="s">
        <v>2808</v>
      </c>
      <c r="D388" s="46" t="s">
        <v>2783</v>
      </c>
      <c r="E388" s="31">
        <v>1</v>
      </c>
      <c r="F388" s="31" t="s">
        <v>2807</v>
      </c>
      <c r="G388" s="191">
        <v>0.1</v>
      </c>
      <c r="H388" s="191">
        <f t="shared" ref="H388:H451" si="18">G388/1.62</f>
        <v>6.1728395061728392E-2</v>
      </c>
      <c r="I388" s="154">
        <v>115</v>
      </c>
      <c r="J388" s="251">
        <f>_xlfn.XLOOKUP($I388,Inputs!$C$6:$C$23,Inputs!$D$6:$D$23)*$G388</f>
        <v>4.1714285714285718E-2</v>
      </c>
      <c r="K388" s="252">
        <f t="shared" ref="K388:K451" si="19">IF((42.4*(H388)^(-0.6595))&gt;=3,3,(IF(42.4*(H388)^(-0.6595)&lt;=0.5,0.5,(42.4*(H388)^(-0.6595)))))</f>
        <v>3</v>
      </c>
      <c r="L388" s="322"/>
      <c r="M388" s="322"/>
      <c r="N388" s="322"/>
      <c r="O388" s="322"/>
      <c r="P388" s="322"/>
      <c r="Q388" s="250">
        <f>_xlfn.XLOOKUP($I388,Inputs!$G$6:$G$23,Inputs!$J$6:$J$23)*$K388</f>
        <v>98.449131513647643</v>
      </c>
      <c r="R388" s="250">
        <f>_xlfn.XLOOKUP($I388,Inputs!$G$6:$G$23,Inputs!$K$6:$K$23)*$K388</f>
        <v>108.40163934426229</v>
      </c>
      <c r="S388" s="211" t="s">
        <v>1737</v>
      </c>
      <c r="T388" s="31" t="s">
        <v>3105</v>
      </c>
      <c r="U388" s="211" t="s">
        <v>3517</v>
      </c>
      <c r="V388" s="31" t="s">
        <v>4100</v>
      </c>
      <c r="W388" s="16" t="s">
        <v>5499</v>
      </c>
      <c r="X388" s="16"/>
      <c r="Y388" s="74">
        <v>546</v>
      </c>
      <c r="Z388" s="196" t="str">
        <f t="shared" ref="Z388:Z451" si="20">IF(S388=U388,"YES","")</f>
        <v/>
      </c>
    </row>
    <row r="389" spans="2:26" ht="18.75">
      <c r="B389" s="211" t="s">
        <v>1736</v>
      </c>
      <c r="C389" s="211" t="s">
        <v>2808</v>
      </c>
      <c r="D389" s="46" t="s">
        <v>2783</v>
      </c>
      <c r="E389" s="31">
        <v>1</v>
      </c>
      <c r="F389" s="31" t="s">
        <v>2807</v>
      </c>
      <c r="G389" s="191">
        <v>0.1</v>
      </c>
      <c r="H389" s="191">
        <f t="shared" si="18"/>
        <v>6.1728395061728392E-2</v>
      </c>
      <c r="I389" s="154">
        <v>115</v>
      </c>
      <c r="J389" s="251">
        <f>_xlfn.XLOOKUP($I389,Inputs!$C$6:$C$23,Inputs!$D$6:$D$23)*$G389</f>
        <v>4.1714285714285718E-2</v>
      </c>
      <c r="K389" s="252">
        <f t="shared" si="19"/>
        <v>3</v>
      </c>
      <c r="L389" s="322"/>
      <c r="M389" s="322"/>
      <c r="N389" s="322"/>
      <c r="O389" s="322"/>
      <c r="P389" s="322"/>
      <c r="Q389" s="250">
        <f>_xlfn.XLOOKUP($I389,Inputs!$G$6:$G$23,Inputs!$J$6:$J$23)*$K389</f>
        <v>98.449131513647643</v>
      </c>
      <c r="R389" s="250">
        <f>_xlfn.XLOOKUP($I389,Inputs!$G$6:$G$23,Inputs!$K$6:$K$23)*$K389</f>
        <v>108.40163934426229</v>
      </c>
      <c r="S389" s="211" t="s">
        <v>1737</v>
      </c>
      <c r="T389" s="134" t="s">
        <v>3105</v>
      </c>
      <c r="U389" s="211" t="s">
        <v>3518</v>
      </c>
      <c r="V389" s="31" t="s">
        <v>4102</v>
      </c>
      <c r="W389" s="16" t="s">
        <v>5499</v>
      </c>
      <c r="X389" s="16"/>
      <c r="Y389" s="74">
        <v>547</v>
      </c>
      <c r="Z389" s="196" t="str">
        <f t="shared" si="20"/>
        <v/>
      </c>
    </row>
    <row r="390" spans="2:26" ht="18.75">
      <c r="B390" s="211" t="s">
        <v>1738</v>
      </c>
      <c r="C390" s="211" t="s">
        <v>2808</v>
      </c>
      <c r="D390" s="46" t="s">
        <v>2783</v>
      </c>
      <c r="E390" s="31">
        <v>1</v>
      </c>
      <c r="F390" s="31" t="s">
        <v>2807</v>
      </c>
      <c r="G390" s="191">
        <v>4.7</v>
      </c>
      <c r="H390" s="191">
        <f t="shared" si="18"/>
        <v>2.9012345679012346</v>
      </c>
      <c r="I390" s="154">
        <v>115</v>
      </c>
      <c r="J390" s="251">
        <f>_xlfn.XLOOKUP($I390,Inputs!$C$6:$C$23,Inputs!$D$6:$D$23)*$G390</f>
        <v>1.9605714285714286</v>
      </c>
      <c r="K390" s="252">
        <f t="shared" si="19"/>
        <v>3</v>
      </c>
      <c r="L390" s="322"/>
      <c r="M390" s="322"/>
      <c r="N390" s="322"/>
      <c r="O390" s="322"/>
      <c r="P390" s="322"/>
      <c r="Q390" s="250">
        <f>_xlfn.XLOOKUP($I390,Inputs!$G$6:$G$23,Inputs!$J$6:$J$23)*$K390</f>
        <v>98.449131513647643</v>
      </c>
      <c r="R390" s="250">
        <f>_xlfn.XLOOKUP($I390,Inputs!$G$6:$G$23,Inputs!$K$6:$K$23)*$K390</f>
        <v>108.40163934426229</v>
      </c>
      <c r="S390" s="211" t="s">
        <v>1512</v>
      </c>
      <c r="T390" s="31" t="s">
        <v>4634</v>
      </c>
      <c r="U390" s="211" t="s">
        <v>1737</v>
      </c>
      <c r="V390" s="31" t="s">
        <v>3105</v>
      </c>
      <c r="W390" s="16" t="s">
        <v>5499</v>
      </c>
      <c r="X390" s="16"/>
      <c r="Y390" s="74">
        <v>548</v>
      </c>
      <c r="Z390" s="196" t="str">
        <f t="shared" si="20"/>
        <v/>
      </c>
    </row>
    <row r="391" spans="2:26" ht="18.75">
      <c r="B391" s="211" t="s">
        <v>1738</v>
      </c>
      <c r="C391" s="211" t="s">
        <v>2808</v>
      </c>
      <c r="D391" s="46" t="s">
        <v>2783</v>
      </c>
      <c r="E391" s="31">
        <v>1</v>
      </c>
      <c r="F391" s="31" t="s">
        <v>2807</v>
      </c>
      <c r="G391" s="191">
        <v>0.1</v>
      </c>
      <c r="H391" s="191">
        <f t="shared" si="18"/>
        <v>6.1728395061728392E-2</v>
      </c>
      <c r="I391" s="154">
        <v>115</v>
      </c>
      <c r="J391" s="251">
        <f>_xlfn.XLOOKUP($I391,Inputs!$C$6:$C$23,Inputs!$D$6:$D$23)*$G391</f>
        <v>4.1714285714285718E-2</v>
      </c>
      <c r="K391" s="252">
        <f t="shared" si="19"/>
        <v>3</v>
      </c>
      <c r="L391" s="322"/>
      <c r="M391" s="322"/>
      <c r="N391" s="322"/>
      <c r="O391" s="322"/>
      <c r="P391" s="322"/>
      <c r="Q391" s="250">
        <f>_xlfn.XLOOKUP($I391,Inputs!$G$6:$G$23,Inputs!$J$6:$J$23)*$K391</f>
        <v>98.449131513647643</v>
      </c>
      <c r="R391" s="250">
        <f>_xlfn.XLOOKUP($I391,Inputs!$G$6:$G$23,Inputs!$K$6:$K$23)*$K391</f>
        <v>108.40163934426229</v>
      </c>
      <c r="S391" s="211" t="s">
        <v>1737</v>
      </c>
      <c r="T391" s="31" t="s">
        <v>3105</v>
      </c>
      <c r="U391" s="211" t="s">
        <v>3517</v>
      </c>
      <c r="V391" s="31" t="s">
        <v>4100</v>
      </c>
      <c r="W391" s="16" t="s">
        <v>5499</v>
      </c>
      <c r="X391" s="16"/>
      <c r="Y391" s="74">
        <v>549</v>
      </c>
      <c r="Z391" s="196" t="str">
        <f t="shared" si="20"/>
        <v/>
      </c>
    </row>
    <row r="392" spans="2:26" ht="18.75">
      <c r="B392" s="211" t="s">
        <v>1738</v>
      </c>
      <c r="C392" s="211" t="s">
        <v>2808</v>
      </c>
      <c r="D392" s="46" t="s">
        <v>2783</v>
      </c>
      <c r="E392" s="31">
        <v>1</v>
      </c>
      <c r="F392" s="31" t="s">
        <v>2807</v>
      </c>
      <c r="G392" s="191">
        <v>0.1</v>
      </c>
      <c r="H392" s="191">
        <f t="shared" si="18"/>
        <v>6.1728395061728392E-2</v>
      </c>
      <c r="I392" s="154">
        <v>115</v>
      </c>
      <c r="J392" s="251">
        <f>_xlfn.XLOOKUP($I392,Inputs!$C$6:$C$23,Inputs!$D$6:$D$23)*$G392</f>
        <v>4.1714285714285718E-2</v>
      </c>
      <c r="K392" s="252">
        <f t="shared" si="19"/>
        <v>3</v>
      </c>
      <c r="L392" s="322"/>
      <c r="M392" s="322"/>
      <c r="N392" s="322"/>
      <c r="O392" s="322"/>
      <c r="P392" s="322"/>
      <c r="Q392" s="250">
        <f>_xlfn.XLOOKUP($I392,Inputs!$G$6:$G$23,Inputs!$J$6:$J$23)*$K392</f>
        <v>98.449131513647643</v>
      </c>
      <c r="R392" s="250">
        <f>_xlfn.XLOOKUP($I392,Inputs!$G$6:$G$23,Inputs!$K$6:$K$23)*$K392</f>
        <v>108.40163934426229</v>
      </c>
      <c r="S392" s="211" t="s">
        <v>1737</v>
      </c>
      <c r="T392" s="31" t="s">
        <v>3105</v>
      </c>
      <c r="U392" s="211" t="s">
        <v>3518</v>
      </c>
      <c r="V392" s="31" t="s">
        <v>4102</v>
      </c>
      <c r="W392" s="16" t="s">
        <v>5499</v>
      </c>
      <c r="X392" s="16"/>
      <c r="Y392" s="74">
        <v>550</v>
      </c>
      <c r="Z392" s="196" t="str">
        <f t="shared" si="20"/>
        <v/>
      </c>
    </row>
    <row r="393" spans="2:26" ht="18.75">
      <c r="B393" s="211" t="s">
        <v>1747</v>
      </c>
      <c r="C393" s="211" t="s">
        <v>2808</v>
      </c>
      <c r="D393" s="46" t="s">
        <v>2783</v>
      </c>
      <c r="E393" s="31">
        <v>1</v>
      </c>
      <c r="F393" s="31" t="s">
        <v>2807</v>
      </c>
      <c r="G393" s="191">
        <v>17.899999999999999</v>
      </c>
      <c r="H393" s="191">
        <f t="shared" si="18"/>
        <v>11.049382716049381</v>
      </c>
      <c r="I393" s="154">
        <v>115</v>
      </c>
      <c r="J393" s="251">
        <f>_xlfn.XLOOKUP($I393,Inputs!$C$6:$C$23,Inputs!$D$6:$D$23)*$G393</f>
        <v>7.4668571428571422</v>
      </c>
      <c r="K393" s="252">
        <f t="shared" si="19"/>
        <v>3</v>
      </c>
      <c r="L393" s="322"/>
      <c r="M393" s="322"/>
      <c r="N393" s="322"/>
      <c r="O393" s="322"/>
      <c r="P393" s="322"/>
      <c r="Q393" s="250">
        <f>_xlfn.XLOOKUP($I393,Inputs!$G$6:$G$23,Inputs!$J$6:$J$23)*$K393</f>
        <v>98.449131513647643</v>
      </c>
      <c r="R393" s="250">
        <f>_xlfn.XLOOKUP($I393,Inputs!$G$6:$G$23,Inputs!$K$6:$K$23)*$K393</f>
        <v>108.40163934426229</v>
      </c>
      <c r="S393" s="211" t="s">
        <v>1748</v>
      </c>
      <c r="T393" s="31" t="s">
        <v>2899</v>
      </c>
      <c r="U393" s="211" t="s">
        <v>1749</v>
      </c>
      <c r="V393" s="31" t="s">
        <v>3110</v>
      </c>
      <c r="W393" s="16" t="s">
        <v>5499</v>
      </c>
      <c r="X393" s="16"/>
      <c r="Y393" s="74">
        <v>560</v>
      </c>
      <c r="Z393" s="196" t="str">
        <f t="shared" si="20"/>
        <v/>
      </c>
    </row>
    <row r="394" spans="2:26" ht="18.75">
      <c r="B394" s="211" t="s">
        <v>1747</v>
      </c>
      <c r="C394" s="211" t="s">
        <v>2808</v>
      </c>
      <c r="D394" s="46" t="s">
        <v>2783</v>
      </c>
      <c r="E394" s="31">
        <v>1</v>
      </c>
      <c r="F394" s="31" t="s">
        <v>2807</v>
      </c>
      <c r="G394" s="191">
        <v>0.1</v>
      </c>
      <c r="H394" s="191">
        <f t="shared" si="18"/>
        <v>6.1728395061728392E-2</v>
      </c>
      <c r="I394" s="154">
        <v>115</v>
      </c>
      <c r="J394" s="251">
        <f>_xlfn.XLOOKUP($I394,Inputs!$C$6:$C$23,Inputs!$D$6:$D$23)*$G394</f>
        <v>4.1714285714285718E-2</v>
      </c>
      <c r="K394" s="252">
        <f t="shared" si="19"/>
        <v>3</v>
      </c>
      <c r="L394" s="322"/>
      <c r="M394" s="322"/>
      <c r="N394" s="322"/>
      <c r="O394" s="322"/>
      <c r="P394" s="322"/>
      <c r="Q394" s="250">
        <f>_xlfn.XLOOKUP($I394,Inputs!$G$6:$G$23,Inputs!$J$6:$J$23)*$K394</f>
        <v>98.449131513647643</v>
      </c>
      <c r="R394" s="250">
        <f>_xlfn.XLOOKUP($I394,Inputs!$G$6:$G$23,Inputs!$K$6:$K$23)*$K394</f>
        <v>108.40163934426229</v>
      </c>
      <c r="S394" s="211" t="s">
        <v>1749</v>
      </c>
      <c r="T394" s="31" t="s">
        <v>3110</v>
      </c>
      <c r="U394" s="211" t="s">
        <v>1750</v>
      </c>
      <c r="V394" s="31" t="s">
        <v>4308</v>
      </c>
      <c r="W394" s="16" t="s">
        <v>5499</v>
      </c>
      <c r="X394" s="16"/>
      <c r="Y394" s="74">
        <v>561</v>
      </c>
      <c r="Z394" s="196" t="str">
        <f t="shared" si="20"/>
        <v/>
      </c>
    </row>
    <row r="395" spans="2:26" ht="18.75">
      <c r="B395" s="211" t="s">
        <v>1786</v>
      </c>
      <c r="C395" s="211" t="s">
        <v>2808</v>
      </c>
      <c r="D395" s="46" t="s">
        <v>2783</v>
      </c>
      <c r="E395" s="31">
        <v>1</v>
      </c>
      <c r="F395" s="31" t="s">
        <v>2807</v>
      </c>
      <c r="G395" s="191">
        <v>12.1</v>
      </c>
      <c r="H395" s="191">
        <f t="shared" si="18"/>
        <v>7.4691358024691352</v>
      </c>
      <c r="I395" s="154">
        <v>230</v>
      </c>
      <c r="J395" s="251">
        <f>_xlfn.XLOOKUP($I395,Inputs!$C$6:$C$23,Inputs!$D$6:$D$23)*$G395</f>
        <v>5.8079999999999998</v>
      </c>
      <c r="K395" s="252">
        <f t="shared" si="19"/>
        <v>3</v>
      </c>
      <c r="L395" s="322"/>
      <c r="M395" s="322"/>
      <c r="N395" s="322"/>
      <c r="O395" s="322"/>
      <c r="P395" s="322"/>
      <c r="Q395" s="250">
        <f>_xlfn.XLOOKUP($I395,Inputs!$G$6:$G$23,Inputs!$J$6:$J$23)*$K395</f>
        <v>402</v>
      </c>
      <c r="R395" s="250">
        <f>_xlfn.XLOOKUP($I395,Inputs!$G$6:$G$23,Inputs!$K$6:$K$23)*$K395</f>
        <v>435</v>
      </c>
      <c r="S395" s="211" t="s">
        <v>1512</v>
      </c>
      <c r="T395" s="31" t="s">
        <v>4634</v>
      </c>
      <c r="U395" s="211" t="s">
        <v>1787</v>
      </c>
      <c r="V395" s="31" t="s">
        <v>2892</v>
      </c>
      <c r="W395" s="16" t="s">
        <v>5499</v>
      </c>
      <c r="X395" s="16"/>
      <c r="Y395" s="74">
        <v>614</v>
      </c>
      <c r="Z395" s="196" t="str">
        <f t="shared" si="20"/>
        <v/>
      </c>
    </row>
    <row r="396" spans="2:26" ht="18.75">
      <c r="B396" s="211" t="s">
        <v>1786</v>
      </c>
      <c r="C396" s="211" t="s">
        <v>2808</v>
      </c>
      <c r="D396" s="46" t="s">
        <v>2783</v>
      </c>
      <c r="E396" s="31">
        <v>1</v>
      </c>
      <c r="F396" s="31" t="s">
        <v>2807</v>
      </c>
      <c r="G396" s="191">
        <v>0.1</v>
      </c>
      <c r="H396" s="191">
        <f t="shared" si="18"/>
        <v>6.1728395061728392E-2</v>
      </c>
      <c r="I396" s="154">
        <v>230</v>
      </c>
      <c r="J396" s="251">
        <f>_xlfn.XLOOKUP($I396,Inputs!$C$6:$C$23,Inputs!$D$6:$D$23)*$G396</f>
        <v>4.8000000000000001E-2</v>
      </c>
      <c r="K396" s="252">
        <f t="shared" si="19"/>
        <v>3</v>
      </c>
      <c r="L396" s="322"/>
      <c r="M396" s="322"/>
      <c r="N396" s="322"/>
      <c r="O396" s="322"/>
      <c r="P396" s="322"/>
      <c r="Q396" s="250">
        <f>_xlfn.XLOOKUP($I396,Inputs!$G$6:$G$23,Inputs!$J$6:$J$23)*$K396</f>
        <v>402</v>
      </c>
      <c r="R396" s="250">
        <f>_xlfn.XLOOKUP($I396,Inputs!$G$6:$G$23,Inputs!$K$6:$K$23)*$K396</f>
        <v>435</v>
      </c>
      <c r="S396" s="211" t="s">
        <v>1787</v>
      </c>
      <c r="T396" s="31" t="s">
        <v>2892</v>
      </c>
      <c r="U396" s="211" t="s">
        <v>3514</v>
      </c>
      <c r="V396" s="31" t="s">
        <v>4107</v>
      </c>
      <c r="W396" s="16" t="s">
        <v>5499</v>
      </c>
      <c r="X396" s="16"/>
      <c r="Y396" s="74">
        <v>615</v>
      </c>
      <c r="Z396" s="196" t="str">
        <f t="shared" si="20"/>
        <v/>
      </c>
    </row>
    <row r="397" spans="2:26" ht="18.75">
      <c r="B397" s="211" t="s">
        <v>1786</v>
      </c>
      <c r="C397" s="211" t="s">
        <v>2808</v>
      </c>
      <c r="D397" s="46" t="s">
        <v>2783</v>
      </c>
      <c r="E397" s="31">
        <v>1</v>
      </c>
      <c r="F397" s="31" t="s">
        <v>2807</v>
      </c>
      <c r="G397" s="191">
        <v>66.900000000000006</v>
      </c>
      <c r="H397" s="191">
        <f t="shared" si="18"/>
        <v>41.296296296296298</v>
      </c>
      <c r="I397" s="154">
        <v>230</v>
      </c>
      <c r="J397" s="251">
        <f>_xlfn.XLOOKUP($I397,Inputs!$C$6:$C$23,Inputs!$D$6:$D$23)*$G397</f>
        <v>32.112000000000002</v>
      </c>
      <c r="K397" s="252">
        <f t="shared" si="19"/>
        <v>3</v>
      </c>
      <c r="L397" s="322"/>
      <c r="M397" s="322"/>
      <c r="N397" s="322"/>
      <c r="O397" s="322"/>
      <c r="P397" s="322"/>
      <c r="Q397" s="250">
        <f>_xlfn.XLOOKUP($I397,Inputs!$G$6:$G$23,Inputs!$J$6:$J$23)*$K397</f>
        <v>402</v>
      </c>
      <c r="R397" s="250">
        <f>_xlfn.XLOOKUP($I397,Inputs!$G$6:$G$23,Inputs!$K$6:$K$23)*$K397</f>
        <v>435</v>
      </c>
      <c r="S397" s="211" t="s">
        <v>1787</v>
      </c>
      <c r="T397" s="31" t="s">
        <v>2892</v>
      </c>
      <c r="U397" s="211" t="s">
        <v>1788</v>
      </c>
      <c r="V397" s="31" t="s">
        <v>3966</v>
      </c>
      <c r="W397" s="16" t="s">
        <v>5499</v>
      </c>
      <c r="X397" s="16"/>
      <c r="Y397" s="74">
        <v>616</v>
      </c>
      <c r="Z397" s="196" t="str">
        <f t="shared" si="20"/>
        <v/>
      </c>
    </row>
    <row r="398" spans="2:26" ht="18.75">
      <c r="B398" s="211" t="s">
        <v>1800</v>
      </c>
      <c r="C398" s="211" t="s">
        <v>2808</v>
      </c>
      <c r="D398" s="46" t="s">
        <v>2783</v>
      </c>
      <c r="E398" s="31">
        <v>1</v>
      </c>
      <c r="F398" s="31" t="s">
        <v>2807</v>
      </c>
      <c r="G398" s="191">
        <v>12.1</v>
      </c>
      <c r="H398" s="191">
        <f t="shared" si="18"/>
        <v>7.4691358024691352</v>
      </c>
      <c r="I398" s="154">
        <v>230</v>
      </c>
      <c r="J398" s="251">
        <f>_xlfn.XLOOKUP($I398,Inputs!$C$6:$C$23,Inputs!$D$6:$D$23)*$G398</f>
        <v>5.8079999999999998</v>
      </c>
      <c r="K398" s="252">
        <f t="shared" si="19"/>
        <v>3</v>
      </c>
      <c r="L398" s="322"/>
      <c r="M398" s="322"/>
      <c r="N398" s="322"/>
      <c r="O398" s="322"/>
      <c r="P398" s="322"/>
      <c r="Q398" s="250">
        <f>_xlfn.XLOOKUP($I398,Inputs!$G$6:$G$23,Inputs!$J$6:$J$23)*$K398</f>
        <v>402</v>
      </c>
      <c r="R398" s="250">
        <f>_xlfn.XLOOKUP($I398,Inputs!$G$6:$G$23,Inputs!$K$6:$K$23)*$K398</f>
        <v>435</v>
      </c>
      <c r="S398" s="211" t="s">
        <v>1512</v>
      </c>
      <c r="T398" s="31" t="s">
        <v>4634</v>
      </c>
      <c r="U398" s="211" t="s">
        <v>1787</v>
      </c>
      <c r="V398" s="31" t="s">
        <v>2892</v>
      </c>
      <c r="W398" s="16" t="s">
        <v>5499</v>
      </c>
      <c r="X398" s="16"/>
      <c r="Y398" s="74">
        <v>631</v>
      </c>
      <c r="Z398" s="196" t="str">
        <f t="shared" si="20"/>
        <v/>
      </c>
    </row>
    <row r="399" spans="2:26" ht="18.75">
      <c r="B399" s="211" t="s">
        <v>1800</v>
      </c>
      <c r="C399" s="211" t="s">
        <v>2808</v>
      </c>
      <c r="D399" s="46" t="s">
        <v>2783</v>
      </c>
      <c r="E399" s="31">
        <v>1</v>
      </c>
      <c r="F399" s="31" t="s">
        <v>2807</v>
      </c>
      <c r="G399" s="191">
        <v>0.1</v>
      </c>
      <c r="H399" s="191">
        <f t="shared" si="18"/>
        <v>6.1728395061728392E-2</v>
      </c>
      <c r="I399" s="154">
        <v>230</v>
      </c>
      <c r="J399" s="251">
        <f>_xlfn.XLOOKUP($I399,Inputs!$C$6:$C$23,Inputs!$D$6:$D$23)*$G399</f>
        <v>4.8000000000000001E-2</v>
      </c>
      <c r="K399" s="252">
        <f t="shared" si="19"/>
        <v>3</v>
      </c>
      <c r="L399" s="322"/>
      <c r="M399" s="322"/>
      <c r="N399" s="322"/>
      <c r="O399" s="322"/>
      <c r="P399" s="322"/>
      <c r="Q399" s="250">
        <f>_xlfn.XLOOKUP($I399,Inputs!$G$6:$G$23,Inputs!$J$6:$J$23)*$K399</f>
        <v>402</v>
      </c>
      <c r="R399" s="250">
        <f>_xlfn.XLOOKUP($I399,Inputs!$G$6:$G$23,Inputs!$K$6:$K$23)*$K399</f>
        <v>435</v>
      </c>
      <c r="S399" s="211" t="s">
        <v>1787</v>
      </c>
      <c r="T399" s="31" t="s">
        <v>2892</v>
      </c>
      <c r="U399" s="211" t="s">
        <v>3514</v>
      </c>
      <c r="V399" s="31" t="s">
        <v>4107</v>
      </c>
      <c r="W399" s="16" t="s">
        <v>5499</v>
      </c>
      <c r="X399" s="16"/>
      <c r="Y399" s="74">
        <v>632</v>
      </c>
      <c r="Z399" s="196" t="str">
        <f t="shared" si="20"/>
        <v/>
      </c>
    </row>
    <row r="400" spans="2:26" ht="18.75">
      <c r="B400" s="211" t="s">
        <v>1800</v>
      </c>
      <c r="C400" s="211" t="s">
        <v>2808</v>
      </c>
      <c r="D400" s="46" t="s">
        <v>2783</v>
      </c>
      <c r="E400" s="31">
        <v>1</v>
      </c>
      <c r="F400" s="31" t="s">
        <v>2807</v>
      </c>
      <c r="G400" s="191">
        <v>66.900000000000006</v>
      </c>
      <c r="H400" s="191">
        <f t="shared" si="18"/>
        <v>41.296296296296298</v>
      </c>
      <c r="I400" s="154">
        <v>230</v>
      </c>
      <c r="J400" s="251">
        <f>_xlfn.XLOOKUP($I400,Inputs!$C$6:$C$23,Inputs!$D$6:$D$23)*$G400</f>
        <v>32.112000000000002</v>
      </c>
      <c r="K400" s="252">
        <f t="shared" si="19"/>
        <v>3</v>
      </c>
      <c r="L400" s="322"/>
      <c r="M400" s="322"/>
      <c r="N400" s="322"/>
      <c r="O400" s="322"/>
      <c r="P400" s="322"/>
      <c r="Q400" s="250">
        <f>_xlfn.XLOOKUP($I400,Inputs!$G$6:$G$23,Inputs!$J$6:$J$23)*$K400</f>
        <v>402</v>
      </c>
      <c r="R400" s="250">
        <f>_xlfn.XLOOKUP($I400,Inputs!$G$6:$G$23,Inputs!$K$6:$K$23)*$K400</f>
        <v>435</v>
      </c>
      <c r="S400" s="211" t="s">
        <v>1787</v>
      </c>
      <c r="T400" s="31" t="s">
        <v>2892</v>
      </c>
      <c r="U400" s="211" t="s">
        <v>1788</v>
      </c>
      <c r="V400" s="31" t="s">
        <v>3966</v>
      </c>
      <c r="W400" s="16" t="s">
        <v>5499</v>
      </c>
      <c r="X400" s="16"/>
      <c r="Y400" s="74">
        <v>633</v>
      </c>
      <c r="Z400" s="196" t="str">
        <f t="shared" si="20"/>
        <v/>
      </c>
    </row>
    <row r="401" spans="2:26" ht="18.75">
      <c r="B401" s="211" t="s">
        <v>1818</v>
      </c>
      <c r="C401" s="211" t="s">
        <v>2808</v>
      </c>
      <c r="D401" s="46" t="s">
        <v>2783</v>
      </c>
      <c r="E401" s="31">
        <v>1</v>
      </c>
      <c r="F401" s="31" t="s">
        <v>2807</v>
      </c>
      <c r="G401" s="191">
        <v>4.5</v>
      </c>
      <c r="H401" s="191">
        <f t="shared" si="18"/>
        <v>2.7777777777777777</v>
      </c>
      <c r="I401" s="154">
        <v>230</v>
      </c>
      <c r="J401" s="251">
        <f>_xlfn.XLOOKUP($I401,Inputs!$C$6:$C$23,Inputs!$D$6:$D$23)*$G401</f>
        <v>2.16</v>
      </c>
      <c r="K401" s="252">
        <f t="shared" si="19"/>
        <v>3</v>
      </c>
      <c r="L401" s="322"/>
      <c r="M401" s="322"/>
      <c r="N401" s="322"/>
      <c r="O401" s="322"/>
      <c r="P401" s="322"/>
      <c r="Q401" s="250">
        <f>_xlfn.XLOOKUP($I401,Inputs!$G$6:$G$23,Inputs!$J$6:$J$23)*$K401</f>
        <v>402</v>
      </c>
      <c r="R401" s="250">
        <f>_xlfn.XLOOKUP($I401,Inputs!$G$6:$G$23,Inputs!$K$6:$K$23)*$K401</f>
        <v>435</v>
      </c>
      <c r="S401" s="211" t="s">
        <v>1512</v>
      </c>
      <c r="T401" s="31" t="s">
        <v>4634</v>
      </c>
      <c r="U401" s="211" t="s">
        <v>4489</v>
      </c>
      <c r="V401" s="31" t="s">
        <v>2896</v>
      </c>
      <c r="W401" s="16" t="s">
        <v>5499</v>
      </c>
      <c r="X401" s="16"/>
      <c r="Y401" s="74">
        <v>652</v>
      </c>
      <c r="Z401" s="196" t="str">
        <f t="shared" si="20"/>
        <v/>
      </c>
    </row>
    <row r="402" spans="2:26" ht="18.75">
      <c r="B402" s="211" t="s">
        <v>1818</v>
      </c>
      <c r="C402" s="211" t="s">
        <v>2808</v>
      </c>
      <c r="D402" s="46" t="s">
        <v>2783</v>
      </c>
      <c r="E402" s="31">
        <v>1</v>
      </c>
      <c r="F402" s="31" t="s">
        <v>2807</v>
      </c>
      <c r="G402" s="191">
        <v>0.1</v>
      </c>
      <c r="H402" s="191">
        <f t="shared" si="18"/>
        <v>6.1728395061728392E-2</v>
      </c>
      <c r="I402" s="154">
        <v>230</v>
      </c>
      <c r="J402" s="251">
        <f>_xlfn.XLOOKUP($I402,Inputs!$C$6:$C$23,Inputs!$D$6:$D$23)*$G402</f>
        <v>4.8000000000000001E-2</v>
      </c>
      <c r="K402" s="252">
        <f t="shared" si="19"/>
        <v>3</v>
      </c>
      <c r="L402" s="322"/>
      <c r="M402" s="322"/>
      <c r="N402" s="322"/>
      <c r="O402" s="322"/>
      <c r="P402" s="322"/>
      <c r="Q402" s="250">
        <f>_xlfn.XLOOKUP($I402,Inputs!$G$6:$G$23,Inputs!$J$6:$J$23)*$K402</f>
        <v>402</v>
      </c>
      <c r="R402" s="250">
        <f>_xlfn.XLOOKUP($I402,Inputs!$G$6:$G$23,Inputs!$K$6:$K$23)*$K402</f>
        <v>435</v>
      </c>
      <c r="S402" s="211" t="s">
        <v>4489</v>
      </c>
      <c r="T402" s="31" t="s">
        <v>2896</v>
      </c>
      <c r="U402" s="211" t="s">
        <v>1826</v>
      </c>
      <c r="V402" s="31" t="s">
        <v>4293</v>
      </c>
      <c r="W402" s="16" t="s">
        <v>5499</v>
      </c>
      <c r="X402" s="16"/>
      <c r="Y402" s="74">
        <v>653</v>
      </c>
      <c r="Z402" s="196" t="str">
        <f t="shared" si="20"/>
        <v/>
      </c>
    </row>
    <row r="403" spans="2:26" ht="18.75">
      <c r="B403" s="211" t="s">
        <v>1818</v>
      </c>
      <c r="C403" s="211" t="s">
        <v>2808</v>
      </c>
      <c r="D403" s="46" t="s">
        <v>2783</v>
      </c>
      <c r="E403" s="31">
        <v>1</v>
      </c>
      <c r="F403" s="31" t="s">
        <v>2807</v>
      </c>
      <c r="G403" s="191">
        <v>4</v>
      </c>
      <c r="H403" s="191">
        <f t="shared" si="18"/>
        <v>2.4691358024691357</v>
      </c>
      <c r="I403" s="154">
        <v>230</v>
      </c>
      <c r="J403" s="251">
        <f>_xlfn.XLOOKUP($I403,Inputs!$C$6:$C$23,Inputs!$D$6:$D$23)*$G403</f>
        <v>1.92</v>
      </c>
      <c r="K403" s="252">
        <f t="shared" si="19"/>
        <v>3</v>
      </c>
      <c r="L403" s="322"/>
      <c r="M403" s="322"/>
      <c r="N403" s="322"/>
      <c r="O403" s="322"/>
      <c r="P403" s="322"/>
      <c r="Q403" s="250">
        <f>_xlfn.XLOOKUP($I403,Inputs!$G$6:$G$23,Inputs!$J$6:$J$23)*$K403</f>
        <v>402</v>
      </c>
      <c r="R403" s="250">
        <f>_xlfn.XLOOKUP($I403,Inputs!$G$6:$G$23,Inputs!$K$6:$K$23)*$K403</f>
        <v>435</v>
      </c>
      <c r="S403" s="211" t="s">
        <v>4489</v>
      </c>
      <c r="T403" s="31" t="s">
        <v>2896</v>
      </c>
      <c r="U403" s="211" t="s">
        <v>1824</v>
      </c>
      <c r="V403" s="31" t="s">
        <v>2895</v>
      </c>
      <c r="W403" s="16" t="s">
        <v>5499</v>
      </c>
      <c r="X403" s="16"/>
      <c r="Y403" s="74">
        <v>654</v>
      </c>
      <c r="Z403" s="196" t="str">
        <f t="shared" si="20"/>
        <v/>
      </c>
    </row>
    <row r="404" spans="2:26" ht="18.75">
      <c r="B404" s="211" t="s">
        <v>1818</v>
      </c>
      <c r="C404" s="211" t="s">
        <v>2808</v>
      </c>
      <c r="D404" s="46" t="s">
        <v>2783</v>
      </c>
      <c r="E404" s="31">
        <v>1</v>
      </c>
      <c r="F404" s="31" t="s">
        <v>2807</v>
      </c>
      <c r="G404" s="191">
        <v>0.1</v>
      </c>
      <c r="H404" s="191">
        <f t="shared" si="18"/>
        <v>6.1728395061728392E-2</v>
      </c>
      <c r="I404" s="154">
        <v>230</v>
      </c>
      <c r="J404" s="251">
        <f>_xlfn.XLOOKUP($I404,Inputs!$C$6:$C$23,Inputs!$D$6:$D$23)*$G404</f>
        <v>4.8000000000000001E-2</v>
      </c>
      <c r="K404" s="252">
        <f t="shared" si="19"/>
        <v>3</v>
      </c>
      <c r="L404" s="322"/>
      <c r="M404" s="322"/>
      <c r="N404" s="322"/>
      <c r="O404" s="322"/>
      <c r="P404" s="322"/>
      <c r="Q404" s="250">
        <f>_xlfn.XLOOKUP($I404,Inputs!$G$6:$G$23,Inputs!$J$6:$J$23)*$K404</f>
        <v>402</v>
      </c>
      <c r="R404" s="250">
        <f>_xlfn.XLOOKUP($I404,Inputs!$G$6:$G$23,Inputs!$K$6:$K$23)*$K404</f>
        <v>435</v>
      </c>
      <c r="S404" s="211" t="s">
        <v>1824</v>
      </c>
      <c r="T404" s="31" t="s">
        <v>2895</v>
      </c>
      <c r="U404" s="211" t="s">
        <v>1825</v>
      </c>
      <c r="V404" s="31" t="s">
        <v>4227</v>
      </c>
      <c r="W404" s="16" t="s">
        <v>5499</v>
      </c>
      <c r="X404" s="16"/>
      <c r="Y404" s="74">
        <v>655</v>
      </c>
      <c r="Z404" s="196" t="str">
        <f t="shared" si="20"/>
        <v/>
      </c>
    </row>
    <row r="405" spans="2:26" ht="18.75">
      <c r="B405" s="211" t="s">
        <v>1818</v>
      </c>
      <c r="C405" s="211" t="s">
        <v>2808</v>
      </c>
      <c r="D405" s="46" t="s">
        <v>2783</v>
      </c>
      <c r="E405" s="31">
        <v>1</v>
      </c>
      <c r="F405" s="31" t="s">
        <v>2807</v>
      </c>
      <c r="G405" s="191">
        <v>18.8</v>
      </c>
      <c r="H405" s="191">
        <f t="shared" si="18"/>
        <v>11.604938271604938</v>
      </c>
      <c r="I405" s="154">
        <v>230</v>
      </c>
      <c r="J405" s="251">
        <f>_xlfn.XLOOKUP($I405,Inputs!$C$6:$C$23,Inputs!$D$6:$D$23)*$G405</f>
        <v>9.0239999999999991</v>
      </c>
      <c r="K405" s="252">
        <f t="shared" si="19"/>
        <v>3</v>
      </c>
      <c r="L405" s="322"/>
      <c r="M405" s="322"/>
      <c r="N405" s="322"/>
      <c r="O405" s="322"/>
      <c r="P405" s="322"/>
      <c r="Q405" s="250">
        <f>_xlfn.XLOOKUP($I405,Inputs!$G$6:$G$23,Inputs!$J$6:$J$23)*$K405</f>
        <v>402</v>
      </c>
      <c r="R405" s="250">
        <f>_xlfn.XLOOKUP($I405,Inputs!$G$6:$G$23,Inputs!$K$6:$K$23)*$K405</f>
        <v>435</v>
      </c>
      <c r="S405" s="211" t="s">
        <v>1824</v>
      </c>
      <c r="T405" s="31" t="s">
        <v>2895</v>
      </c>
      <c r="U405" s="211" t="s">
        <v>1823</v>
      </c>
      <c r="V405" s="31" t="s">
        <v>2894</v>
      </c>
      <c r="W405" s="16" t="s">
        <v>5499</v>
      </c>
      <c r="X405" s="16"/>
      <c r="Y405" s="74">
        <v>656</v>
      </c>
      <c r="Z405" s="196" t="str">
        <f t="shared" si="20"/>
        <v/>
      </c>
    </row>
    <row r="406" spans="2:26" ht="18.75">
      <c r="B406" s="211" t="s">
        <v>1818</v>
      </c>
      <c r="C406" s="211" t="s">
        <v>2808</v>
      </c>
      <c r="D406" s="46" t="s">
        <v>2783</v>
      </c>
      <c r="E406" s="31">
        <v>1</v>
      </c>
      <c r="F406" s="31" t="s">
        <v>2807</v>
      </c>
      <c r="G406" s="191">
        <v>12.7</v>
      </c>
      <c r="H406" s="191">
        <f t="shared" si="18"/>
        <v>7.8395061728395055</v>
      </c>
      <c r="I406" s="154">
        <v>230</v>
      </c>
      <c r="J406" s="251">
        <f>_xlfn.XLOOKUP($I406,Inputs!$C$6:$C$23,Inputs!$D$6:$D$23)*$G406</f>
        <v>6.0959999999999992</v>
      </c>
      <c r="K406" s="252">
        <f t="shared" si="19"/>
        <v>3</v>
      </c>
      <c r="L406" s="322"/>
      <c r="M406" s="322"/>
      <c r="N406" s="322"/>
      <c r="O406" s="322"/>
      <c r="P406" s="322"/>
      <c r="Q406" s="250">
        <f>_xlfn.XLOOKUP($I406,Inputs!$G$6:$G$23,Inputs!$J$6:$J$23)*$K406</f>
        <v>402</v>
      </c>
      <c r="R406" s="250">
        <f>_xlfn.XLOOKUP($I406,Inputs!$G$6:$G$23,Inputs!$K$6:$K$23)*$K406</f>
        <v>435</v>
      </c>
      <c r="S406" s="211" t="s">
        <v>1823</v>
      </c>
      <c r="T406" s="31" t="s">
        <v>2894</v>
      </c>
      <c r="U406" s="211" t="s">
        <v>1819</v>
      </c>
      <c r="V406" s="31" t="s">
        <v>3973</v>
      </c>
      <c r="W406" s="16" t="s">
        <v>5499</v>
      </c>
      <c r="X406" s="16"/>
      <c r="Y406" s="74">
        <v>657</v>
      </c>
      <c r="Z406" s="196" t="str">
        <f t="shared" si="20"/>
        <v/>
      </c>
    </row>
    <row r="407" spans="2:26" ht="18.75">
      <c r="B407" s="211" t="s">
        <v>1818</v>
      </c>
      <c r="C407" s="211" t="s">
        <v>2808</v>
      </c>
      <c r="D407" s="46" t="s">
        <v>2783</v>
      </c>
      <c r="E407" s="31">
        <v>1</v>
      </c>
      <c r="F407" s="31" t="s">
        <v>2807</v>
      </c>
      <c r="G407" s="191">
        <v>6.4</v>
      </c>
      <c r="H407" s="191">
        <f t="shared" si="18"/>
        <v>3.9506172839506171</v>
      </c>
      <c r="I407" s="154">
        <v>230</v>
      </c>
      <c r="J407" s="251">
        <f>_xlfn.XLOOKUP($I407,Inputs!$C$6:$C$23,Inputs!$D$6:$D$23)*$G407</f>
        <v>3.0720000000000001</v>
      </c>
      <c r="K407" s="252">
        <f t="shared" si="19"/>
        <v>3</v>
      </c>
      <c r="L407" s="322"/>
      <c r="M407" s="322"/>
      <c r="N407" s="322"/>
      <c r="O407" s="322"/>
      <c r="P407" s="322"/>
      <c r="Q407" s="250">
        <f>_xlfn.XLOOKUP($I407,Inputs!$G$6:$G$23,Inputs!$J$6:$J$23)*$K407</f>
        <v>402</v>
      </c>
      <c r="R407" s="250">
        <f>_xlfn.XLOOKUP($I407,Inputs!$G$6:$G$23,Inputs!$K$6:$K$23)*$K407</f>
        <v>435</v>
      </c>
      <c r="S407" s="211" t="s">
        <v>1819</v>
      </c>
      <c r="T407" s="31" t="s">
        <v>3973</v>
      </c>
      <c r="U407" s="211" t="s">
        <v>1820</v>
      </c>
      <c r="V407" s="31" t="s">
        <v>2897</v>
      </c>
      <c r="W407" s="16" t="s">
        <v>5499</v>
      </c>
      <c r="X407" s="16"/>
      <c r="Y407" s="74">
        <v>658</v>
      </c>
      <c r="Z407" s="196" t="str">
        <f t="shared" si="20"/>
        <v/>
      </c>
    </row>
    <row r="408" spans="2:26" ht="18.75">
      <c r="B408" s="211" t="s">
        <v>1818</v>
      </c>
      <c r="C408" s="211" t="s">
        <v>2808</v>
      </c>
      <c r="D408" s="46" t="s">
        <v>2783</v>
      </c>
      <c r="E408" s="31">
        <v>1</v>
      </c>
      <c r="F408" s="31" t="s">
        <v>2807</v>
      </c>
      <c r="G408" s="191">
        <v>1.5</v>
      </c>
      <c r="H408" s="191">
        <f t="shared" si="18"/>
        <v>0.92592592592592582</v>
      </c>
      <c r="I408" s="154">
        <v>230</v>
      </c>
      <c r="J408" s="251">
        <f>_xlfn.XLOOKUP($I408,Inputs!$C$6:$C$23,Inputs!$D$6:$D$23)*$G408</f>
        <v>0.72</v>
      </c>
      <c r="K408" s="252">
        <f t="shared" si="19"/>
        <v>3</v>
      </c>
      <c r="L408" s="322"/>
      <c r="M408" s="322"/>
      <c r="N408" s="322"/>
      <c r="O408" s="322"/>
      <c r="P408" s="322"/>
      <c r="Q408" s="250">
        <f>_xlfn.XLOOKUP($I408,Inputs!$G$6:$G$23,Inputs!$J$6:$J$23)*$K408</f>
        <v>402</v>
      </c>
      <c r="R408" s="250">
        <f>_xlfn.XLOOKUP($I408,Inputs!$G$6:$G$23,Inputs!$K$6:$K$23)*$K408</f>
        <v>435</v>
      </c>
      <c r="S408" s="211" t="s">
        <v>1820</v>
      </c>
      <c r="T408" s="31" t="s">
        <v>2897</v>
      </c>
      <c r="U408" s="211" t="s">
        <v>1582</v>
      </c>
      <c r="V408" s="31" t="s">
        <v>3981</v>
      </c>
      <c r="W408" s="16" t="s">
        <v>5499</v>
      </c>
      <c r="X408" s="16"/>
      <c r="Y408" s="74">
        <v>659</v>
      </c>
      <c r="Z408" s="196" t="str">
        <f t="shared" si="20"/>
        <v/>
      </c>
    </row>
    <row r="409" spans="2:26" ht="18.75">
      <c r="B409" s="211" t="s">
        <v>1818</v>
      </c>
      <c r="C409" s="211" t="s">
        <v>2808</v>
      </c>
      <c r="D409" s="46" t="s">
        <v>2783</v>
      </c>
      <c r="E409" s="31">
        <v>1</v>
      </c>
      <c r="F409" s="31" t="s">
        <v>2807</v>
      </c>
      <c r="G409" s="191">
        <v>9.4</v>
      </c>
      <c r="H409" s="191">
        <f t="shared" si="18"/>
        <v>5.8024691358024691</v>
      </c>
      <c r="I409" s="154">
        <v>230</v>
      </c>
      <c r="J409" s="251">
        <f>_xlfn.XLOOKUP($I409,Inputs!$C$6:$C$23,Inputs!$D$6:$D$23)*$G409</f>
        <v>4.5119999999999996</v>
      </c>
      <c r="K409" s="252">
        <f t="shared" si="19"/>
        <v>3</v>
      </c>
      <c r="L409" s="322"/>
      <c r="M409" s="322"/>
      <c r="N409" s="322"/>
      <c r="O409" s="322"/>
      <c r="P409" s="322"/>
      <c r="Q409" s="250">
        <f>_xlfn.XLOOKUP($I409,Inputs!$G$6:$G$23,Inputs!$J$6:$J$23)*$K409</f>
        <v>402</v>
      </c>
      <c r="R409" s="250">
        <f>_xlfn.XLOOKUP($I409,Inputs!$G$6:$G$23,Inputs!$K$6:$K$23)*$K409</f>
        <v>435</v>
      </c>
      <c r="S409" s="211" t="s">
        <v>1823</v>
      </c>
      <c r="T409" s="31" t="s">
        <v>2894</v>
      </c>
      <c r="U409" s="211" t="s">
        <v>1821</v>
      </c>
      <c r="V409" s="31" t="s">
        <v>2898</v>
      </c>
      <c r="W409" s="16" t="s">
        <v>5499</v>
      </c>
      <c r="X409" s="16"/>
      <c r="Y409" s="74">
        <v>660</v>
      </c>
      <c r="Z409" s="196" t="str">
        <f t="shared" si="20"/>
        <v/>
      </c>
    </row>
    <row r="410" spans="2:26" ht="18.75">
      <c r="B410" s="211" t="s">
        <v>1818</v>
      </c>
      <c r="C410" s="211" t="s">
        <v>2808</v>
      </c>
      <c r="D410" s="46" t="s">
        <v>2783</v>
      </c>
      <c r="E410" s="31">
        <v>1</v>
      </c>
      <c r="F410" s="31" t="s">
        <v>2807</v>
      </c>
      <c r="G410" s="191">
        <v>0.1</v>
      </c>
      <c r="H410" s="191">
        <f t="shared" si="18"/>
        <v>6.1728395061728392E-2</v>
      </c>
      <c r="I410" s="154">
        <v>230</v>
      </c>
      <c r="J410" s="251">
        <f>_xlfn.XLOOKUP($I410,Inputs!$C$6:$C$23,Inputs!$D$6:$D$23)*$G410</f>
        <v>4.8000000000000001E-2</v>
      </c>
      <c r="K410" s="252">
        <f t="shared" si="19"/>
        <v>3</v>
      </c>
      <c r="L410" s="322"/>
      <c r="M410" s="322"/>
      <c r="N410" s="322"/>
      <c r="O410" s="322"/>
      <c r="P410" s="322"/>
      <c r="Q410" s="250">
        <f>_xlfn.XLOOKUP($I410,Inputs!$G$6:$G$23,Inputs!$J$6:$J$23)*$K410</f>
        <v>402</v>
      </c>
      <c r="R410" s="250">
        <f>_xlfn.XLOOKUP($I410,Inputs!$G$6:$G$23,Inputs!$K$6:$K$23)*$K410</f>
        <v>435</v>
      </c>
      <c r="S410" s="211" t="s">
        <v>1821</v>
      </c>
      <c r="T410" s="31" t="s">
        <v>2898</v>
      </c>
      <c r="U410" s="211" t="s">
        <v>1822</v>
      </c>
      <c r="V410" s="31" t="s">
        <v>4043</v>
      </c>
      <c r="W410" s="16" t="s">
        <v>5499</v>
      </c>
      <c r="X410" s="16"/>
      <c r="Y410" s="74">
        <v>661</v>
      </c>
      <c r="Z410" s="196" t="str">
        <f t="shared" si="20"/>
        <v/>
      </c>
    </row>
    <row r="411" spans="2:26" ht="18.75">
      <c r="B411" s="211" t="s">
        <v>1818</v>
      </c>
      <c r="C411" s="211" t="s">
        <v>2808</v>
      </c>
      <c r="D411" s="46" t="s">
        <v>2783</v>
      </c>
      <c r="E411" s="31">
        <v>1</v>
      </c>
      <c r="F411" s="31" t="s">
        <v>2807</v>
      </c>
      <c r="G411" s="191">
        <v>27.5</v>
      </c>
      <c r="H411" s="191">
        <f t="shared" si="18"/>
        <v>16.975308641975307</v>
      </c>
      <c r="I411" s="154">
        <v>230</v>
      </c>
      <c r="J411" s="251">
        <f>_xlfn.XLOOKUP($I411,Inputs!$C$6:$C$23,Inputs!$D$6:$D$23)*$G411</f>
        <v>13.2</v>
      </c>
      <c r="K411" s="252">
        <f t="shared" si="19"/>
        <v>3</v>
      </c>
      <c r="L411" s="322"/>
      <c r="M411" s="322"/>
      <c r="N411" s="322"/>
      <c r="O411" s="322"/>
      <c r="P411" s="322"/>
      <c r="Q411" s="250">
        <f>_xlfn.XLOOKUP($I411,Inputs!$G$6:$G$23,Inputs!$J$6:$J$23)*$K411</f>
        <v>402</v>
      </c>
      <c r="R411" s="250">
        <f>_xlfn.XLOOKUP($I411,Inputs!$G$6:$G$23,Inputs!$K$6:$K$23)*$K411</f>
        <v>435</v>
      </c>
      <c r="S411" s="211" t="s">
        <v>1821</v>
      </c>
      <c r="T411" s="31" t="s">
        <v>2898</v>
      </c>
      <c r="U411" s="211" t="s">
        <v>1556</v>
      </c>
      <c r="V411" s="31" t="s">
        <v>4186</v>
      </c>
      <c r="W411" s="16" t="s">
        <v>5499</v>
      </c>
      <c r="X411" s="16"/>
      <c r="Y411" s="74">
        <v>662</v>
      </c>
      <c r="Z411" s="196" t="str">
        <f t="shared" si="20"/>
        <v/>
      </c>
    </row>
    <row r="412" spans="2:26" ht="18.75">
      <c r="B412" s="211" t="s">
        <v>1830</v>
      </c>
      <c r="C412" s="211" t="s">
        <v>2808</v>
      </c>
      <c r="D412" s="46" t="s">
        <v>2783</v>
      </c>
      <c r="E412" s="31">
        <v>1</v>
      </c>
      <c r="F412" s="31" t="s">
        <v>2807</v>
      </c>
      <c r="G412" s="191">
        <v>1.1000000000000001</v>
      </c>
      <c r="H412" s="191">
        <f t="shared" si="18"/>
        <v>0.67901234567901236</v>
      </c>
      <c r="I412" s="154">
        <v>115</v>
      </c>
      <c r="J412" s="251">
        <f>_xlfn.XLOOKUP($I412,Inputs!$C$6:$C$23,Inputs!$D$6:$D$23)*$G412</f>
        <v>0.45885714285714291</v>
      </c>
      <c r="K412" s="252">
        <f t="shared" si="19"/>
        <v>3</v>
      </c>
      <c r="L412" s="322"/>
      <c r="M412" s="322"/>
      <c r="N412" s="322"/>
      <c r="O412" s="322"/>
      <c r="P412" s="322"/>
      <c r="Q412" s="250">
        <f>_xlfn.XLOOKUP($I412,Inputs!$G$6:$G$23,Inputs!$J$6:$J$23)*$K412</f>
        <v>98.449131513647643</v>
      </c>
      <c r="R412" s="250">
        <f>_xlfn.XLOOKUP($I412,Inputs!$G$6:$G$23,Inputs!$K$6:$K$23)*$K412</f>
        <v>108.40163934426229</v>
      </c>
      <c r="S412" s="211" t="s">
        <v>1512</v>
      </c>
      <c r="T412" s="31" t="s">
        <v>4634</v>
      </c>
      <c r="U412" s="211" t="s">
        <v>1748</v>
      </c>
      <c r="V412" s="31" t="s">
        <v>2899</v>
      </c>
      <c r="W412" s="16" t="s">
        <v>5499</v>
      </c>
      <c r="X412" s="16"/>
      <c r="Y412" s="74">
        <v>664</v>
      </c>
      <c r="Z412" s="196" t="str">
        <f t="shared" si="20"/>
        <v/>
      </c>
    </row>
    <row r="413" spans="2:26" ht="18.75">
      <c r="B413" s="211" t="s">
        <v>1830</v>
      </c>
      <c r="C413" s="211" t="s">
        <v>2808</v>
      </c>
      <c r="D413" s="46" t="s">
        <v>2783</v>
      </c>
      <c r="E413" s="31">
        <v>1</v>
      </c>
      <c r="F413" s="31" t="s">
        <v>2807</v>
      </c>
      <c r="G413" s="191">
        <v>2</v>
      </c>
      <c r="H413" s="191">
        <f t="shared" si="18"/>
        <v>1.2345679012345678</v>
      </c>
      <c r="I413" s="154">
        <v>115</v>
      </c>
      <c r="J413" s="251">
        <f>_xlfn.XLOOKUP($I413,Inputs!$C$6:$C$23,Inputs!$D$6:$D$23)*$G413</f>
        <v>0.8342857142857143</v>
      </c>
      <c r="K413" s="252">
        <f t="shared" si="19"/>
        <v>3</v>
      </c>
      <c r="L413" s="322"/>
      <c r="M413" s="322"/>
      <c r="N413" s="322"/>
      <c r="O413" s="322"/>
      <c r="P413" s="322"/>
      <c r="Q413" s="250">
        <f>_xlfn.XLOOKUP($I413,Inputs!$G$6:$G$23,Inputs!$J$6:$J$23)*$K413</f>
        <v>98.449131513647643</v>
      </c>
      <c r="R413" s="250">
        <f>_xlfn.XLOOKUP($I413,Inputs!$G$6:$G$23,Inputs!$K$6:$K$23)*$K413</f>
        <v>108.40163934426229</v>
      </c>
      <c r="S413" s="211" t="s">
        <v>1748</v>
      </c>
      <c r="T413" s="31" t="s">
        <v>2899</v>
      </c>
      <c r="U413" s="211" t="s">
        <v>1831</v>
      </c>
      <c r="V413" s="31" t="s">
        <v>2900</v>
      </c>
      <c r="W413" s="16" t="s">
        <v>5499</v>
      </c>
      <c r="X413" s="16"/>
      <c r="Y413" s="74">
        <v>665</v>
      </c>
      <c r="Z413" s="196" t="str">
        <f t="shared" si="20"/>
        <v/>
      </c>
    </row>
    <row r="414" spans="2:26" ht="18.75">
      <c r="B414" s="211" t="s">
        <v>1830</v>
      </c>
      <c r="C414" s="211" t="s">
        <v>2808</v>
      </c>
      <c r="D414" s="46" t="s">
        <v>2783</v>
      </c>
      <c r="E414" s="31">
        <v>1</v>
      </c>
      <c r="F414" s="31" t="s">
        <v>2807</v>
      </c>
      <c r="G414" s="191">
        <v>5.5</v>
      </c>
      <c r="H414" s="191">
        <f t="shared" si="18"/>
        <v>3.3950617283950617</v>
      </c>
      <c r="I414" s="154">
        <v>115</v>
      </c>
      <c r="J414" s="251">
        <f>_xlfn.XLOOKUP($I414,Inputs!$C$6:$C$23,Inputs!$D$6:$D$23)*$G414</f>
        <v>2.2942857142857145</v>
      </c>
      <c r="K414" s="252">
        <f t="shared" si="19"/>
        <v>3</v>
      </c>
      <c r="L414" s="322"/>
      <c r="M414" s="322"/>
      <c r="N414" s="322"/>
      <c r="O414" s="322"/>
      <c r="P414" s="322"/>
      <c r="Q414" s="250">
        <f>_xlfn.XLOOKUP($I414,Inputs!$G$6:$G$23,Inputs!$J$6:$J$23)*$K414</f>
        <v>98.449131513647643</v>
      </c>
      <c r="R414" s="250">
        <f>_xlfn.XLOOKUP($I414,Inputs!$G$6:$G$23,Inputs!$K$6:$K$23)*$K414</f>
        <v>108.40163934426229</v>
      </c>
      <c r="S414" s="211" t="s">
        <v>1831</v>
      </c>
      <c r="T414" s="31" t="s">
        <v>2900</v>
      </c>
      <c r="U414" s="211" t="s">
        <v>1833</v>
      </c>
      <c r="V414" s="31" t="s">
        <v>2901</v>
      </c>
      <c r="W414" s="16" t="s">
        <v>5499</v>
      </c>
      <c r="X414" s="16"/>
      <c r="Y414" s="74">
        <v>666</v>
      </c>
      <c r="Z414" s="196" t="str">
        <f t="shared" si="20"/>
        <v/>
      </c>
    </row>
    <row r="415" spans="2:26" ht="18.75">
      <c r="B415" s="211" t="s">
        <v>1830</v>
      </c>
      <c r="C415" s="211" t="s">
        <v>2808</v>
      </c>
      <c r="D415" s="46" t="s">
        <v>2783</v>
      </c>
      <c r="E415" s="31">
        <v>1</v>
      </c>
      <c r="F415" s="31" t="s">
        <v>2807</v>
      </c>
      <c r="G415" s="191">
        <v>2.4</v>
      </c>
      <c r="H415" s="191">
        <f t="shared" si="18"/>
        <v>1.4814814814814814</v>
      </c>
      <c r="I415" s="154">
        <v>115</v>
      </c>
      <c r="J415" s="251">
        <f>_xlfn.XLOOKUP($I415,Inputs!$C$6:$C$23,Inputs!$D$6:$D$23)*$G415</f>
        <v>1.0011428571428571</v>
      </c>
      <c r="K415" s="252">
        <f t="shared" si="19"/>
        <v>3</v>
      </c>
      <c r="L415" s="322"/>
      <c r="M415" s="322"/>
      <c r="N415" s="322"/>
      <c r="O415" s="322"/>
      <c r="P415" s="322"/>
      <c r="Q415" s="250">
        <f>_xlfn.XLOOKUP($I415,Inputs!$G$6:$G$23,Inputs!$J$6:$J$23)*$K415</f>
        <v>98.449131513647643</v>
      </c>
      <c r="R415" s="250">
        <f>_xlfn.XLOOKUP($I415,Inputs!$G$6:$G$23,Inputs!$K$6:$K$23)*$K415</f>
        <v>108.40163934426229</v>
      </c>
      <c r="S415" s="211" t="s">
        <v>1833</v>
      </c>
      <c r="T415" s="31" t="s">
        <v>2901</v>
      </c>
      <c r="U415" s="211" t="s">
        <v>3519</v>
      </c>
      <c r="V415" s="31" t="s">
        <v>4105</v>
      </c>
      <c r="W415" s="16" t="s">
        <v>5499</v>
      </c>
      <c r="X415" s="16"/>
      <c r="Y415" s="74">
        <v>667</v>
      </c>
      <c r="Z415" s="196" t="str">
        <f t="shared" si="20"/>
        <v/>
      </c>
    </row>
    <row r="416" spans="2:26" ht="18.75">
      <c r="B416" s="211" t="s">
        <v>1830</v>
      </c>
      <c r="C416" s="211" t="s">
        <v>2808</v>
      </c>
      <c r="D416" s="46" t="s">
        <v>2783</v>
      </c>
      <c r="E416" s="31">
        <v>1</v>
      </c>
      <c r="F416" s="31" t="s">
        <v>2807</v>
      </c>
      <c r="G416" s="191">
        <v>2.4</v>
      </c>
      <c r="H416" s="191">
        <f t="shared" si="18"/>
        <v>1.4814814814814814</v>
      </c>
      <c r="I416" s="154">
        <v>115</v>
      </c>
      <c r="J416" s="251">
        <f>_xlfn.XLOOKUP($I416,Inputs!$C$6:$C$23,Inputs!$D$6:$D$23)*$G416</f>
        <v>1.0011428571428571</v>
      </c>
      <c r="K416" s="252">
        <f t="shared" si="19"/>
        <v>3</v>
      </c>
      <c r="L416" s="322"/>
      <c r="M416" s="322"/>
      <c r="N416" s="322"/>
      <c r="O416" s="322"/>
      <c r="P416" s="322"/>
      <c r="Q416" s="250">
        <f>_xlfn.XLOOKUP($I416,Inputs!$G$6:$G$23,Inputs!$J$6:$J$23)*$K416</f>
        <v>98.449131513647643</v>
      </c>
      <c r="R416" s="250">
        <f>_xlfn.XLOOKUP($I416,Inputs!$G$6:$G$23,Inputs!$K$6:$K$23)*$K416</f>
        <v>108.40163934426229</v>
      </c>
      <c r="S416" s="211" t="s">
        <v>1833</v>
      </c>
      <c r="T416" s="31" t="s">
        <v>2901</v>
      </c>
      <c r="U416" s="211" t="s">
        <v>1832</v>
      </c>
      <c r="V416" s="31" t="s">
        <v>3127</v>
      </c>
      <c r="W416" s="16" t="s">
        <v>5499</v>
      </c>
      <c r="X416" s="16"/>
      <c r="Y416" s="74">
        <v>668</v>
      </c>
      <c r="Z416" s="196" t="str">
        <f t="shared" si="20"/>
        <v/>
      </c>
    </row>
    <row r="417" spans="2:26" ht="18.75">
      <c r="B417" s="211" t="s">
        <v>1830</v>
      </c>
      <c r="C417" s="211" t="s">
        <v>2808</v>
      </c>
      <c r="D417" s="46" t="s">
        <v>2783</v>
      </c>
      <c r="E417" s="31">
        <v>1</v>
      </c>
      <c r="F417" s="31" t="s">
        <v>2807</v>
      </c>
      <c r="G417" s="191">
        <v>1</v>
      </c>
      <c r="H417" s="191">
        <f t="shared" si="18"/>
        <v>0.61728395061728392</v>
      </c>
      <c r="I417" s="154">
        <v>115</v>
      </c>
      <c r="J417" s="251">
        <f>_xlfn.XLOOKUP($I417,Inputs!$C$6:$C$23,Inputs!$D$6:$D$23)*$G417</f>
        <v>0.41714285714285715</v>
      </c>
      <c r="K417" s="252">
        <f t="shared" si="19"/>
        <v>3</v>
      </c>
      <c r="L417" s="322"/>
      <c r="M417" s="322"/>
      <c r="N417" s="322"/>
      <c r="O417" s="322"/>
      <c r="P417" s="322"/>
      <c r="Q417" s="250">
        <f>_xlfn.XLOOKUP($I417,Inputs!$G$6:$G$23,Inputs!$J$6:$J$23)*$K417</f>
        <v>98.449131513647643</v>
      </c>
      <c r="R417" s="250">
        <f>_xlfn.XLOOKUP($I417,Inputs!$G$6:$G$23,Inputs!$K$6:$K$23)*$K417</f>
        <v>108.40163934426229</v>
      </c>
      <c r="S417" s="211" t="s">
        <v>1832</v>
      </c>
      <c r="T417" s="31" t="s">
        <v>3127</v>
      </c>
      <c r="U417" s="211" t="s">
        <v>3520</v>
      </c>
      <c r="V417" s="31" t="s">
        <v>4101</v>
      </c>
      <c r="W417" s="16" t="s">
        <v>5499</v>
      </c>
      <c r="X417" s="16"/>
      <c r="Y417" s="74">
        <v>669</v>
      </c>
      <c r="Z417" s="196" t="str">
        <f t="shared" si="20"/>
        <v/>
      </c>
    </row>
    <row r="418" spans="2:26" ht="18.75">
      <c r="B418" s="211" t="s">
        <v>1830</v>
      </c>
      <c r="C418" s="211" t="s">
        <v>2808</v>
      </c>
      <c r="D418" s="46" t="s">
        <v>2783</v>
      </c>
      <c r="E418" s="31">
        <v>1</v>
      </c>
      <c r="F418" s="31" t="s">
        <v>2807</v>
      </c>
      <c r="G418" s="191">
        <v>1</v>
      </c>
      <c r="H418" s="191">
        <f t="shared" si="18"/>
        <v>0.61728395061728392</v>
      </c>
      <c r="I418" s="154">
        <v>115</v>
      </c>
      <c r="J418" s="251">
        <f>_xlfn.XLOOKUP($I418,Inputs!$C$6:$C$23,Inputs!$D$6:$D$23)*$G418</f>
        <v>0.41714285714285715</v>
      </c>
      <c r="K418" s="252">
        <f t="shared" si="19"/>
        <v>3</v>
      </c>
      <c r="L418" s="322"/>
      <c r="M418" s="322"/>
      <c r="N418" s="322"/>
      <c r="O418" s="322"/>
      <c r="P418" s="322"/>
      <c r="Q418" s="250">
        <f>_xlfn.XLOOKUP($I418,Inputs!$G$6:$G$23,Inputs!$J$6:$J$23)*$K418</f>
        <v>98.449131513647643</v>
      </c>
      <c r="R418" s="250">
        <f>_xlfn.XLOOKUP($I418,Inputs!$G$6:$G$23,Inputs!$K$6:$K$23)*$K418</f>
        <v>108.40163934426229</v>
      </c>
      <c r="S418" s="211" t="s">
        <v>3519</v>
      </c>
      <c r="T418" s="31" t="s">
        <v>4105</v>
      </c>
      <c r="U418" s="211" t="s">
        <v>4399</v>
      </c>
      <c r="V418" s="31" t="s">
        <v>4448</v>
      </c>
      <c r="W418" s="16" t="s">
        <v>5499</v>
      </c>
      <c r="X418" s="16"/>
      <c r="Y418" s="74">
        <v>670</v>
      </c>
      <c r="Z418" s="196" t="str">
        <f t="shared" si="20"/>
        <v/>
      </c>
    </row>
    <row r="419" spans="2:26" ht="18.75">
      <c r="B419" s="211" t="s">
        <v>1834</v>
      </c>
      <c r="C419" s="211" t="s">
        <v>2808</v>
      </c>
      <c r="D419" s="46" t="s">
        <v>2783</v>
      </c>
      <c r="E419" s="31">
        <v>1</v>
      </c>
      <c r="F419" s="31" t="s">
        <v>2807</v>
      </c>
      <c r="G419" s="191">
        <v>4.5</v>
      </c>
      <c r="H419" s="191">
        <f t="shared" si="18"/>
        <v>2.7777777777777777</v>
      </c>
      <c r="I419" s="154">
        <v>230</v>
      </c>
      <c r="J419" s="251">
        <f>_xlfn.XLOOKUP($I419,Inputs!$C$6:$C$23,Inputs!$D$6:$D$23)*$G419</f>
        <v>2.16</v>
      </c>
      <c r="K419" s="252">
        <f t="shared" si="19"/>
        <v>3</v>
      </c>
      <c r="L419" s="322"/>
      <c r="M419" s="322"/>
      <c r="N419" s="322"/>
      <c r="O419" s="322"/>
      <c r="P419" s="322"/>
      <c r="Q419" s="250">
        <f>_xlfn.XLOOKUP($I419,Inputs!$G$6:$G$23,Inputs!$J$6:$J$23)*$K419</f>
        <v>402</v>
      </c>
      <c r="R419" s="250">
        <f>_xlfn.XLOOKUP($I419,Inputs!$G$6:$G$23,Inputs!$K$6:$K$23)*$K419</f>
        <v>435</v>
      </c>
      <c r="S419" s="211" t="s">
        <v>1512</v>
      </c>
      <c r="T419" s="31" t="s">
        <v>4634</v>
      </c>
      <c r="U419" s="211" t="s">
        <v>4489</v>
      </c>
      <c r="V419" s="31" t="s">
        <v>2896</v>
      </c>
      <c r="W419" s="16" t="s">
        <v>5499</v>
      </c>
      <c r="X419" s="16"/>
      <c r="Y419" s="74">
        <v>671</v>
      </c>
      <c r="Z419" s="196" t="str">
        <f t="shared" si="20"/>
        <v/>
      </c>
    </row>
    <row r="420" spans="2:26" ht="18.75">
      <c r="B420" s="211" t="s">
        <v>1834</v>
      </c>
      <c r="C420" s="211" t="s">
        <v>2808</v>
      </c>
      <c r="D420" s="46" t="s">
        <v>2783</v>
      </c>
      <c r="E420" s="31">
        <v>1</v>
      </c>
      <c r="F420" s="31" t="s">
        <v>2807</v>
      </c>
      <c r="G420" s="191">
        <v>0.1</v>
      </c>
      <c r="H420" s="191">
        <f t="shared" si="18"/>
        <v>6.1728395061728392E-2</v>
      </c>
      <c r="I420" s="154">
        <v>230</v>
      </c>
      <c r="J420" s="251">
        <f>_xlfn.XLOOKUP($I420,Inputs!$C$6:$C$23,Inputs!$D$6:$D$23)*$G420</f>
        <v>4.8000000000000001E-2</v>
      </c>
      <c r="K420" s="252">
        <f t="shared" si="19"/>
        <v>3</v>
      </c>
      <c r="L420" s="322"/>
      <c r="M420" s="322"/>
      <c r="N420" s="322"/>
      <c r="O420" s="322"/>
      <c r="P420" s="322"/>
      <c r="Q420" s="250">
        <f>_xlfn.XLOOKUP($I420,Inputs!$G$6:$G$23,Inputs!$J$6:$J$23)*$K420</f>
        <v>402</v>
      </c>
      <c r="R420" s="250">
        <f>_xlfn.XLOOKUP($I420,Inputs!$G$6:$G$23,Inputs!$K$6:$K$23)*$K420</f>
        <v>435</v>
      </c>
      <c r="S420" s="211" t="s">
        <v>4489</v>
      </c>
      <c r="T420" s="31" t="s">
        <v>2896</v>
      </c>
      <c r="U420" s="211" t="s">
        <v>1826</v>
      </c>
      <c r="V420" s="31" t="s">
        <v>4293</v>
      </c>
      <c r="W420" s="16" t="s">
        <v>5499</v>
      </c>
      <c r="X420" s="16"/>
      <c r="Y420" s="74">
        <v>672</v>
      </c>
      <c r="Z420" s="196" t="str">
        <f t="shared" si="20"/>
        <v/>
      </c>
    </row>
    <row r="421" spans="2:26" ht="18.75">
      <c r="B421" s="211" t="s">
        <v>1834</v>
      </c>
      <c r="C421" s="211" t="s">
        <v>2808</v>
      </c>
      <c r="D421" s="46" t="s">
        <v>2783</v>
      </c>
      <c r="E421" s="31">
        <v>1</v>
      </c>
      <c r="F421" s="31" t="s">
        <v>2807</v>
      </c>
      <c r="G421" s="191">
        <v>4</v>
      </c>
      <c r="H421" s="191">
        <f t="shared" si="18"/>
        <v>2.4691358024691357</v>
      </c>
      <c r="I421" s="154">
        <v>230</v>
      </c>
      <c r="J421" s="251">
        <f>_xlfn.XLOOKUP($I421,Inputs!$C$6:$C$23,Inputs!$D$6:$D$23)*$G421</f>
        <v>1.92</v>
      </c>
      <c r="K421" s="252">
        <f t="shared" si="19"/>
        <v>3</v>
      </c>
      <c r="L421" s="322"/>
      <c r="M421" s="322"/>
      <c r="N421" s="322"/>
      <c r="O421" s="322"/>
      <c r="P421" s="322"/>
      <c r="Q421" s="250">
        <f>_xlfn.XLOOKUP($I421,Inputs!$G$6:$G$23,Inputs!$J$6:$J$23)*$K421</f>
        <v>402</v>
      </c>
      <c r="R421" s="250">
        <f>_xlfn.XLOOKUP($I421,Inputs!$G$6:$G$23,Inputs!$K$6:$K$23)*$K421</f>
        <v>435</v>
      </c>
      <c r="S421" s="211" t="s">
        <v>4489</v>
      </c>
      <c r="T421" s="31" t="s">
        <v>2896</v>
      </c>
      <c r="U421" s="211" t="s">
        <v>1824</v>
      </c>
      <c r="V421" s="31" t="s">
        <v>2895</v>
      </c>
      <c r="W421" s="16" t="s">
        <v>5499</v>
      </c>
      <c r="X421" s="16"/>
      <c r="Y421" s="74">
        <v>673</v>
      </c>
      <c r="Z421" s="196" t="str">
        <f t="shared" si="20"/>
        <v/>
      </c>
    </row>
    <row r="422" spans="2:26" ht="18.75">
      <c r="B422" s="211" t="s">
        <v>1834</v>
      </c>
      <c r="C422" s="211" t="s">
        <v>2808</v>
      </c>
      <c r="D422" s="46" t="s">
        <v>2783</v>
      </c>
      <c r="E422" s="31">
        <v>1</v>
      </c>
      <c r="F422" s="31" t="s">
        <v>2807</v>
      </c>
      <c r="G422" s="191">
        <v>0.1</v>
      </c>
      <c r="H422" s="191">
        <f t="shared" si="18"/>
        <v>6.1728395061728392E-2</v>
      </c>
      <c r="I422" s="154">
        <v>230</v>
      </c>
      <c r="J422" s="251">
        <f>_xlfn.XLOOKUP($I422,Inputs!$C$6:$C$23,Inputs!$D$6:$D$23)*$G422</f>
        <v>4.8000000000000001E-2</v>
      </c>
      <c r="K422" s="252">
        <f t="shared" si="19"/>
        <v>3</v>
      </c>
      <c r="L422" s="322"/>
      <c r="M422" s="322"/>
      <c r="N422" s="322"/>
      <c r="O422" s="322"/>
      <c r="P422" s="322"/>
      <c r="Q422" s="250">
        <f>_xlfn.XLOOKUP($I422,Inputs!$G$6:$G$23,Inputs!$J$6:$J$23)*$K422</f>
        <v>402</v>
      </c>
      <c r="R422" s="250">
        <f>_xlfn.XLOOKUP($I422,Inputs!$G$6:$G$23,Inputs!$K$6:$K$23)*$K422</f>
        <v>435</v>
      </c>
      <c r="S422" s="211" t="s">
        <v>1824</v>
      </c>
      <c r="T422" s="31" t="s">
        <v>2895</v>
      </c>
      <c r="U422" s="211" t="s">
        <v>1825</v>
      </c>
      <c r="V422" s="31" t="s">
        <v>4227</v>
      </c>
      <c r="W422" s="16" t="s">
        <v>5499</v>
      </c>
      <c r="X422" s="16"/>
      <c r="Y422" s="74">
        <v>674</v>
      </c>
      <c r="Z422" s="196" t="str">
        <f t="shared" si="20"/>
        <v/>
      </c>
    </row>
    <row r="423" spans="2:26" ht="18.75">
      <c r="B423" s="211" t="s">
        <v>1834</v>
      </c>
      <c r="C423" s="211" t="s">
        <v>2808</v>
      </c>
      <c r="D423" s="46" t="s">
        <v>2783</v>
      </c>
      <c r="E423" s="31">
        <v>1</v>
      </c>
      <c r="F423" s="31" t="s">
        <v>2807</v>
      </c>
      <c r="G423" s="191">
        <v>18.8</v>
      </c>
      <c r="H423" s="191">
        <f t="shared" si="18"/>
        <v>11.604938271604938</v>
      </c>
      <c r="I423" s="154">
        <v>230</v>
      </c>
      <c r="J423" s="251">
        <f>_xlfn.XLOOKUP($I423,Inputs!$C$6:$C$23,Inputs!$D$6:$D$23)*$G423</f>
        <v>9.0239999999999991</v>
      </c>
      <c r="K423" s="252">
        <f t="shared" si="19"/>
        <v>3</v>
      </c>
      <c r="L423" s="322"/>
      <c r="M423" s="322"/>
      <c r="N423" s="322"/>
      <c r="O423" s="322"/>
      <c r="P423" s="322"/>
      <c r="Q423" s="250">
        <f>_xlfn.XLOOKUP($I423,Inputs!$G$6:$G$23,Inputs!$J$6:$J$23)*$K423</f>
        <v>402</v>
      </c>
      <c r="R423" s="250">
        <f>_xlfn.XLOOKUP($I423,Inputs!$G$6:$G$23,Inputs!$K$6:$K$23)*$K423</f>
        <v>435</v>
      </c>
      <c r="S423" s="211" t="s">
        <v>1824</v>
      </c>
      <c r="T423" s="31" t="s">
        <v>2895</v>
      </c>
      <c r="U423" s="211" t="s">
        <v>1823</v>
      </c>
      <c r="V423" s="31" t="s">
        <v>2894</v>
      </c>
      <c r="W423" s="16" t="s">
        <v>5499</v>
      </c>
      <c r="X423" s="16"/>
      <c r="Y423" s="74">
        <v>675</v>
      </c>
      <c r="Z423" s="196" t="str">
        <f t="shared" si="20"/>
        <v/>
      </c>
    </row>
    <row r="424" spans="2:26" ht="18.75">
      <c r="B424" s="211" t="s">
        <v>1834</v>
      </c>
      <c r="C424" s="211" t="s">
        <v>2808</v>
      </c>
      <c r="D424" s="46" t="s">
        <v>2783</v>
      </c>
      <c r="E424" s="31">
        <v>1</v>
      </c>
      <c r="F424" s="31" t="s">
        <v>2807</v>
      </c>
      <c r="G424" s="191">
        <v>12.7</v>
      </c>
      <c r="H424" s="191">
        <f t="shared" si="18"/>
        <v>7.8395061728395055</v>
      </c>
      <c r="I424" s="154">
        <v>230</v>
      </c>
      <c r="J424" s="251">
        <f>_xlfn.XLOOKUP($I424,Inputs!$C$6:$C$23,Inputs!$D$6:$D$23)*$G424</f>
        <v>6.0959999999999992</v>
      </c>
      <c r="K424" s="252">
        <f t="shared" si="19"/>
        <v>3</v>
      </c>
      <c r="L424" s="322"/>
      <c r="M424" s="322"/>
      <c r="N424" s="322"/>
      <c r="O424" s="322"/>
      <c r="P424" s="322"/>
      <c r="Q424" s="250">
        <f>_xlfn.XLOOKUP($I424,Inputs!$G$6:$G$23,Inputs!$J$6:$J$23)*$K424</f>
        <v>402</v>
      </c>
      <c r="R424" s="250">
        <f>_xlfn.XLOOKUP($I424,Inputs!$G$6:$G$23,Inputs!$K$6:$K$23)*$K424</f>
        <v>435</v>
      </c>
      <c r="S424" s="211" t="s">
        <v>1823</v>
      </c>
      <c r="T424" s="31" t="s">
        <v>2894</v>
      </c>
      <c r="U424" s="211" t="s">
        <v>1819</v>
      </c>
      <c r="V424" s="31" t="s">
        <v>3973</v>
      </c>
      <c r="W424" s="16" t="s">
        <v>5499</v>
      </c>
      <c r="X424" s="16"/>
      <c r="Y424" s="74">
        <v>676</v>
      </c>
      <c r="Z424" s="196" t="str">
        <f t="shared" si="20"/>
        <v/>
      </c>
    </row>
    <row r="425" spans="2:26" ht="18.75">
      <c r="B425" s="211" t="s">
        <v>1834</v>
      </c>
      <c r="C425" s="211" t="s">
        <v>2808</v>
      </c>
      <c r="D425" s="46" t="s">
        <v>2783</v>
      </c>
      <c r="E425" s="31">
        <v>1</v>
      </c>
      <c r="F425" s="31" t="s">
        <v>2807</v>
      </c>
      <c r="G425" s="191">
        <v>6.4</v>
      </c>
      <c r="H425" s="191">
        <f t="shared" si="18"/>
        <v>3.9506172839506171</v>
      </c>
      <c r="I425" s="154">
        <v>230</v>
      </c>
      <c r="J425" s="251">
        <f>_xlfn.XLOOKUP($I425,Inputs!$C$6:$C$23,Inputs!$D$6:$D$23)*$G425</f>
        <v>3.0720000000000001</v>
      </c>
      <c r="K425" s="252">
        <f t="shared" si="19"/>
        <v>3</v>
      </c>
      <c r="L425" s="322"/>
      <c r="M425" s="322"/>
      <c r="N425" s="322"/>
      <c r="O425" s="322"/>
      <c r="P425" s="322"/>
      <c r="Q425" s="250">
        <f>_xlfn.XLOOKUP($I425,Inputs!$G$6:$G$23,Inputs!$J$6:$J$23)*$K425</f>
        <v>402</v>
      </c>
      <c r="R425" s="250">
        <f>_xlfn.XLOOKUP($I425,Inputs!$G$6:$G$23,Inputs!$K$6:$K$23)*$K425</f>
        <v>435</v>
      </c>
      <c r="S425" s="211" t="s">
        <v>1819</v>
      </c>
      <c r="T425" s="31" t="s">
        <v>3973</v>
      </c>
      <c r="U425" s="211" t="s">
        <v>1820</v>
      </c>
      <c r="V425" s="31" t="s">
        <v>2897</v>
      </c>
      <c r="W425" s="16" t="s">
        <v>5499</v>
      </c>
      <c r="X425" s="16"/>
      <c r="Y425" s="74">
        <v>677</v>
      </c>
      <c r="Z425" s="196" t="str">
        <f t="shared" si="20"/>
        <v/>
      </c>
    </row>
    <row r="426" spans="2:26" ht="18.75">
      <c r="B426" s="211" t="s">
        <v>1834</v>
      </c>
      <c r="C426" s="211" t="s">
        <v>2808</v>
      </c>
      <c r="D426" s="46" t="s">
        <v>2783</v>
      </c>
      <c r="E426" s="31">
        <v>1</v>
      </c>
      <c r="F426" s="31" t="s">
        <v>2807</v>
      </c>
      <c r="G426" s="191">
        <v>1.5</v>
      </c>
      <c r="H426" s="191">
        <f t="shared" si="18"/>
        <v>0.92592592592592582</v>
      </c>
      <c r="I426" s="154">
        <v>230</v>
      </c>
      <c r="J426" s="251">
        <f>_xlfn.XLOOKUP($I426,Inputs!$C$6:$C$23,Inputs!$D$6:$D$23)*$G426</f>
        <v>0.72</v>
      </c>
      <c r="K426" s="252">
        <f t="shared" si="19"/>
        <v>3</v>
      </c>
      <c r="L426" s="322"/>
      <c r="M426" s="322"/>
      <c r="N426" s="322"/>
      <c r="O426" s="322"/>
      <c r="P426" s="322"/>
      <c r="Q426" s="250">
        <f>_xlfn.XLOOKUP($I426,Inputs!$G$6:$G$23,Inputs!$J$6:$J$23)*$K426</f>
        <v>402</v>
      </c>
      <c r="R426" s="250">
        <f>_xlfn.XLOOKUP($I426,Inputs!$G$6:$G$23,Inputs!$K$6:$K$23)*$K426</f>
        <v>435</v>
      </c>
      <c r="S426" s="211" t="s">
        <v>1820</v>
      </c>
      <c r="T426" s="31" t="s">
        <v>2897</v>
      </c>
      <c r="U426" s="211" t="s">
        <v>1582</v>
      </c>
      <c r="V426" s="31" t="s">
        <v>3981</v>
      </c>
      <c r="W426" s="16" t="s">
        <v>5499</v>
      </c>
      <c r="X426" s="16"/>
      <c r="Y426" s="74">
        <v>678</v>
      </c>
      <c r="Z426" s="196" t="str">
        <f t="shared" si="20"/>
        <v/>
      </c>
    </row>
    <row r="427" spans="2:26" ht="18.75">
      <c r="B427" s="211" t="s">
        <v>1834</v>
      </c>
      <c r="C427" s="211" t="s">
        <v>2808</v>
      </c>
      <c r="D427" s="46" t="s">
        <v>2783</v>
      </c>
      <c r="E427" s="31">
        <v>1</v>
      </c>
      <c r="F427" s="31" t="s">
        <v>2807</v>
      </c>
      <c r="G427" s="191">
        <v>9.4</v>
      </c>
      <c r="H427" s="191">
        <f t="shared" si="18"/>
        <v>5.8024691358024691</v>
      </c>
      <c r="I427" s="154">
        <v>230</v>
      </c>
      <c r="J427" s="251">
        <f>_xlfn.XLOOKUP($I427,Inputs!$C$6:$C$23,Inputs!$D$6:$D$23)*$G427</f>
        <v>4.5119999999999996</v>
      </c>
      <c r="K427" s="252">
        <f t="shared" si="19"/>
        <v>3</v>
      </c>
      <c r="L427" s="322"/>
      <c r="M427" s="322"/>
      <c r="N427" s="322"/>
      <c r="O427" s="322"/>
      <c r="P427" s="322"/>
      <c r="Q427" s="250">
        <f>_xlfn.XLOOKUP($I427,Inputs!$G$6:$G$23,Inputs!$J$6:$J$23)*$K427</f>
        <v>402</v>
      </c>
      <c r="R427" s="250">
        <f>_xlfn.XLOOKUP($I427,Inputs!$G$6:$G$23,Inputs!$K$6:$K$23)*$K427</f>
        <v>435</v>
      </c>
      <c r="S427" s="211" t="s">
        <v>1823</v>
      </c>
      <c r="T427" s="31" t="s">
        <v>2894</v>
      </c>
      <c r="U427" s="211" t="s">
        <v>1821</v>
      </c>
      <c r="V427" s="31" t="s">
        <v>2898</v>
      </c>
      <c r="W427" s="16" t="s">
        <v>5499</v>
      </c>
      <c r="X427" s="16"/>
      <c r="Y427" s="74">
        <v>679</v>
      </c>
      <c r="Z427" s="196" t="str">
        <f t="shared" si="20"/>
        <v/>
      </c>
    </row>
    <row r="428" spans="2:26" ht="18.75">
      <c r="B428" s="211" t="s">
        <v>1834</v>
      </c>
      <c r="C428" s="211" t="s">
        <v>2808</v>
      </c>
      <c r="D428" s="46" t="s">
        <v>2783</v>
      </c>
      <c r="E428" s="31">
        <v>1</v>
      </c>
      <c r="F428" s="31" t="s">
        <v>2807</v>
      </c>
      <c r="G428" s="191">
        <v>0.1</v>
      </c>
      <c r="H428" s="191">
        <f t="shared" si="18"/>
        <v>6.1728395061728392E-2</v>
      </c>
      <c r="I428" s="154">
        <v>230</v>
      </c>
      <c r="J428" s="251">
        <f>_xlfn.XLOOKUP($I428,Inputs!$C$6:$C$23,Inputs!$D$6:$D$23)*$G428</f>
        <v>4.8000000000000001E-2</v>
      </c>
      <c r="K428" s="252">
        <f t="shared" si="19"/>
        <v>3</v>
      </c>
      <c r="L428" s="322"/>
      <c r="M428" s="322"/>
      <c r="N428" s="322"/>
      <c r="O428" s="322"/>
      <c r="P428" s="322"/>
      <c r="Q428" s="250">
        <f>_xlfn.XLOOKUP($I428,Inputs!$G$6:$G$23,Inputs!$J$6:$J$23)*$K428</f>
        <v>402</v>
      </c>
      <c r="R428" s="250">
        <f>_xlfn.XLOOKUP($I428,Inputs!$G$6:$G$23,Inputs!$K$6:$K$23)*$K428</f>
        <v>435</v>
      </c>
      <c r="S428" s="211" t="s">
        <v>1821</v>
      </c>
      <c r="T428" s="31" t="s">
        <v>2898</v>
      </c>
      <c r="U428" s="211" t="s">
        <v>1822</v>
      </c>
      <c r="V428" s="31" t="s">
        <v>4043</v>
      </c>
      <c r="W428" s="16" t="s">
        <v>5499</v>
      </c>
      <c r="X428" s="16"/>
      <c r="Y428" s="74">
        <v>680</v>
      </c>
      <c r="Z428" s="196" t="str">
        <f t="shared" si="20"/>
        <v/>
      </c>
    </row>
    <row r="429" spans="2:26" ht="18.75">
      <c r="B429" s="211" t="s">
        <v>1834</v>
      </c>
      <c r="C429" s="211" t="s">
        <v>2808</v>
      </c>
      <c r="D429" s="46" t="s">
        <v>2783</v>
      </c>
      <c r="E429" s="31">
        <v>1</v>
      </c>
      <c r="F429" s="31" t="s">
        <v>2807</v>
      </c>
      <c r="G429" s="191">
        <v>27.5</v>
      </c>
      <c r="H429" s="191">
        <f t="shared" si="18"/>
        <v>16.975308641975307</v>
      </c>
      <c r="I429" s="154">
        <v>230</v>
      </c>
      <c r="J429" s="251">
        <f>_xlfn.XLOOKUP($I429,Inputs!$C$6:$C$23,Inputs!$D$6:$D$23)*$G429</f>
        <v>13.2</v>
      </c>
      <c r="K429" s="252">
        <f t="shared" si="19"/>
        <v>3</v>
      </c>
      <c r="L429" s="322"/>
      <c r="M429" s="322"/>
      <c r="N429" s="322"/>
      <c r="O429" s="322"/>
      <c r="P429" s="322"/>
      <c r="Q429" s="250">
        <f>_xlfn.XLOOKUP($I429,Inputs!$G$6:$G$23,Inputs!$J$6:$J$23)*$K429</f>
        <v>402</v>
      </c>
      <c r="R429" s="250">
        <f>_xlfn.XLOOKUP($I429,Inputs!$G$6:$G$23,Inputs!$K$6:$K$23)*$K429</f>
        <v>435</v>
      </c>
      <c r="S429" s="211" t="s">
        <v>1821</v>
      </c>
      <c r="T429" s="31" t="s">
        <v>2898</v>
      </c>
      <c r="U429" s="211" t="s">
        <v>1556</v>
      </c>
      <c r="V429" s="31" t="s">
        <v>4186</v>
      </c>
      <c r="W429" s="16" t="s">
        <v>5499</v>
      </c>
      <c r="X429" s="16"/>
      <c r="Y429" s="74">
        <v>681</v>
      </c>
      <c r="Z429" s="196" t="str">
        <f t="shared" si="20"/>
        <v/>
      </c>
    </row>
    <row r="430" spans="2:26" ht="18.75">
      <c r="B430" s="211" t="s">
        <v>1835</v>
      </c>
      <c r="C430" s="211" t="s">
        <v>2808</v>
      </c>
      <c r="D430" s="46" t="s">
        <v>2783</v>
      </c>
      <c r="E430" s="31">
        <v>1</v>
      </c>
      <c r="F430" s="31" t="s">
        <v>2807</v>
      </c>
      <c r="G430" s="191">
        <v>2.2999999999999998</v>
      </c>
      <c r="H430" s="191">
        <f t="shared" si="18"/>
        <v>1.419753086419753</v>
      </c>
      <c r="I430" s="154">
        <v>115</v>
      </c>
      <c r="J430" s="251">
        <f>_xlfn.XLOOKUP($I430,Inputs!$C$6:$C$23,Inputs!$D$6:$D$23)*$G430</f>
        <v>0.95942857142857141</v>
      </c>
      <c r="K430" s="252">
        <f t="shared" si="19"/>
        <v>3</v>
      </c>
      <c r="L430" s="322"/>
      <c r="M430" s="322"/>
      <c r="N430" s="322"/>
      <c r="O430" s="322"/>
      <c r="P430" s="322"/>
      <c r="Q430" s="250">
        <f>_xlfn.XLOOKUP($I430,Inputs!$G$6:$G$23,Inputs!$J$6:$J$23)*$K430</f>
        <v>98.449131513647643</v>
      </c>
      <c r="R430" s="250">
        <f>_xlfn.XLOOKUP($I430,Inputs!$G$6:$G$23,Inputs!$K$6:$K$23)*$K430</f>
        <v>108.40163934426229</v>
      </c>
      <c r="S430" s="211" t="s">
        <v>1512</v>
      </c>
      <c r="T430" s="31" t="s">
        <v>4634</v>
      </c>
      <c r="U430" s="211" t="s">
        <v>1724</v>
      </c>
      <c r="V430" s="31" t="s">
        <v>3101</v>
      </c>
      <c r="W430" s="16" t="s">
        <v>5499</v>
      </c>
      <c r="X430" s="16"/>
      <c r="Y430" s="74">
        <v>682</v>
      </c>
      <c r="Z430" s="196" t="str">
        <f t="shared" si="20"/>
        <v/>
      </c>
    </row>
    <row r="431" spans="2:26" ht="18.75">
      <c r="B431" s="211" t="s">
        <v>1835</v>
      </c>
      <c r="C431" s="211" t="s">
        <v>2808</v>
      </c>
      <c r="D431" s="46" t="s">
        <v>2783</v>
      </c>
      <c r="E431" s="31">
        <v>1</v>
      </c>
      <c r="F431" s="31" t="s">
        <v>2807</v>
      </c>
      <c r="G431" s="191">
        <v>1</v>
      </c>
      <c r="H431" s="191">
        <f t="shared" si="18"/>
        <v>0.61728395061728392</v>
      </c>
      <c r="I431" s="154">
        <v>115</v>
      </c>
      <c r="J431" s="251">
        <f>_xlfn.XLOOKUP($I431,Inputs!$C$6:$C$23,Inputs!$D$6:$D$23)*$G431</f>
        <v>0.41714285714285715</v>
      </c>
      <c r="K431" s="252">
        <f t="shared" si="19"/>
        <v>3</v>
      </c>
      <c r="L431" s="322"/>
      <c r="M431" s="322"/>
      <c r="N431" s="322"/>
      <c r="O431" s="322"/>
      <c r="P431" s="322"/>
      <c r="Q431" s="250">
        <f>_xlfn.XLOOKUP($I431,Inputs!$G$6:$G$23,Inputs!$J$6:$J$23)*$K431</f>
        <v>98.449131513647643</v>
      </c>
      <c r="R431" s="250">
        <f>_xlfn.XLOOKUP($I431,Inputs!$G$6:$G$23,Inputs!$K$6:$K$23)*$K431</f>
        <v>108.40163934426229</v>
      </c>
      <c r="S431" s="211" t="s">
        <v>1724</v>
      </c>
      <c r="T431" s="31" t="s">
        <v>3101</v>
      </c>
      <c r="U431" s="211" t="s">
        <v>1729</v>
      </c>
      <c r="V431" s="31" t="s">
        <v>4222</v>
      </c>
      <c r="W431" s="16" t="s">
        <v>5499</v>
      </c>
      <c r="X431" s="16"/>
      <c r="Y431" s="74">
        <v>683</v>
      </c>
      <c r="Z431" s="196" t="str">
        <f t="shared" si="20"/>
        <v/>
      </c>
    </row>
    <row r="432" spans="2:26" ht="18.75">
      <c r="B432" s="211" t="s">
        <v>1835</v>
      </c>
      <c r="C432" s="211" t="s">
        <v>2808</v>
      </c>
      <c r="D432" s="46" t="s">
        <v>2783</v>
      </c>
      <c r="E432" s="31">
        <v>1</v>
      </c>
      <c r="F432" s="31" t="s">
        <v>2807</v>
      </c>
      <c r="G432" s="191">
        <v>56</v>
      </c>
      <c r="H432" s="191">
        <f t="shared" si="18"/>
        <v>34.567901234567898</v>
      </c>
      <c r="I432" s="154">
        <v>115</v>
      </c>
      <c r="J432" s="251">
        <f>_xlfn.XLOOKUP($I432,Inputs!$C$6:$C$23,Inputs!$D$6:$D$23)*$G432</f>
        <v>23.36</v>
      </c>
      <c r="K432" s="252">
        <f t="shared" si="19"/>
        <v>3</v>
      </c>
      <c r="L432" s="322"/>
      <c r="M432" s="322"/>
      <c r="N432" s="322"/>
      <c r="O432" s="322"/>
      <c r="P432" s="322"/>
      <c r="Q432" s="250">
        <f>_xlfn.XLOOKUP($I432,Inputs!$G$6:$G$23,Inputs!$J$6:$J$23)*$K432</f>
        <v>98.449131513647643</v>
      </c>
      <c r="R432" s="250">
        <f>_xlfn.XLOOKUP($I432,Inputs!$G$6:$G$23,Inputs!$K$6:$K$23)*$K432</f>
        <v>108.40163934426229</v>
      </c>
      <c r="S432" s="211" t="s">
        <v>1724</v>
      </c>
      <c r="T432" s="31" t="s">
        <v>3101</v>
      </c>
      <c r="U432" s="211" t="s">
        <v>4649</v>
      </c>
      <c r="V432" s="31" t="s">
        <v>4660</v>
      </c>
      <c r="W432" s="16" t="s">
        <v>5499</v>
      </c>
      <c r="X432" s="16"/>
      <c r="Y432" s="74">
        <v>684</v>
      </c>
      <c r="Z432" s="196" t="str">
        <f t="shared" si="20"/>
        <v/>
      </c>
    </row>
    <row r="433" spans="2:26" ht="18.75">
      <c r="B433" s="211" t="s">
        <v>1836</v>
      </c>
      <c r="C433" s="211" t="s">
        <v>2808</v>
      </c>
      <c r="D433" s="46" t="s">
        <v>2783</v>
      </c>
      <c r="E433" s="31">
        <v>1</v>
      </c>
      <c r="F433" s="31" t="s">
        <v>2807</v>
      </c>
      <c r="G433" s="191">
        <v>1.1000000000000001</v>
      </c>
      <c r="H433" s="191">
        <f t="shared" si="18"/>
        <v>0.67901234567901236</v>
      </c>
      <c r="I433" s="154">
        <v>115</v>
      </c>
      <c r="J433" s="251">
        <f>_xlfn.XLOOKUP($I433,Inputs!$C$6:$C$23,Inputs!$D$6:$D$23)*$G433</f>
        <v>0.45885714285714291</v>
      </c>
      <c r="K433" s="252">
        <f t="shared" si="19"/>
        <v>3</v>
      </c>
      <c r="L433" s="322"/>
      <c r="M433" s="322"/>
      <c r="N433" s="322"/>
      <c r="O433" s="322"/>
      <c r="P433" s="322"/>
      <c r="Q433" s="250">
        <f>_xlfn.XLOOKUP($I433,Inputs!$G$6:$G$23,Inputs!$J$6:$J$23)*$K433</f>
        <v>98.449131513647643</v>
      </c>
      <c r="R433" s="250">
        <f>_xlfn.XLOOKUP($I433,Inputs!$G$6:$G$23,Inputs!$K$6:$K$23)*$K433</f>
        <v>108.40163934426229</v>
      </c>
      <c r="S433" s="211" t="s">
        <v>1512</v>
      </c>
      <c r="T433" s="31" t="s">
        <v>4634</v>
      </c>
      <c r="U433" s="211" t="s">
        <v>1748</v>
      </c>
      <c r="V433" s="31" t="s">
        <v>2899</v>
      </c>
      <c r="W433" s="16" t="s">
        <v>5499</v>
      </c>
      <c r="X433" s="16"/>
      <c r="Y433" s="74">
        <v>685</v>
      </c>
      <c r="Z433" s="196" t="str">
        <f t="shared" si="20"/>
        <v/>
      </c>
    </row>
    <row r="434" spans="2:26" ht="18.75">
      <c r="B434" s="211" t="s">
        <v>1836</v>
      </c>
      <c r="C434" s="211" t="s">
        <v>2808</v>
      </c>
      <c r="D434" s="46" t="s">
        <v>2783</v>
      </c>
      <c r="E434" s="31">
        <v>1</v>
      </c>
      <c r="F434" s="31" t="s">
        <v>2807</v>
      </c>
      <c r="G434" s="191">
        <v>2</v>
      </c>
      <c r="H434" s="191">
        <f t="shared" si="18"/>
        <v>1.2345679012345678</v>
      </c>
      <c r="I434" s="154">
        <v>115</v>
      </c>
      <c r="J434" s="251">
        <f>_xlfn.XLOOKUP($I434,Inputs!$C$6:$C$23,Inputs!$D$6:$D$23)*$G434</f>
        <v>0.8342857142857143</v>
      </c>
      <c r="K434" s="252">
        <f t="shared" si="19"/>
        <v>3</v>
      </c>
      <c r="L434" s="322"/>
      <c r="M434" s="322"/>
      <c r="N434" s="322"/>
      <c r="O434" s="322"/>
      <c r="P434" s="322"/>
      <c r="Q434" s="250">
        <f>_xlfn.XLOOKUP($I434,Inputs!$G$6:$G$23,Inputs!$J$6:$J$23)*$K434</f>
        <v>98.449131513647643</v>
      </c>
      <c r="R434" s="250">
        <f>_xlfn.XLOOKUP($I434,Inputs!$G$6:$G$23,Inputs!$K$6:$K$23)*$K434</f>
        <v>108.40163934426229</v>
      </c>
      <c r="S434" s="211" t="s">
        <v>1748</v>
      </c>
      <c r="T434" s="31" t="s">
        <v>2899</v>
      </c>
      <c r="U434" s="211" t="s">
        <v>1831</v>
      </c>
      <c r="V434" s="31" t="s">
        <v>2900</v>
      </c>
      <c r="W434" s="16" t="s">
        <v>5499</v>
      </c>
      <c r="X434" s="16"/>
      <c r="Y434" s="74">
        <v>686</v>
      </c>
      <c r="Z434" s="196" t="str">
        <f t="shared" si="20"/>
        <v/>
      </c>
    </row>
    <row r="435" spans="2:26" ht="18.75">
      <c r="B435" s="211" t="s">
        <v>1836</v>
      </c>
      <c r="C435" s="211" t="s">
        <v>2808</v>
      </c>
      <c r="D435" s="46" t="s">
        <v>2783</v>
      </c>
      <c r="E435" s="31">
        <v>1</v>
      </c>
      <c r="F435" s="31" t="s">
        <v>2807</v>
      </c>
      <c r="G435" s="191">
        <v>5.5</v>
      </c>
      <c r="H435" s="191">
        <f t="shared" si="18"/>
        <v>3.3950617283950617</v>
      </c>
      <c r="I435" s="154">
        <v>115</v>
      </c>
      <c r="J435" s="251">
        <f>_xlfn.XLOOKUP($I435,Inputs!$C$6:$C$23,Inputs!$D$6:$D$23)*$G435</f>
        <v>2.2942857142857145</v>
      </c>
      <c r="K435" s="252">
        <f t="shared" si="19"/>
        <v>3</v>
      </c>
      <c r="L435" s="322"/>
      <c r="M435" s="322"/>
      <c r="N435" s="322"/>
      <c r="O435" s="322"/>
      <c r="P435" s="322"/>
      <c r="Q435" s="250">
        <f>_xlfn.XLOOKUP($I435,Inputs!$G$6:$G$23,Inputs!$J$6:$J$23)*$K435</f>
        <v>98.449131513647643</v>
      </c>
      <c r="R435" s="250">
        <f>_xlfn.XLOOKUP($I435,Inputs!$G$6:$G$23,Inputs!$K$6:$K$23)*$K435</f>
        <v>108.40163934426229</v>
      </c>
      <c r="S435" s="211" t="s">
        <v>1831</v>
      </c>
      <c r="T435" s="31" t="s">
        <v>2900</v>
      </c>
      <c r="U435" s="211" t="s">
        <v>1833</v>
      </c>
      <c r="V435" s="31" t="s">
        <v>2901</v>
      </c>
      <c r="W435" s="16" t="s">
        <v>5499</v>
      </c>
      <c r="X435" s="16"/>
      <c r="Y435" s="74">
        <v>687</v>
      </c>
      <c r="Z435" s="196" t="str">
        <f t="shared" si="20"/>
        <v/>
      </c>
    </row>
    <row r="436" spans="2:26" ht="18.75">
      <c r="B436" s="211" t="s">
        <v>1836</v>
      </c>
      <c r="C436" s="211" t="s">
        <v>2808</v>
      </c>
      <c r="D436" s="46" t="s">
        <v>2783</v>
      </c>
      <c r="E436" s="31">
        <v>1</v>
      </c>
      <c r="F436" s="31" t="s">
        <v>2807</v>
      </c>
      <c r="G436" s="191">
        <v>2.4</v>
      </c>
      <c r="H436" s="191">
        <f t="shared" si="18"/>
        <v>1.4814814814814814</v>
      </c>
      <c r="I436" s="154">
        <v>115</v>
      </c>
      <c r="J436" s="251">
        <f>_xlfn.XLOOKUP($I436,Inputs!$C$6:$C$23,Inputs!$D$6:$D$23)*$G436</f>
        <v>1.0011428571428571</v>
      </c>
      <c r="K436" s="252">
        <f t="shared" si="19"/>
        <v>3</v>
      </c>
      <c r="L436" s="322"/>
      <c r="M436" s="322"/>
      <c r="N436" s="322"/>
      <c r="O436" s="322"/>
      <c r="P436" s="322"/>
      <c r="Q436" s="250">
        <f>_xlfn.XLOOKUP($I436,Inputs!$G$6:$G$23,Inputs!$J$6:$J$23)*$K436</f>
        <v>98.449131513647643</v>
      </c>
      <c r="R436" s="250">
        <f>_xlfn.XLOOKUP($I436,Inputs!$G$6:$G$23,Inputs!$K$6:$K$23)*$K436</f>
        <v>108.40163934426229</v>
      </c>
      <c r="S436" s="211" t="s">
        <v>1833</v>
      </c>
      <c r="T436" s="134" t="s">
        <v>2901</v>
      </c>
      <c r="U436" s="211" t="s">
        <v>3519</v>
      </c>
      <c r="V436" s="31" t="s">
        <v>4105</v>
      </c>
      <c r="W436" s="16" t="s">
        <v>5499</v>
      </c>
      <c r="X436" s="16"/>
      <c r="Y436" s="74">
        <v>688</v>
      </c>
      <c r="Z436" s="196" t="str">
        <f t="shared" si="20"/>
        <v/>
      </c>
    </row>
    <row r="437" spans="2:26" ht="18.75">
      <c r="B437" s="211" t="s">
        <v>1836</v>
      </c>
      <c r="C437" s="211" t="s">
        <v>2808</v>
      </c>
      <c r="D437" s="46" t="s">
        <v>2783</v>
      </c>
      <c r="E437" s="31">
        <v>1</v>
      </c>
      <c r="F437" s="31" t="s">
        <v>2807</v>
      </c>
      <c r="G437" s="191">
        <v>2.4</v>
      </c>
      <c r="H437" s="191">
        <f t="shared" si="18"/>
        <v>1.4814814814814814</v>
      </c>
      <c r="I437" s="154">
        <v>115</v>
      </c>
      <c r="J437" s="251">
        <f>_xlfn.XLOOKUP($I437,Inputs!$C$6:$C$23,Inputs!$D$6:$D$23)*$G437</f>
        <v>1.0011428571428571</v>
      </c>
      <c r="K437" s="252">
        <f t="shared" si="19"/>
        <v>3</v>
      </c>
      <c r="L437" s="322"/>
      <c r="M437" s="322"/>
      <c r="N437" s="322"/>
      <c r="O437" s="322"/>
      <c r="P437" s="322"/>
      <c r="Q437" s="250">
        <f>_xlfn.XLOOKUP($I437,Inputs!$G$6:$G$23,Inputs!$J$6:$J$23)*$K437</f>
        <v>98.449131513647643</v>
      </c>
      <c r="R437" s="250">
        <f>_xlfn.XLOOKUP($I437,Inputs!$G$6:$G$23,Inputs!$K$6:$K$23)*$K437</f>
        <v>108.40163934426229</v>
      </c>
      <c r="S437" s="211" t="s">
        <v>1833</v>
      </c>
      <c r="T437" s="31" t="s">
        <v>2901</v>
      </c>
      <c r="U437" s="211" t="s">
        <v>1832</v>
      </c>
      <c r="V437" s="31" t="s">
        <v>3127</v>
      </c>
      <c r="W437" s="16" t="s">
        <v>5499</v>
      </c>
      <c r="X437" s="16"/>
      <c r="Y437" s="74">
        <v>689</v>
      </c>
      <c r="Z437" s="196" t="str">
        <f t="shared" si="20"/>
        <v/>
      </c>
    </row>
    <row r="438" spans="2:26" ht="18.75">
      <c r="B438" s="211" t="s">
        <v>1836</v>
      </c>
      <c r="C438" s="211" t="s">
        <v>2808</v>
      </c>
      <c r="D438" s="46" t="s">
        <v>2783</v>
      </c>
      <c r="E438" s="31">
        <v>1</v>
      </c>
      <c r="F438" s="31" t="s">
        <v>2807</v>
      </c>
      <c r="G438" s="191">
        <v>1</v>
      </c>
      <c r="H438" s="191">
        <f t="shared" si="18"/>
        <v>0.61728395061728392</v>
      </c>
      <c r="I438" s="154">
        <v>115</v>
      </c>
      <c r="J438" s="251">
        <f>_xlfn.XLOOKUP($I438,Inputs!$C$6:$C$23,Inputs!$D$6:$D$23)*$G438</f>
        <v>0.41714285714285715</v>
      </c>
      <c r="K438" s="252">
        <f t="shared" si="19"/>
        <v>3</v>
      </c>
      <c r="L438" s="322"/>
      <c r="M438" s="322"/>
      <c r="N438" s="322"/>
      <c r="O438" s="322"/>
      <c r="P438" s="322"/>
      <c r="Q438" s="250">
        <f>_xlfn.XLOOKUP($I438,Inputs!$G$6:$G$23,Inputs!$J$6:$J$23)*$K438</f>
        <v>98.449131513647643</v>
      </c>
      <c r="R438" s="250">
        <f>_xlfn.XLOOKUP($I438,Inputs!$G$6:$G$23,Inputs!$K$6:$K$23)*$K438</f>
        <v>108.40163934426229</v>
      </c>
      <c r="S438" s="211" t="s">
        <v>1832</v>
      </c>
      <c r="T438" s="31" t="s">
        <v>3127</v>
      </c>
      <c r="U438" s="224" t="s">
        <v>3520</v>
      </c>
      <c r="V438" s="31" t="s">
        <v>4101</v>
      </c>
      <c r="W438" s="16" t="s">
        <v>5499</v>
      </c>
      <c r="X438" s="16"/>
      <c r="Y438" s="74">
        <v>690</v>
      </c>
      <c r="Z438" s="196" t="str">
        <f t="shared" si="20"/>
        <v/>
      </c>
    </row>
    <row r="439" spans="2:26" ht="18.75">
      <c r="B439" s="211" t="s">
        <v>1836</v>
      </c>
      <c r="C439" s="211" t="s">
        <v>2808</v>
      </c>
      <c r="D439" s="46" t="s">
        <v>2783</v>
      </c>
      <c r="E439" s="31">
        <v>1</v>
      </c>
      <c r="F439" s="31" t="s">
        <v>2807</v>
      </c>
      <c r="G439" s="191">
        <v>1</v>
      </c>
      <c r="H439" s="191">
        <f t="shared" si="18"/>
        <v>0.61728395061728392</v>
      </c>
      <c r="I439" s="154">
        <v>115</v>
      </c>
      <c r="J439" s="251">
        <f>_xlfn.XLOOKUP($I439,Inputs!$C$6:$C$23,Inputs!$D$6:$D$23)*$G439</f>
        <v>0.41714285714285715</v>
      </c>
      <c r="K439" s="252">
        <f t="shared" si="19"/>
        <v>3</v>
      </c>
      <c r="L439" s="322"/>
      <c r="M439" s="322"/>
      <c r="N439" s="322"/>
      <c r="O439" s="322"/>
      <c r="P439" s="322"/>
      <c r="Q439" s="250">
        <f>_xlfn.XLOOKUP($I439,Inputs!$G$6:$G$23,Inputs!$J$6:$J$23)*$K439</f>
        <v>98.449131513647643</v>
      </c>
      <c r="R439" s="250">
        <f>_xlfn.XLOOKUP($I439,Inputs!$G$6:$G$23,Inputs!$K$6:$K$23)*$K439</f>
        <v>108.40163934426229</v>
      </c>
      <c r="S439" s="211" t="s">
        <v>3519</v>
      </c>
      <c r="T439" s="31" t="s">
        <v>4105</v>
      </c>
      <c r="U439" s="211" t="s">
        <v>4399</v>
      </c>
      <c r="V439" s="31" t="s">
        <v>4448</v>
      </c>
      <c r="W439" s="16" t="s">
        <v>5499</v>
      </c>
      <c r="X439" s="16"/>
      <c r="Y439" s="74">
        <v>691</v>
      </c>
      <c r="Z439" s="196" t="str">
        <f t="shared" si="20"/>
        <v/>
      </c>
    </row>
    <row r="440" spans="2:26" ht="18.75">
      <c r="B440" s="211" t="s">
        <v>1887</v>
      </c>
      <c r="C440" s="211" t="s">
        <v>2808</v>
      </c>
      <c r="D440" s="46" t="s">
        <v>2783</v>
      </c>
      <c r="E440" s="31">
        <v>1</v>
      </c>
      <c r="F440" s="31" t="s">
        <v>2807</v>
      </c>
      <c r="G440" s="191">
        <v>4.8</v>
      </c>
      <c r="H440" s="191">
        <f t="shared" si="18"/>
        <v>2.9629629629629628</v>
      </c>
      <c r="I440" s="154">
        <v>115</v>
      </c>
      <c r="J440" s="251">
        <f>_xlfn.XLOOKUP($I440,Inputs!$C$6:$C$23,Inputs!$D$6:$D$23)*$G440</f>
        <v>2.0022857142857142</v>
      </c>
      <c r="K440" s="252">
        <f t="shared" si="19"/>
        <v>3</v>
      </c>
      <c r="L440" s="322"/>
      <c r="M440" s="322"/>
      <c r="N440" s="322"/>
      <c r="O440" s="322"/>
      <c r="P440" s="322"/>
      <c r="Q440" s="250">
        <f>_xlfn.XLOOKUP($I440,Inputs!$G$6:$G$23,Inputs!$J$6:$J$23)*$K440</f>
        <v>98.449131513647643</v>
      </c>
      <c r="R440" s="250">
        <f>_xlfn.XLOOKUP($I440,Inputs!$G$6:$G$23,Inputs!$K$6:$K$23)*$K440</f>
        <v>108.40163934426229</v>
      </c>
      <c r="S440" s="211" t="s">
        <v>4399</v>
      </c>
      <c r="T440" s="31" t="s">
        <v>4448</v>
      </c>
      <c r="U440" s="211" t="s">
        <v>1888</v>
      </c>
      <c r="V440" s="31" t="s">
        <v>3135</v>
      </c>
      <c r="W440" s="16" t="s">
        <v>5499</v>
      </c>
      <c r="X440" s="16"/>
      <c r="Y440" s="74">
        <v>763</v>
      </c>
      <c r="Z440" s="196" t="str">
        <f t="shared" si="20"/>
        <v/>
      </c>
    </row>
    <row r="441" spans="2:26" ht="18.75">
      <c r="B441" s="211" t="s">
        <v>1887</v>
      </c>
      <c r="C441" s="211" t="s">
        <v>2808</v>
      </c>
      <c r="D441" s="46" t="s">
        <v>2783</v>
      </c>
      <c r="E441" s="31">
        <v>1</v>
      </c>
      <c r="F441" s="31" t="s">
        <v>2807</v>
      </c>
      <c r="G441" s="191">
        <v>0.1</v>
      </c>
      <c r="H441" s="191">
        <f t="shared" si="18"/>
        <v>6.1728395061728392E-2</v>
      </c>
      <c r="I441" s="154">
        <v>115</v>
      </c>
      <c r="J441" s="251">
        <f>_xlfn.XLOOKUP($I441,Inputs!$C$6:$C$23,Inputs!$D$6:$D$23)*$G441</f>
        <v>4.1714285714285718E-2</v>
      </c>
      <c r="K441" s="252">
        <f t="shared" si="19"/>
        <v>3</v>
      </c>
      <c r="L441" s="322"/>
      <c r="M441" s="322"/>
      <c r="N441" s="322"/>
      <c r="O441" s="322"/>
      <c r="P441" s="322"/>
      <c r="Q441" s="250">
        <f>_xlfn.XLOOKUP($I441,Inputs!$G$6:$G$23,Inputs!$J$6:$J$23)*$K441</f>
        <v>98.449131513647643</v>
      </c>
      <c r="R441" s="250">
        <f>_xlfn.XLOOKUP($I441,Inputs!$G$6:$G$23,Inputs!$K$6:$K$23)*$K441</f>
        <v>108.40163934426229</v>
      </c>
      <c r="S441" s="211" t="s">
        <v>1888</v>
      </c>
      <c r="T441" s="31" t="s">
        <v>3135</v>
      </c>
      <c r="U441" s="211" t="s">
        <v>3521</v>
      </c>
      <c r="V441" s="31" t="s">
        <v>4103</v>
      </c>
      <c r="W441" s="16" t="s">
        <v>5499</v>
      </c>
      <c r="X441" s="16"/>
      <c r="Y441" s="74">
        <v>764</v>
      </c>
      <c r="Z441" s="196" t="str">
        <f t="shared" si="20"/>
        <v/>
      </c>
    </row>
    <row r="442" spans="2:26" ht="18.75">
      <c r="B442" s="211" t="s">
        <v>1887</v>
      </c>
      <c r="C442" s="211" t="s">
        <v>2808</v>
      </c>
      <c r="D442" s="46" t="s">
        <v>2783</v>
      </c>
      <c r="E442" s="31">
        <v>1</v>
      </c>
      <c r="F442" s="31" t="s">
        <v>2807</v>
      </c>
      <c r="G442" s="191">
        <v>8.6</v>
      </c>
      <c r="H442" s="191">
        <f t="shared" si="18"/>
        <v>5.3086419753086416</v>
      </c>
      <c r="I442" s="154">
        <v>115</v>
      </c>
      <c r="J442" s="251">
        <f>_xlfn.XLOOKUP($I442,Inputs!$C$6:$C$23,Inputs!$D$6:$D$23)*$G442</f>
        <v>3.5874285714285712</v>
      </c>
      <c r="K442" s="252">
        <f t="shared" si="19"/>
        <v>3</v>
      </c>
      <c r="L442" s="322"/>
      <c r="M442" s="322"/>
      <c r="N442" s="322"/>
      <c r="O442" s="322"/>
      <c r="P442" s="322"/>
      <c r="Q442" s="250">
        <f>_xlfn.XLOOKUP($I442,Inputs!$G$6:$G$23,Inputs!$J$6:$J$23)*$K442</f>
        <v>98.449131513647643</v>
      </c>
      <c r="R442" s="250">
        <f>_xlfn.XLOOKUP($I442,Inputs!$G$6:$G$23,Inputs!$K$6:$K$23)*$K442</f>
        <v>108.40163934426229</v>
      </c>
      <c r="S442" s="211" t="s">
        <v>4399</v>
      </c>
      <c r="T442" s="31" t="s">
        <v>4448</v>
      </c>
      <c r="U442" s="211" t="s">
        <v>1889</v>
      </c>
      <c r="V442" s="31" t="s">
        <v>2911</v>
      </c>
      <c r="W442" s="16" t="s">
        <v>5499</v>
      </c>
      <c r="X442" s="16"/>
      <c r="Y442" s="74">
        <v>765</v>
      </c>
      <c r="Z442" s="196" t="str">
        <f t="shared" si="20"/>
        <v/>
      </c>
    </row>
    <row r="443" spans="2:26" ht="18.75">
      <c r="B443" s="211" t="s">
        <v>1887</v>
      </c>
      <c r="C443" s="211" t="s">
        <v>2808</v>
      </c>
      <c r="D443" s="46" t="s">
        <v>2783</v>
      </c>
      <c r="E443" s="31">
        <v>1</v>
      </c>
      <c r="F443" s="31" t="s">
        <v>2807</v>
      </c>
      <c r="G443" s="191">
        <v>1.1000000000000001</v>
      </c>
      <c r="H443" s="191">
        <f t="shared" si="18"/>
        <v>0.67901234567901236</v>
      </c>
      <c r="I443" s="154">
        <v>115</v>
      </c>
      <c r="J443" s="251">
        <f>_xlfn.XLOOKUP($I443,Inputs!$C$6:$C$23,Inputs!$D$6:$D$23)*$G443</f>
        <v>0.45885714285714291</v>
      </c>
      <c r="K443" s="252">
        <f t="shared" si="19"/>
        <v>3</v>
      </c>
      <c r="L443" s="322"/>
      <c r="M443" s="322"/>
      <c r="N443" s="322"/>
      <c r="O443" s="322"/>
      <c r="P443" s="322"/>
      <c r="Q443" s="250">
        <f>_xlfn.XLOOKUP($I443,Inputs!$G$6:$G$23,Inputs!$J$6:$J$23)*$K443</f>
        <v>98.449131513647643</v>
      </c>
      <c r="R443" s="250">
        <f>_xlfn.XLOOKUP($I443,Inputs!$G$6:$G$23,Inputs!$K$6:$K$23)*$K443</f>
        <v>108.40163934426229</v>
      </c>
      <c r="S443" s="211" t="s">
        <v>1889</v>
      </c>
      <c r="T443" s="31" t="s">
        <v>2911</v>
      </c>
      <c r="U443" s="211" t="s">
        <v>1891</v>
      </c>
      <c r="V443" s="31" t="s">
        <v>4208</v>
      </c>
      <c r="W443" s="16" t="s">
        <v>5499</v>
      </c>
      <c r="X443" s="16"/>
      <c r="Y443" s="74">
        <v>766</v>
      </c>
      <c r="Z443" s="196" t="str">
        <f t="shared" si="20"/>
        <v/>
      </c>
    </row>
    <row r="444" spans="2:26" ht="18.75">
      <c r="B444" s="211" t="s">
        <v>1887</v>
      </c>
      <c r="C444" s="211" t="s">
        <v>2808</v>
      </c>
      <c r="D444" s="46" t="s">
        <v>2783</v>
      </c>
      <c r="E444" s="31">
        <v>1</v>
      </c>
      <c r="F444" s="31" t="s">
        <v>2807</v>
      </c>
      <c r="G444" s="191">
        <v>15.3</v>
      </c>
      <c r="H444" s="191">
        <f t="shared" si="18"/>
        <v>9.4444444444444446</v>
      </c>
      <c r="I444" s="154">
        <v>115</v>
      </c>
      <c r="J444" s="251">
        <f>_xlfn.XLOOKUP($I444,Inputs!$C$6:$C$23,Inputs!$D$6:$D$23)*$G444</f>
        <v>6.3822857142857146</v>
      </c>
      <c r="K444" s="252">
        <f t="shared" si="19"/>
        <v>3</v>
      </c>
      <c r="L444" s="322"/>
      <c r="M444" s="322"/>
      <c r="N444" s="322"/>
      <c r="O444" s="322"/>
      <c r="P444" s="322"/>
      <c r="Q444" s="250">
        <f>_xlfn.XLOOKUP($I444,Inputs!$G$6:$G$23,Inputs!$J$6:$J$23)*$K444</f>
        <v>98.449131513647643</v>
      </c>
      <c r="R444" s="250">
        <f>_xlfn.XLOOKUP($I444,Inputs!$G$6:$G$23,Inputs!$K$6:$K$23)*$K444</f>
        <v>108.40163934426229</v>
      </c>
      <c r="S444" s="211" t="s">
        <v>1889</v>
      </c>
      <c r="T444" s="31" t="s">
        <v>2911</v>
      </c>
      <c r="U444" s="211" t="s">
        <v>1820</v>
      </c>
      <c r="V444" s="31" t="s">
        <v>2897</v>
      </c>
      <c r="W444" s="16" t="s">
        <v>5499</v>
      </c>
      <c r="X444" s="16"/>
      <c r="Y444" s="74">
        <v>767</v>
      </c>
      <c r="Z444" s="196" t="str">
        <f t="shared" si="20"/>
        <v/>
      </c>
    </row>
    <row r="445" spans="2:26" ht="18.75">
      <c r="B445" s="211" t="s">
        <v>1887</v>
      </c>
      <c r="C445" s="211" t="s">
        <v>2808</v>
      </c>
      <c r="D445" s="46" t="s">
        <v>2783</v>
      </c>
      <c r="E445" s="31">
        <v>1</v>
      </c>
      <c r="F445" s="31" t="s">
        <v>2807</v>
      </c>
      <c r="G445" s="191">
        <v>0.1</v>
      </c>
      <c r="H445" s="191">
        <f t="shared" si="18"/>
        <v>6.1728395061728392E-2</v>
      </c>
      <c r="I445" s="154">
        <v>115</v>
      </c>
      <c r="J445" s="251">
        <f>_xlfn.XLOOKUP($I445,Inputs!$C$6:$C$23,Inputs!$D$6:$D$23)*$G445</f>
        <v>4.1714285714285718E-2</v>
      </c>
      <c r="K445" s="252">
        <f t="shared" si="19"/>
        <v>3</v>
      </c>
      <c r="L445" s="322"/>
      <c r="M445" s="322"/>
      <c r="N445" s="322"/>
      <c r="O445" s="322"/>
      <c r="P445" s="322"/>
      <c r="Q445" s="250">
        <f>_xlfn.XLOOKUP($I445,Inputs!$G$6:$G$23,Inputs!$J$6:$J$23)*$K445</f>
        <v>98.449131513647643</v>
      </c>
      <c r="R445" s="250">
        <f>_xlfn.XLOOKUP($I445,Inputs!$G$6:$G$23,Inputs!$K$6:$K$23)*$K445</f>
        <v>108.40163934426229</v>
      </c>
      <c r="S445" s="211" t="s">
        <v>1820</v>
      </c>
      <c r="T445" s="31" t="s">
        <v>2897</v>
      </c>
      <c r="U445" s="211" t="s">
        <v>1582</v>
      </c>
      <c r="V445" s="31" t="s">
        <v>3981</v>
      </c>
      <c r="W445" s="16" t="s">
        <v>5499</v>
      </c>
      <c r="X445" s="16"/>
      <c r="Y445" s="74">
        <v>768</v>
      </c>
      <c r="Z445" s="196" t="str">
        <f t="shared" si="20"/>
        <v/>
      </c>
    </row>
    <row r="446" spans="2:26" ht="18.75">
      <c r="B446" s="211" t="s">
        <v>1892</v>
      </c>
      <c r="C446" s="211" t="s">
        <v>2808</v>
      </c>
      <c r="D446" s="46" t="s">
        <v>2783</v>
      </c>
      <c r="E446" s="31">
        <v>1</v>
      </c>
      <c r="F446" s="31" t="s">
        <v>2807</v>
      </c>
      <c r="G446" s="191">
        <v>4.8</v>
      </c>
      <c r="H446" s="191">
        <f t="shared" si="18"/>
        <v>2.9629629629629628</v>
      </c>
      <c r="I446" s="154">
        <v>115</v>
      </c>
      <c r="J446" s="251">
        <f>_xlfn.XLOOKUP($I446,Inputs!$C$6:$C$23,Inputs!$D$6:$D$23)*$G446</f>
        <v>2.0022857142857142</v>
      </c>
      <c r="K446" s="252">
        <f t="shared" si="19"/>
        <v>3</v>
      </c>
      <c r="L446" s="322"/>
      <c r="M446" s="322"/>
      <c r="N446" s="322"/>
      <c r="O446" s="322"/>
      <c r="P446" s="322"/>
      <c r="Q446" s="250">
        <f>_xlfn.XLOOKUP($I446,Inputs!$G$6:$G$23,Inputs!$J$6:$J$23)*$K446</f>
        <v>98.449131513647643</v>
      </c>
      <c r="R446" s="250">
        <f>_xlfn.XLOOKUP($I446,Inputs!$G$6:$G$23,Inputs!$K$6:$K$23)*$K446</f>
        <v>108.40163934426229</v>
      </c>
      <c r="S446" s="211" t="s">
        <v>4399</v>
      </c>
      <c r="T446" s="31" t="s">
        <v>4448</v>
      </c>
      <c r="U446" s="211" t="s">
        <v>1888</v>
      </c>
      <c r="V446" s="31" t="s">
        <v>3135</v>
      </c>
      <c r="W446" s="16" t="s">
        <v>5499</v>
      </c>
      <c r="X446" s="16"/>
      <c r="Y446" s="74">
        <v>769</v>
      </c>
      <c r="Z446" s="196" t="str">
        <f t="shared" si="20"/>
        <v/>
      </c>
    </row>
    <row r="447" spans="2:26" ht="18.75">
      <c r="B447" s="211" t="s">
        <v>1892</v>
      </c>
      <c r="C447" s="211" t="s">
        <v>2808</v>
      </c>
      <c r="D447" s="46" t="s">
        <v>2783</v>
      </c>
      <c r="E447" s="31">
        <v>1</v>
      </c>
      <c r="F447" s="31" t="s">
        <v>2807</v>
      </c>
      <c r="G447" s="191">
        <v>0.1</v>
      </c>
      <c r="H447" s="191">
        <f t="shared" si="18"/>
        <v>6.1728395061728392E-2</v>
      </c>
      <c r="I447" s="154">
        <v>115</v>
      </c>
      <c r="J447" s="251">
        <f>_xlfn.XLOOKUP($I447,Inputs!$C$6:$C$23,Inputs!$D$6:$D$23)*$G447</f>
        <v>4.1714285714285718E-2</v>
      </c>
      <c r="K447" s="252">
        <f t="shared" si="19"/>
        <v>3</v>
      </c>
      <c r="L447" s="322"/>
      <c r="M447" s="322"/>
      <c r="N447" s="322"/>
      <c r="O447" s="322"/>
      <c r="P447" s="322"/>
      <c r="Q447" s="250">
        <f>_xlfn.XLOOKUP($I447,Inputs!$G$6:$G$23,Inputs!$J$6:$J$23)*$K447</f>
        <v>98.449131513647643</v>
      </c>
      <c r="R447" s="250">
        <f>_xlfn.XLOOKUP($I447,Inputs!$G$6:$G$23,Inputs!$K$6:$K$23)*$K447</f>
        <v>108.40163934426229</v>
      </c>
      <c r="S447" s="211" t="s">
        <v>1888</v>
      </c>
      <c r="T447" s="31" t="s">
        <v>3135</v>
      </c>
      <c r="U447" s="211" t="s">
        <v>3521</v>
      </c>
      <c r="V447" s="31" t="s">
        <v>4103</v>
      </c>
      <c r="W447" s="16" t="s">
        <v>5499</v>
      </c>
      <c r="X447" s="16"/>
      <c r="Y447" s="74">
        <v>770</v>
      </c>
      <c r="Z447" s="196" t="str">
        <f t="shared" si="20"/>
        <v/>
      </c>
    </row>
    <row r="448" spans="2:26" ht="18.75">
      <c r="B448" s="211" t="s">
        <v>1892</v>
      </c>
      <c r="C448" s="211" t="s">
        <v>2808</v>
      </c>
      <c r="D448" s="46" t="s">
        <v>2783</v>
      </c>
      <c r="E448" s="31">
        <v>1</v>
      </c>
      <c r="F448" s="31" t="s">
        <v>2807</v>
      </c>
      <c r="G448" s="191">
        <v>8.6</v>
      </c>
      <c r="H448" s="191">
        <f t="shared" si="18"/>
        <v>5.3086419753086416</v>
      </c>
      <c r="I448" s="154">
        <v>115</v>
      </c>
      <c r="J448" s="251">
        <f>_xlfn.XLOOKUP($I448,Inputs!$C$6:$C$23,Inputs!$D$6:$D$23)*$G448</f>
        <v>3.5874285714285712</v>
      </c>
      <c r="K448" s="252">
        <f t="shared" si="19"/>
        <v>3</v>
      </c>
      <c r="L448" s="322"/>
      <c r="M448" s="322"/>
      <c r="N448" s="322"/>
      <c r="O448" s="322"/>
      <c r="P448" s="322"/>
      <c r="Q448" s="250">
        <f>_xlfn.XLOOKUP($I448,Inputs!$G$6:$G$23,Inputs!$J$6:$J$23)*$K448</f>
        <v>98.449131513647643</v>
      </c>
      <c r="R448" s="250">
        <f>_xlfn.XLOOKUP($I448,Inputs!$G$6:$G$23,Inputs!$K$6:$K$23)*$K448</f>
        <v>108.40163934426229</v>
      </c>
      <c r="S448" s="211" t="s">
        <v>4399</v>
      </c>
      <c r="T448" s="31" t="s">
        <v>4448</v>
      </c>
      <c r="U448" s="211" t="s">
        <v>1889</v>
      </c>
      <c r="V448" s="31" t="s">
        <v>2911</v>
      </c>
      <c r="W448" s="16" t="s">
        <v>5499</v>
      </c>
      <c r="X448" s="16"/>
      <c r="Y448" s="74">
        <v>771</v>
      </c>
      <c r="Z448" s="196" t="str">
        <f t="shared" si="20"/>
        <v/>
      </c>
    </row>
    <row r="449" spans="2:26" ht="18.75">
      <c r="B449" s="211" t="s">
        <v>1892</v>
      </c>
      <c r="C449" s="211" t="s">
        <v>2808</v>
      </c>
      <c r="D449" s="46" t="s">
        <v>2783</v>
      </c>
      <c r="E449" s="31">
        <v>1</v>
      </c>
      <c r="F449" s="31" t="s">
        <v>2807</v>
      </c>
      <c r="G449" s="191">
        <v>1.1000000000000001</v>
      </c>
      <c r="H449" s="191">
        <f t="shared" si="18"/>
        <v>0.67901234567901236</v>
      </c>
      <c r="I449" s="154">
        <v>115</v>
      </c>
      <c r="J449" s="251">
        <f>_xlfn.XLOOKUP($I449,Inputs!$C$6:$C$23,Inputs!$D$6:$D$23)*$G449</f>
        <v>0.45885714285714291</v>
      </c>
      <c r="K449" s="252">
        <f t="shared" si="19"/>
        <v>3</v>
      </c>
      <c r="L449" s="322"/>
      <c r="M449" s="322"/>
      <c r="N449" s="322"/>
      <c r="O449" s="322"/>
      <c r="P449" s="322"/>
      <c r="Q449" s="250">
        <f>_xlfn.XLOOKUP($I449,Inputs!$G$6:$G$23,Inputs!$J$6:$J$23)*$K449</f>
        <v>98.449131513647643</v>
      </c>
      <c r="R449" s="250">
        <f>_xlfn.XLOOKUP($I449,Inputs!$G$6:$G$23,Inputs!$K$6:$K$23)*$K449</f>
        <v>108.40163934426229</v>
      </c>
      <c r="S449" s="211" t="s">
        <v>1889</v>
      </c>
      <c r="T449" s="31" t="s">
        <v>2911</v>
      </c>
      <c r="U449" s="211" t="s">
        <v>1891</v>
      </c>
      <c r="V449" s="31" t="s">
        <v>4208</v>
      </c>
      <c r="W449" s="16" t="s">
        <v>5499</v>
      </c>
      <c r="X449" s="16"/>
      <c r="Y449" s="74">
        <v>772</v>
      </c>
      <c r="Z449" s="196" t="str">
        <f t="shared" si="20"/>
        <v/>
      </c>
    </row>
    <row r="450" spans="2:26" ht="18.75">
      <c r="B450" s="211" t="s">
        <v>1892</v>
      </c>
      <c r="C450" s="211" t="s">
        <v>2808</v>
      </c>
      <c r="D450" s="46" t="s">
        <v>2783</v>
      </c>
      <c r="E450" s="31">
        <v>1</v>
      </c>
      <c r="F450" s="31" t="s">
        <v>2807</v>
      </c>
      <c r="G450" s="191">
        <v>15.3</v>
      </c>
      <c r="H450" s="191">
        <f t="shared" si="18"/>
        <v>9.4444444444444446</v>
      </c>
      <c r="I450" s="154">
        <v>115</v>
      </c>
      <c r="J450" s="251">
        <f>_xlfn.XLOOKUP($I450,Inputs!$C$6:$C$23,Inputs!$D$6:$D$23)*$G450</f>
        <v>6.3822857142857146</v>
      </c>
      <c r="K450" s="252">
        <f t="shared" si="19"/>
        <v>3</v>
      </c>
      <c r="L450" s="322"/>
      <c r="M450" s="322"/>
      <c r="N450" s="322"/>
      <c r="O450" s="322"/>
      <c r="P450" s="322"/>
      <c r="Q450" s="250">
        <f>_xlfn.XLOOKUP($I450,Inputs!$G$6:$G$23,Inputs!$J$6:$J$23)*$K450</f>
        <v>98.449131513647643</v>
      </c>
      <c r="R450" s="250">
        <f>_xlfn.XLOOKUP($I450,Inputs!$G$6:$G$23,Inputs!$K$6:$K$23)*$K450</f>
        <v>108.40163934426229</v>
      </c>
      <c r="S450" s="211" t="s">
        <v>1889</v>
      </c>
      <c r="T450" s="31" t="s">
        <v>2911</v>
      </c>
      <c r="U450" s="211" t="s">
        <v>1820</v>
      </c>
      <c r="V450" s="31" t="s">
        <v>2897</v>
      </c>
      <c r="W450" s="16" t="s">
        <v>5499</v>
      </c>
      <c r="X450" s="16"/>
      <c r="Y450" s="74">
        <v>773</v>
      </c>
      <c r="Z450" s="196" t="str">
        <f t="shared" si="20"/>
        <v/>
      </c>
    </row>
    <row r="451" spans="2:26" ht="18.75">
      <c r="B451" s="211" t="s">
        <v>1892</v>
      </c>
      <c r="C451" s="211" t="s">
        <v>2808</v>
      </c>
      <c r="D451" s="46" t="s">
        <v>2783</v>
      </c>
      <c r="E451" s="31">
        <v>1</v>
      </c>
      <c r="F451" s="31" t="s">
        <v>2807</v>
      </c>
      <c r="G451" s="191">
        <v>0.1</v>
      </c>
      <c r="H451" s="191">
        <f t="shared" si="18"/>
        <v>6.1728395061728392E-2</v>
      </c>
      <c r="I451" s="154">
        <v>115</v>
      </c>
      <c r="J451" s="251">
        <f>_xlfn.XLOOKUP($I451,Inputs!$C$6:$C$23,Inputs!$D$6:$D$23)*$G451</f>
        <v>4.1714285714285718E-2</v>
      </c>
      <c r="K451" s="252">
        <f t="shared" si="19"/>
        <v>3</v>
      </c>
      <c r="L451" s="322"/>
      <c r="M451" s="322"/>
      <c r="N451" s="322"/>
      <c r="O451" s="322"/>
      <c r="P451" s="322"/>
      <c r="Q451" s="250">
        <f>_xlfn.XLOOKUP($I451,Inputs!$G$6:$G$23,Inputs!$J$6:$J$23)*$K451</f>
        <v>98.449131513647643</v>
      </c>
      <c r="R451" s="250">
        <f>_xlfn.XLOOKUP($I451,Inputs!$G$6:$G$23,Inputs!$K$6:$K$23)*$K451</f>
        <v>108.40163934426229</v>
      </c>
      <c r="S451" s="211" t="s">
        <v>1820</v>
      </c>
      <c r="T451" s="31" t="s">
        <v>2897</v>
      </c>
      <c r="U451" s="211" t="s">
        <v>1582</v>
      </c>
      <c r="V451" s="31" t="s">
        <v>3981</v>
      </c>
      <c r="W451" s="16" t="s">
        <v>5499</v>
      </c>
      <c r="X451" s="16"/>
      <c r="Y451" s="74">
        <v>774</v>
      </c>
      <c r="Z451" s="196" t="str">
        <f t="shared" si="20"/>
        <v/>
      </c>
    </row>
    <row r="452" spans="2:26" ht="18.75">
      <c r="B452" s="211" t="s">
        <v>2221</v>
      </c>
      <c r="C452" s="211" t="s">
        <v>2808</v>
      </c>
      <c r="D452" s="46" t="s">
        <v>2783</v>
      </c>
      <c r="E452" s="31">
        <v>1</v>
      </c>
      <c r="F452" s="31" t="s">
        <v>2807</v>
      </c>
      <c r="G452" s="191">
        <v>1.1000000000000001</v>
      </c>
      <c r="H452" s="191">
        <f t="shared" ref="H452:H515" si="21">G452/1.62</f>
        <v>0.67901234567901236</v>
      </c>
      <c r="I452" s="154">
        <v>230</v>
      </c>
      <c r="J452" s="251">
        <f>_xlfn.XLOOKUP($I452,Inputs!$C$6:$C$23,Inputs!$D$6:$D$23)*$G452</f>
        <v>0.52800000000000002</v>
      </c>
      <c r="K452" s="252">
        <f t="shared" ref="K452:K515" si="22">IF((42.4*(H452)^(-0.6595))&gt;=3,3,(IF(42.4*(H452)^(-0.6595)&lt;=0.5,0.5,(42.4*(H452)^(-0.6595)))))</f>
        <v>3</v>
      </c>
      <c r="L452" s="322"/>
      <c r="M452" s="322"/>
      <c r="N452" s="322"/>
      <c r="O452" s="322"/>
      <c r="P452" s="322"/>
      <c r="Q452" s="250">
        <f>_xlfn.XLOOKUP($I452,Inputs!$G$6:$G$23,Inputs!$J$6:$J$23)*$K452</f>
        <v>402</v>
      </c>
      <c r="R452" s="250">
        <f>_xlfn.XLOOKUP($I452,Inputs!$G$6:$G$23,Inputs!$K$6:$K$23)*$K452</f>
        <v>435</v>
      </c>
      <c r="S452" s="211" t="s">
        <v>1748</v>
      </c>
      <c r="T452" s="31" t="s">
        <v>2899</v>
      </c>
      <c r="U452" s="211" t="s">
        <v>1512</v>
      </c>
      <c r="V452" s="31" t="s">
        <v>4634</v>
      </c>
      <c r="W452" s="16" t="s">
        <v>5499</v>
      </c>
      <c r="X452" s="16"/>
      <c r="Y452" s="74">
        <v>1288</v>
      </c>
      <c r="Z452" s="196" t="str">
        <f t="shared" ref="Z452:Z502" si="23">IF(S452=U452,"YES","")</f>
        <v/>
      </c>
    </row>
    <row r="453" spans="2:26" ht="18.75">
      <c r="B453" s="211" t="s">
        <v>2221</v>
      </c>
      <c r="C453" s="211" t="s">
        <v>2808</v>
      </c>
      <c r="D453" s="46" t="s">
        <v>2783</v>
      </c>
      <c r="E453" s="31">
        <v>1</v>
      </c>
      <c r="F453" s="31" t="s">
        <v>2807</v>
      </c>
      <c r="G453" s="191">
        <v>13</v>
      </c>
      <c r="H453" s="191">
        <f t="shared" si="21"/>
        <v>8.0246913580246915</v>
      </c>
      <c r="I453" s="154">
        <v>230</v>
      </c>
      <c r="J453" s="251">
        <f>_xlfn.XLOOKUP($I453,Inputs!$C$6:$C$23,Inputs!$D$6:$D$23)*$G453</f>
        <v>6.24</v>
      </c>
      <c r="K453" s="252">
        <f t="shared" si="22"/>
        <v>3</v>
      </c>
      <c r="L453" s="322"/>
      <c r="M453" s="322"/>
      <c r="N453" s="322"/>
      <c r="O453" s="322"/>
      <c r="P453" s="322"/>
      <c r="Q453" s="250">
        <f>_xlfn.XLOOKUP($I453,Inputs!$G$6:$G$23,Inputs!$J$6:$J$23)*$K453</f>
        <v>402</v>
      </c>
      <c r="R453" s="250">
        <f>_xlfn.XLOOKUP($I453,Inputs!$G$6:$G$23,Inputs!$K$6:$K$23)*$K453</f>
        <v>435</v>
      </c>
      <c r="S453" s="211" t="s">
        <v>1748</v>
      </c>
      <c r="T453" s="31" t="s">
        <v>2899</v>
      </c>
      <c r="U453" s="211" t="s">
        <v>3394</v>
      </c>
      <c r="V453" s="31" t="s">
        <v>4104</v>
      </c>
      <c r="W453" s="16" t="s">
        <v>5499</v>
      </c>
      <c r="X453" s="16"/>
      <c r="Y453" s="74">
        <v>1289</v>
      </c>
      <c r="Z453" s="196" t="str">
        <f t="shared" si="23"/>
        <v/>
      </c>
    </row>
    <row r="454" spans="2:26" ht="18.75">
      <c r="B454" s="211" t="s">
        <v>2221</v>
      </c>
      <c r="C454" s="211" t="s">
        <v>2808</v>
      </c>
      <c r="D454" s="46" t="s">
        <v>2783</v>
      </c>
      <c r="E454" s="31">
        <v>1</v>
      </c>
      <c r="F454" s="31" t="s">
        <v>2807</v>
      </c>
      <c r="G454" s="191">
        <v>17</v>
      </c>
      <c r="H454" s="191">
        <f t="shared" si="21"/>
        <v>10.493827160493826</v>
      </c>
      <c r="I454" s="154">
        <v>230</v>
      </c>
      <c r="J454" s="251">
        <f>_xlfn.XLOOKUP($I454,Inputs!$C$6:$C$23,Inputs!$D$6:$D$23)*$G454</f>
        <v>8.16</v>
      </c>
      <c r="K454" s="252">
        <f t="shared" si="22"/>
        <v>3</v>
      </c>
      <c r="L454" s="322"/>
      <c r="M454" s="322"/>
      <c r="N454" s="322"/>
      <c r="O454" s="322"/>
      <c r="P454" s="322"/>
      <c r="Q454" s="250">
        <f>_xlfn.XLOOKUP($I454,Inputs!$G$6:$G$23,Inputs!$J$6:$J$23)*$K454</f>
        <v>402</v>
      </c>
      <c r="R454" s="250">
        <f>_xlfn.XLOOKUP($I454,Inputs!$G$6:$G$23,Inputs!$K$6:$K$23)*$K454</f>
        <v>435</v>
      </c>
      <c r="S454" s="211" t="s">
        <v>1748</v>
      </c>
      <c r="T454" s="31" t="s">
        <v>2899</v>
      </c>
      <c r="U454" s="211" t="s">
        <v>2226</v>
      </c>
      <c r="V454" s="31" t="s">
        <v>2969</v>
      </c>
      <c r="W454" s="16" t="s">
        <v>5499</v>
      </c>
      <c r="X454" s="16"/>
      <c r="Y454" s="74">
        <v>1290</v>
      </c>
      <c r="Z454" s="196" t="str">
        <f t="shared" si="23"/>
        <v/>
      </c>
    </row>
    <row r="455" spans="2:26" ht="18.75">
      <c r="B455" s="211" t="s">
        <v>2221</v>
      </c>
      <c r="C455" s="211" t="s">
        <v>2808</v>
      </c>
      <c r="D455" s="46" t="s">
        <v>2783</v>
      </c>
      <c r="E455" s="31">
        <v>1</v>
      </c>
      <c r="F455" s="31" t="s">
        <v>2807</v>
      </c>
      <c r="G455" s="191">
        <v>0.1</v>
      </c>
      <c r="H455" s="191">
        <f t="shared" si="21"/>
        <v>6.1728395061728392E-2</v>
      </c>
      <c r="I455" s="154">
        <v>230</v>
      </c>
      <c r="J455" s="251">
        <f>_xlfn.XLOOKUP($I455,Inputs!$C$6:$C$23,Inputs!$D$6:$D$23)*$G455</f>
        <v>4.8000000000000001E-2</v>
      </c>
      <c r="K455" s="252">
        <f t="shared" si="22"/>
        <v>3</v>
      </c>
      <c r="L455" s="322"/>
      <c r="M455" s="322"/>
      <c r="N455" s="322"/>
      <c r="O455" s="322"/>
      <c r="P455" s="322"/>
      <c r="Q455" s="250">
        <f>_xlfn.XLOOKUP($I455,Inputs!$G$6:$G$23,Inputs!$J$6:$J$23)*$K455</f>
        <v>402</v>
      </c>
      <c r="R455" s="250">
        <f>_xlfn.XLOOKUP($I455,Inputs!$G$6:$G$23,Inputs!$K$6:$K$23)*$K455</f>
        <v>435</v>
      </c>
      <c r="S455" s="211" t="s">
        <v>2226</v>
      </c>
      <c r="T455" s="31" t="s">
        <v>2969</v>
      </c>
      <c r="U455" s="211" t="s">
        <v>3515</v>
      </c>
      <c r="V455" s="31" t="s">
        <v>4106</v>
      </c>
      <c r="W455" s="16" t="s">
        <v>5499</v>
      </c>
      <c r="X455" s="16"/>
      <c r="Y455" s="74">
        <v>1291</v>
      </c>
      <c r="Z455" s="196" t="str">
        <f t="shared" si="23"/>
        <v/>
      </c>
    </row>
    <row r="456" spans="2:26" ht="18.75">
      <c r="B456" s="211" t="s">
        <v>2221</v>
      </c>
      <c r="C456" s="211" t="s">
        <v>2808</v>
      </c>
      <c r="D456" s="46" t="s">
        <v>2783</v>
      </c>
      <c r="E456" s="31">
        <v>1</v>
      </c>
      <c r="F456" s="31" t="s">
        <v>2807</v>
      </c>
      <c r="G456" s="191">
        <v>24.6</v>
      </c>
      <c r="H456" s="191">
        <f t="shared" si="21"/>
        <v>15.185185185185185</v>
      </c>
      <c r="I456" s="154">
        <v>230</v>
      </c>
      <c r="J456" s="251">
        <f>_xlfn.XLOOKUP($I456,Inputs!$C$6:$C$23,Inputs!$D$6:$D$23)*$G456</f>
        <v>11.808</v>
      </c>
      <c r="K456" s="252">
        <f t="shared" si="22"/>
        <v>3</v>
      </c>
      <c r="L456" s="322"/>
      <c r="M456" s="322"/>
      <c r="N456" s="322"/>
      <c r="O456" s="322"/>
      <c r="P456" s="322"/>
      <c r="Q456" s="250">
        <f>_xlfn.XLOOKUP($I456,Inputs!$G$6:$G$23,Inputs!$J$6:$J$23)*$K456</f>
        <v>402</v>
      </c>
      <c r="R456" s="250">
        <f>_xlfn.XLOOKUP($I456,Inputs!$G$6:$G$23,Inputs!$K$6:$K$23)*$K456</f>
        <v>435</v>
      </c>
      <c r="S456" s="211" t="s">
        <v>2226</v>
      </c>
      <c r="T456" s="31" t="s">
        <v>2969</v>
      </c>
      <c r="U456" s="211" t="s">
        <v>2225</v>
      </c>
      <c r="V456" s="31" t="s">
        <v>2968</v>
      </c>
      <c r="W456" s="16" t="s">
        <v>5499</v>
      </c>
      <c r="X456" s="16"/>
      <c r="Y456" s="74">
        <v>1292</v>
      </c>
      <c r="Z456" s="196" t="str">
        <f t="shared" si="23"/>
        <v/>
      </c>
    </row>
    <row r="457" spans="2:26" ht="18.75">
      <c r="B457" s="211" t="s">
        <v>2221</v>
      </c>
      <c r="C457" s="211" t="s">
        <v>2808</v>
      </c>
      <c r="D457" s="46" t="s">
        <v>2783</v>
      </c>
      <c r="E457" s="31">
        <v>1</v>
      </c>
      <c r="F457" s="31" t="s">
        <v>2807</v>
      </c>
      <c r="G457" s="191">
        <v>17.2</v>
      </c>
      <c r="H457" s="191">
        <f t="shared" si="21"/>
        <v>10.617283950617283</v>
      </c>
      <c r="I457" s="154">
        <v>230</v>
      </c>
      <c r="J457" s="251">
        <f>_xlfn.XLOOKUP($I457,Inputs!$C$6:$C$23,Inputs!$D$6:$D$23)*$G457</f>
        <v>8.2560000000000002</v>
      </c>
      <c r="K457" s="252">
        <f t="shared" si="22"/>
        <v>3</v>
      </c>
      <c r="L457" s="322"/>
      <c r="M457" s="322"/>
      <c r="N457" s="322"/>
      <c r="O457" s="322"/>
      <c r="P457" s="322"/>
      <c r="Q457" s="250">
        <f>_xlfn.XLOOKUP($I457,Inputs!$G$6:$G$23,Inputs!$J$6:$J$23)*$K457</f>
        <v>402</v>
      </c>
      <c r="R457" s="250">
        <f>_xlfn.XLOOKUP($I457,Inputs!$G$6:$G$23,Inputs!$K$6:$K$23)*$K457</f>
        <v>435</v>
      </c>
      <c r="S457" s="211" t="s">
        <v>2225</v>
      </c>
      <c r="T457" s="31" t="s">
        <v>2968</v>
      </c>
      <c r="U457" s="211" t="s">
        <v>2227</v>
      </c>
      <c r="V457" s="31" t="s">
        <v>2967</v>
      </c>
      <c r="W457" s="16" t="s">
        <v>5499</v>
      </c>
      <c r="X457" s="16"/>
      <c r="Y457" s="74">
        <v>1293</v>
      </c>
      <c r="Z457" s="196" t="str">
        <f t="shared" si="23"/>
        <v/>
      </c>
    </row>
    <row r="458" spans="2:26" ht="18.75">
      <c r="B458" s="211" t="s">
        <v>2221</v>
      </c>
      <c r="C458" s="211" t="s">
        <v>2808</v>
      </c>
      <c r="D458" s="46" t="s">
        <v>2783</v>
      </c>
      <c r="E458" s="31">
        <v>1</v>
      </c>
      <c r="F458" s="31" t="s">
        <v>2807</v>
      </c>
      <c r="G458" s="191">
        <v>0.1</v>
      </c>
      <c r="H458" s="191">
        <f t="shared" si="21"/>
        <v>6.1728395061728392E-2</v>
      </c>
      <c r="I458" s="154">
        <v>230</v>
      </c>
      <c r="J458" s="251">
        <f>_xlfn.XLOOKUP($I458,Inputs!$C$6:$C$23,Inputs!$D$6:$D$23)*$G458</f>
        <v>4.8000000000000001E-2</v>
      </c>
      <c r="K458" s="252">
        <f t="shared" si="22"/>
        <v>3</v>
      </c>
      <c r="L458" s="322"/>
      <c r="M458" s="322"/>
      <c r="N458" s="322"/>
      <c r="O458" s="322"/>
      <c r="P458" s="322"/>
      <c r="Q458" s="250">
        <f>_xlfn.XLOOKUP($I458,Inputs!$G$6:$G$23,Inputs!$J$6:$J$23)*$K458</f>
        <v>402</v>
      </c>
      <c r="R458" s="250">
        <f>_xlfn.XLOOKUP($I458,Inputs!$G$6:$G$23,Inputs!$K$6:$K$23)*$K458</f>
        <v>435</v>
      </c>
      <c r="S458" s="211" t="s">
        <v>2227</v>
      </c>
      <c r="T458" s="31" t="s">
        <v>2967</v>
      </c>
      <c r="U458" s="211" t="s">
        <v>2229</v>
      </c>
      <c r="V458" s="31" t="s">
        <v>4052</v>
      </c>
      <c r="W458" s="16" t="s">
        <v>5499</v>
      </c>
      <c r="X458" s="16"/>
      <c r="Y458" s="74">
        <v>1294</v>
      </c>
      <c r="Z458" s="196" t="str">
        <f t="shared" si="23"/>
        <v/>
      </c>
    </row>
    <row r="459" spans="2:26" ht="18.75">
      <c r="B459" s="211" t="s">
        <v>2221</v>
      </c>
      <c r="C459" s="211" t="s">
        <v>2808</v>
      </c>
      <c r="D459" s="46" t="s">
        <v>2783</v>
      </c>
      <c r="E459" s="31">
        <v>1</v>
      </c>
      <c r="F459" s="31" t="s">
        <v>2807</v>
      </c>
      <c r="G459" s="191">
        <v>4.3</v>
      </c>
      <c r="H459" s="191">
        <f t="shared" si="21"/>
        <v>2.6543209876543208</v>
      </c>
      <c r="I459" s="154">
        <v>230</v>
      </c>
      <c r="J459" s="251">
        <f>_xlfn.XLOOKUP($I459,Inputs!$C$6:$C$23,Inputs!$D$6:$D$23)*$G459</f>
        <v>2.0640000000000001</v>
      </c>
      <c r="K459" s="252">
        <f t="shared" si="22"/>
        <v>3</v>
      </c>
      <c r="L459" s="322"/>
      <c r="M459" s="322"/>
      <c r="N459" s="322"/>
      <c r="O459" s="322"/>
      <c r="P459" s="322"/>
      <c r="Q459" s="250">
        <f>_xlfn.XLOOKUP($I459,Inputs!$G$6:$G$23,Inputs!$J$6:$J$23)*$K459</f>
        <v>402</v>
      </c>
      <c r="R459" s="250">
        <f>_xlfn.XLOOKUP($I459,Inputs!$G$6:$G$23,Inputs!$K$6:$K$23)*$K459</f>
        <v>435</v>
      </c>
      <c r="S459" s="211" t="s">
        <v>2227</v>
      </c>
      <c r="T459" s="31" t="s">
        <v>2967</v>
      </c>
      <c r="U459" s="211" t="s">
        <v>2222</v>
      </c>
      <c r="V459" s="31" t="s">
        <v>2972</v>
      </c>
      <c r="W459" s="16" t="s">
        <v>5499</v>
      </c>
      <c r="X459" s="16"/>
      <c r="Y459" s="74">
        <v>1295</v>
      </c>
      <c r="Z459" s="196" t="str">
        <f t="shared" si="23"/>
        <v/>
      </c>
    </row>
    <row r="460" spans="2:26" ht="18.75">
      <c r="B460" s="211" t="s">
        <v>2221</v>
      </c>
      <c r="C460" s="211" t="s">
        <v>2808</v>
      </c>
      <c r="D460" s="46" t="s">
        <v>2783</v>
      </c>
      <c r="E460" s="31">
        <v>1</v>
      </c>
      <c r="F460" s="31" t="s">
        <v>2807</v>
      </c>
      <c r="G460" s="191">
        <v>0.1</v>
      </c>
      <c r="H460" s="191">
        <f t="shared" si="21"/>
        <v>6.1728395061728392E-2</v>
      </c>
      <c r="I460" s="154">
        <v>230</v>
      </c>
      <c r="J460" s="251">
        <f>_xlfn.XLOOKUP($I460,Inputs!$C$6:$C$23,Inputs!$D$6:$D$23)*$G460</f>
        <v>4.8000000000000001E-2</v>
      </c>
      <c r="K460" s="252">
        <f t="shared" si="22"/>
        <v>3</v>
      </c>
      <c r="L460" s="322"/>
      <c r="M460" s="322"/>
      <c r="N460" s="322"/>
      <c r="O460" s="322"/>
      <c r="P460" s="322"/>
      <c r="Q460" s="250">
        <f>_xlfn.XLOOKUP($I460,Inputs!$G$6:$G$23,Inputs!$J$6:$J$23)*$K460</f>
        <v>402</v>
      </c>
      <c r="R460" s="250">
        <f>_xlfn.XLOOKUP($I460,Inputs!$G$6:$G$23,Inputs!$K$6:$K$23)*$K460</f>
        <v>435</v>
      </c>
      <c r="S460" s="211" t="s">
        <v>2222</v>
      </c>
      <c r="T460" s="134" t="s">
        <v>2972</v>
      </c>
      <c r="U460" s="211" t="s">
        <v>2764</v>
      </c>
      <c r="V460" s="31" t="s">
        <v>4031</v>
      </c>
      <c r="W460" s="16" t="s">
        <v>5499</v>
      </c>
      <c r="X460" s="16"/>
      <c r="Y460" s="74">
        <v>1296</v>
      </c>
      <c r="Z460" s="196" t="str">
        <f t="shared" si="23"/>
        <v/>
      </c>
    </row>
    <row r="461" spans="2:26" ht="18.75">
      <c r="B461" s="211" t="s">
        <v>2221</v>
      </c>
      <c r="C461" s="211" t="s">
        <v>2808</v>
      </c>
      <c r="D461" s="46" t="s">
        <v>2783</v>
      </c>
      <c r="E461" s="31">
        <v>1</v>
      </c>
      <c r="F461" s="31" t="s">
        <v>2807</v>
      </c>
      <c r="G461" s="191">
        <v>1</v>
      </c>
      <c r="H461" s="191">
        <f t="shared" si="21"/>
        <v>0.61728395061728392</v>
      </c>
      <c r="I461" s="154">
        <v>230</v>
      </c>
      <c r="J461" s="251">
        <f>_xlfn.XLOOKUP($I461,Inputs!$C$6:$C$23,Inputs!$D$6:$D$23)*$G461</f>
        <v>0.48</v>
      </c>
      <c r="K461" s="252">
        <f t="shared" si="22"/>
        <v>3</v>
      </c>
      <c r="L461" s="322"/>
      <c r="M461" s="322"/>
      <c r="N461" s="322"/>
      <c r="O461" s="322"/>
      <c r="P461" s="322"/>
      <c r="Q461" s="250">
        <f>_xlfn.XLOOKUP($I461,Inputs!$G$6:$G$23,Inputs!$J$6:$J$23)*$K461</f>
        <v>402</v>
      </c>
      <c r="R461" s="250">
        <f>_xlfn.XLOOKUP($I461,Inputs!$G$6:$G$23,Inputs!$K$6:$K$23)*$K461</f>
        <v>435</v>
      </c>
      <c r="S461" s="211" t="s">
        <v>2222</v>
      </c>
      <c r="T461" s="31" t="s">
        <v>2972</v>
      </c>
      <c r="U461" s="211" t="s">
        <v>1891</v>
      </c>
      <c r="V461" s="31" t="s">
        <v>4208</v>
      </c>
      <c r="W461" s="16" t="s">
        <v>5499</v>
      </c>
      <c r="X461" s="16"/>
      <c r="Y461" s="74">
        <v>1297</v>
      </c>
      <c r="Z461" s="196" t="str">
        <f t="shared" si="23"/>
        <v/>
      </c>
    </row>
    <row r="462" spans="2:26" ht="18.75">
      <c r="B462" s="211" t="s">
        <v>2221</v>
      </c>
      <c r="C462" s="211" t="s">
        <v>2808</v>
      </c>
      <c r="D462" s="46" t="s">
        <v>2783</v>
      </c>
      <c r="E462" s="31">
        <v>1</v>
      </c>
      <c r="F462" s="31" t="s">
        <v>2807</v>
      </c>
      <c r="G462" s="191">
        <v>0.1</v>
      </c>
      <c r="H462" s="191">
        <f t="shared" si="21"/>
        <v>6.1728395061728392E-2</v>
      </c>
      <c r="I462" s="154">
        <v>230</v>
      </c>
      <c r="J462" s="251">
        <f>_xlfn.XLOOKUP($I462,Inputs!$C$6:$C$23,Inputs!$D$6:$D$23)*$G462</f>
        <v>4.8000000000000001E-2</v>
      </c>
      <c r="K462" s="252">
        <f t="shared" si="22"/>
        <v>3</v>
      </c>
      <c r="L462" s="322"/>
      <c r="M462" s="322"/>
      <c r="N462" s="322"/>
      <c r="O462" s="322"/>
      <c r="P462" s="322"/>
      <c r="Q462" s="250">
        <f>_xlfn.XLOOKUP($I462,Inputs!$G$6:$G$23,Inputs!$J$6:$J$23)*$K462</f>
        <v>402</v>
      </c>
      <c r="R462" s="250">
        <f>_xlfn.XLOOKUP($I462,Inputs!$G$6:$G$23,Inputs!$K$6:$K$23)*$K462</f>
        <v>435</v>
      </c>
      <c r="S462" s="211" t="s">
        <v>2225</v>
      </c>
      <c r="T462" s="31" t="s">
        <v>2968</v>
      </c>
      <c r="U462" s="211" t="s">
        <v>2228</v>
      </c>
      <c r="V462" s="31" t="s">
        <v>2970</v>
      </c>
      <c r="W462" s="16" t="s">
        <v>5499</v>
      </c>
      <c r="X462" s="16"/>
      <c r="Y462" s="74">
        <v>1298</v>
      </c>
      <c r="Z462" s="196" t="str">
        <f t="shared" si="23"/>
        <v/>
      </c>
    </row>
    <row r="463" spans="2:26" ht="18.75">
      <c r="B463" s="211" t="s">
        <v>2230</v>
      </c>
      <c r="C463" s="211" t="s">
        <v>2808</v>
      </c>
      <c r="D463" s="46" t="s">
        <v>2783</v>
      </c>
      <c r="E463" s="31">
        <v>1</v>
      </c>
      <c r="F463" s="31" t="s">
        <v>2807</v>
      </c>
      <c r="G463" s="191">
        <v>1.1000000000000001</v>
      </c>
      <c r="H463" s="191">
        <f t="shared" si="21"/>
        <v>0.67901234567901236</v>
      </c>
      <c r="I463" s="154">
        <v>230</v>
      </c>
      <c r="J463" s="251">
        <f>_xlfn.XLOOKUP($I463,Inputs!$C$6:$C$23,Inputs!$D$6:$D$23)*$G463</f>
        <v>0.52800000000000002</v>
      </c>
      <c r="K463" s="252">
        <f t="shared" si="22"/>
        <v>3</v>
      </c>
      <c r="L463" s="322"/>
      <c r="M463" s="322"/>
      <c r="N463" s="322"/>
      <c r="O463" s="322"/>
      <c r="P463" s="322"/>
      <c r="Q463" s="250">
        <f>_xlfn.XLOOKUP($I463,Inputs!$G$6:$G$23,Inputs!$J$6:$J$23)*$K463</f>
        <v>402</v>
      </c>
      <c r="R463" s="250">
        <f>_xlfn.XLOOKUP($I463,Inputs!$G$6:$G$23,Inputs!$K$6:$K$23)*$K463</f>
        <v>435</v>
      </c>
      <c r="S463" s="211" t="s">
        <v>1748</v>
      </c>
      <c r="T463" s="31" t="s">
        <v>2899</v>
      </c>
      <c r="U463" s="211" t="s">
        <v>1512</v>
      </c>
      <c r="V463" s="31" t="s">
        <v>4634</v>
      </c>
      <c r="W463" s="16" t="s">
        <v>5499</v>
      </c>
      <c r="X463" s="16"/>
      <c r="Y463" s="74">
        <v>1302</v>
      </c>
      <c r="Z463" s="196" t="str">
        <f t="shared" si="23"/>
        <v/>
      </c>
    </row>
    <row r="464" spans="2:26" ht="18.75">
      <c r="B464" s="211" t="s">
        <v>2230</v>
      </c>
      <c r="C464" s="211" t="s">
        <v>2808</v>
      </c>
      <c r="D464" s="46" t="s">
        <v>2783</v>
      </c>
      <c r="E464" s="31">
        <v>1</v>
      </c>
      <c r="F464" s="31" t="s">
        <v>2807</v>
      </c>
      <c r="G464" s="191">
        <v>13</v>
      </c>
      <c r="H464" s="191">
        <f t="shared" si="21"/>
        <v>8.0246913580246915</v>
      </c>
      <c r="I464" s="154">
        <v>230</v>
      </c>
      <c r="J464" s="251">
        <f>_xlfn.XLOOKUP($I464,Inputs!$C$6:$C$23,Inputs!$D$6:$D$23)*$G464</f>
        <v>6.24</v>
      </c>
      <c r="K464" s="252">
        <f t="shared" si="22"/>
        <v>3</v>
      </c>
      <c r="L464" s="322"/>
      <c r="M464" s="322"/>
      <c r="N464" s="322"/>
      <c r="O464" s="322"/>
      <c r="P464" s="322"/>
      <c r="Q464" s="250">
        <f>_xlfn.XLOOKUP($I464,Inputs!$G$6:$G$23,Inputs!$J$6:$J$23)*$K464</f>
        <v>402</v>
      </c>
      <c r="R464" s="250">
        <f>_xlfn.XLOOKUP($I464,Inputs!$G$6:$G$23,Inputs!$K$6:$K$23)*$K464</f>
        <v>435</v>
      </c>
      <c r="S464" s="211" t="s">
        <v>1748</v>
      </c>
      <c r="T464" s="31" t="s">
        <v>2899</v>
      </c>
      <c r="U464" s="211" t="s">
        <v>3394</v>
      </c>
      <c r="V464" s="31" t="s">
        <v>4104</v>
      </c>
      <c r="W464" s="16" t="s">
        <v>5499</v>
      </c>
      <c r="X464" s="16"/>
      <c r="Y464" s="74">
        <v>1303</v>
      </c>
      <c r="Z464" s="196" t="str">
        <f t="shared" si="23"/>
        <v/>
      </c>
    </row>
    <row r="465" spans="2:26" ht="18.75">
      <c r="B465" s="211" t="s">
        <v>2230</v>
      </c>
      <c r="C465" s="211" t="s">
        <v>2808</v>
      </c>
      <c r="D465" s="46" t="s">
        <v>2783</v>
      </c>
      <c r="E465" s="31">
        <v>1</v>
      </c>
      <c r="F465" s="31" t="s">
        <v>2807</v>
      </c>
      <c r="G465" s="191">
        <v>17</v>
      </c>
      <c r="H465" s="191">
        <f t="shared" si="21"/>
        <v>10.493827160493826</v>
      </c>
      <c r="I465" s="154">
        <v>230</v>
      </c>
      <c r="J465" s="251">
        <f>_xlfn.XLOOKUP($I465,Inputs!$C$6:$C$23,Inputs!$D$6:$D$23)*$G465</f>
        <v>8.16</v>
      </c>
      <c r="K465" s="252">
        <f t="shared" si="22"/>
        <v>3</v>
      </c>
      <c r="L465" s="322"/>
      <c r="M465" s="322"/>
      <c r="N465" s="322"/>
      <c r="O465" s="322"/>
      <c r="P465" s="322"/>
      <c r="Q465" s="250">
        <f>_xlfn.XLOOKUP($I465,Inputs!$G$6:$G$23,Inputs!$J$6:$J$23)*$K465</f>
        <v>402</v>
      </c>
      <c r="R465" s="250">
        <f>_xlfn.XLOOKUP($I465,Inputs!$G$6:$G$23,Inputs!$K$6:$K$23)*$K465</f>
        <v>435</v>
      </c>
      <c r="S465" s="211" t="s">
        <v>1748</v>
      </c>
      <c r="T465" s="31" t="s">
        <v>2899</v>
      </c>
      <c r="U465" s="212" t="s">
        <v>2226</v>
      </c>
      <c r="V465" s="31" t="s">
        <v>2969</v>
      </c>
      <c r="W465" s="16" t="s">
        <v>5499</v>
      </c>
      <c r="X465" s="16"/>
      <c r="Y465" s="74">
        <v>1304</v>
      </c>
      <c r="Z465" s="196" t="str">
        <f t="shared" si="23"/>
        <v/>
      </c>
    </row>
    <row r="466" spans="2:26" ht="18.75">
      <c r="B466" s="211" t="s">
        <v>2230</v>
      </c>
      <c r="C466" s="211" t="s">
        <v>2808</v>
      </c>
      <c r="D466" s="46" t="s">
        <v>2783</v>
      </c>
      <c r="E466" s="31">
        <v>1</v>
      </c>
      <c r="F466" s="31" t="s">
        <v>2807</v>
      </c>
      <c r="G466" s="191">
        <v>0.1</v>
      </c>
      <c r="H466" s="191">
        <f t="shared" si="21"/>
        <v>6.1728395061728392E-2</v>
      </c>
      <c r="I466" s="154">
        <v>230</v>
      </c>
      <c r="J466" s="251">
        <f>_xlfn.XLOOKUP($I466,Inputs!$C$6:$C$23,Inputs!$D$6:$D$23)*$G466</f>
        <v>4.8000000000000001E-2</v>
      </c>
      <c r="K466" s="252">
        <f t="shared" si="22"/>
        <v>3</v>
      </c>
      <c r="L466" s="322"/>
      <c r="M466" s="322"/>
      <c r="N466" s="322"/>
      <c r="O466" s="322"/>
      <c r="P466" s="322"/>
      <c r="Q466" s="250">
        <f>_xlfn.XLOOKUP($I466,Inputs!$G$6:$G$23,Inputs!$J$6:$J$23)*$K466</f>
        <v>402</v>
      </c>
      <c r="R466" s="250">
        <f>_xlfn.XLOOKUP($I466,Inputs!$G$6:$G$23,Inputs!$K$6:$K$23)*$K466</f>
        <v>435</v>
      </c>
      <c r="S466" s="211" t="s">
        <v>2226</v>
      </c>
      <c r="T466" s="31" t="s">
        <v>2969</v>
      </c>
      <c r="U466" s="211" t="s">
        <v>3515</v>
      </c>
      <c r="V466" s="31" t="s">
        <v>4106</v>
      </c>
      <c r="W466" s="16" t="s">
        <v>5499</v>
      </c>
      <c r="X466" s="16"/>
      <c r="Y466" s="74">
        <v>1305</v>
      </c>
      <c r="Z466" s="196" t="str">
        <f t="shared" si="23"/>
        <v/>
      </c>
    </row>
    <row r="467" spans="2:26" ht="18.75">
      <c r="B467" s="211" t="s">
        <v>2230</v>
      </c>
      <c r="C467" s="211" t="s">
        <v>2808</v>
      </c>
      <c r="D467" s="46" t="s">
        <v>2783</v>
      </c>
      <c r="E467" s="31">
        <v>1</v>
      </c>
      <c r="F467" s="31" t="s">
        <v>2807</v>
      </c>
      <c r="G467" s="191">
        <v>24.6</v>
      </c>
      <c r="H467" s="191">
        <f t="shared" si="21"/>
        <v>15.185185185185185</v>
      </c>
      <c r="I467" s="154">
        <v>230</v>
      </c>
      <c r="J467" s="251">
        <f>_xlfn.XLOOKUP($I467,Inputs!$C$6:$C$23,Inputs!$D$6:$D$23)*$G467</f>
        <v>11.808</v>
      </c>
      <c r="K467" s="252">
        <f t="shared" si="22"/>
        <v>3</v>
      </c>
      <c r="L467" s="322"/>
      <c r="M467" s="322"/>
      <c r="N467" s="322"/>
      <c r="O467" s="322"/>
      <c r="P467" s="322"/>
      <c r="Q467" s="250">
        <f>_xlfn.XLOOKUP($I467,Inputs!$G$6:$G$23,Inputs!$J$6:$J$23)*$K467</f>
        <v>402</v>
      </c>
      <c r="R467" s="250">
        <f>_xlfn.XLOOKUP($I467,Inputs!$G$6:$G$23,Inputs!$K$6:$K$23)*$K467</f>
        <v>435</v>
      </c>
      <c r="S467" s="211" t="s">
        <v>2226</v>
      </c>
      <c r="T467" s="31" t="s">
        <v>2969</v>
      </c>
      <c r="U467" s="211" t="s">
        <v>2231</v>
      </c>
      <c r="V467" s="31" t="s">
        <v>2973</v>
      </c>
      <c r="W467" s="16" t="s">
        <v>5499</v>
      </c>
      <c r="X467" s="16"/>
      <c r="Y467" s="74">
        <v>1306</v>
      </c>
      <c r="Z467" s="196" t="str">
        <f t="shared" si="23"/>
        <v/>
      </c>
    </row>
    <row r="468" spans="2:26" ht="18.75">
      <c r="B468" s="211" t="s">
        <v>2230</v>
      </c>
      <c r="C468" s="211" t="s">
        <v>2808</v>
      </c>
      <c r="D468" s="46" t="s">
        <v>2783</v>
      </c>
      <c r="E468" s="31">
        <v>1</v>
      </c>
      <c r="F468" s="31" t="s">
        <v>2807</v>
      </c>
      <c r="G468" s="191">
        <v>0.1</v>
      </c>
      <c r="H468" s="191">
        <f t="shared" si="21"/>
        <v>6.1728395061728392E-2</v>
      </c>
      <c r="I468" s="154">
        <v>230</v>
      </c>
      <c r="J468" s="251">
        <f>_xlfn.XLOOKUP($I468,Inputs!$C$6:$C$23,Inputs!$D$6:$D$23)*$G468</f>
        <v>4.8000000000000001E-2</v>
      </c>
      <c r="K468" s="252">
        <f t="shared" si="22"/>
        <v>3</v>
      </c>
      <c r="L468" s="322"/>
      <c r="M468" s="322"/>
      <c r="N468" s="322"/>
      <c r="O468" s="322"/>
      <c r="P468" s="322"/>
      <c r="Q468" s="250">
        <f>_xlfn.XLOOKUP($I468,Inputs!$G$6:$G$23,Inputs!$J$6:$J$23)*$K468</f>
        <v>402</v>
      </c>
      <c r="R468" s="250">
        <f>_xlfn.XLOOKUP($I468,Inputs!$G$6:$G$23,Inputs!$K$6:$K$23)*$K468</f>
        <v>435</v>
      </c>
      <c r="S468" s="211" t="s">
        <v>2231</v>
      </c>
      <c r="T468" s="31" t="s">
        <v>2973</v>
      </c>
      <c r="U468" s="211" t="s">
        <v>2225</v>
      </c>
      <c r="V468" s="31" t="s">
        <v>2968</v>
      </c>
      <c r="W468" s="16" t="s">
        <v>5499</v>
      </c>
      <c r="X468" s="16"/>
      <c r="Y468" s="74">
        <v>1307</v>
      </c>
      <c r="Z468" s="196" t="str">
        <f t="shared" si="23"/>
        <v/>
      </c>
    </row>
    <row r="469" spans="2:26" ht="18.75">
      <c r="B469" s="211" t="s">
        <v>2230</v>
      </c>
      <c r="C469" s="211" t="s">
        <v>2808</v>
      </c>
      <c r="D469" s="46" t="s">
        <v>2783</v>
      </c>
      <c r="E469" s="31">
        <v>1</v>
      </c>
      <c r="F469" s="31" t="s">
        <v>2807</v>
      </c>
      <c r="G469" s="191">
        <v>15.2</v>
      </c>
      <c r="H469" s="191">
        <f t="shared" si="21"/>
        <v>9.3827160493827151</v>
      </c>
      <c r="I469" s="154">
        <v>230</v>
      </c>
      <c r="J469" s="251">
        <f>_xlfn.XLOOKUP($I469,Inputs!$C$6:$C$23,Inputs!$D$6:$D$23)*$G469</f>
        <v>7.2959999999999994</v>
      </c>
      <c r="K469" s="252">
        <f t="shared" si="22"/>
        <v>3</v>
      </c>
      <c r="L469" s="322"/>
      <c r="M469" s="322"/>
      <c r="N469" s="322"/>
      <c r="O469" s="322"/>
      <c r="P469" s="322"/>
      <c r="Q469" s="250">
        <f>_xlfn.XLOOKUP($I469,Inputs!$G$6:$G$23,Inputs!$J$6:$J$23)*$K469</f>
        <v>402</v>
      </c>
      <c r="R469" s="250">
        <f>_xlfn.XLOOKUP($I469,Inputs!$G$6:$G$23,Inputs!$K$6:$K$23)*$K469</f>
        <v>435</v>
      </c>
      <c r="S469" s="211" t="s">
        <v>2225</v>
      </c>
      <c r="T469" s="31" t="s">
        <v>2968</v>
      </c>
      <c r="U469" s="211" t="s">
        <v>4465</v>
      </c>
      <c r="V469" s="31" t="s">
        <v>2974</v>
      </c>
      <c r="W469" s="16" t="s">
        <v>5499</v>
      </c>
      <c r="X469" s="16"/>
      <c r="Y469" s="74">
        <v>1308</v>
      </c>
      <c r="Z469" s="196" t="str">
        <f t="shared" si="23"/>
        <v/>
      </c>
    </row>
    <row r="470" spans="2:26" ht="18.75">
      <c r="B470" s="211" t="s">
        <v>2230</v>
      </c>
      <c r="C470" s="211" t="s">
        <v>2808</v>
      </c>
      <c r="D470" s="46" t="s">
        <v>2783</v>
      </c>
      <c r="E470" s="31">
        <v>1</v>
      </c>
      <c r="F470" s="31" t="s">
        <v>2807</v>
      </c>
      <c r="G470" s="191">
        <v>0.1</v>
      </c>
      <c r="H470" s="191">
        <f t="shared" si="21"/>
        <v>6.1728395061728392E-2</v>
      </c>
      <c r="I470" s="154">
        <v>230</v>
      </c>
      <c r="J470" s="251">
        <f>_xlfn.XLOOKUP($I470,Inputs!$C$6:$C$23,Inputs!$D$6:$D$23)*$G470</f>
        <v>4.8000000000000001E-2</v>
      </c>
      <c r="K470" s="252">
        <f t="shared" si="22"/>
        <v>3</v>
      </c>
      <c r="L470" s="322"/>
      <c r="M470" s="322"/>
      <c r="N470" s="322"/>
      <c r="O470" s="322"/>
      <c r="P470" s="322"/>
      <c r="Q470" s="250">
        <f>_xlfn.XLOOKUP($I470,Inputs!$G$6:$G$23,Inputs!$J$6:$J$23)*$K470</f>
        <v>402</v>
      </c>
      <c r="R470" s="250">
        <f>_xlfn.XLOOKUP($I470,Inputs!$G$6:$G$23,Inputs!$K$6:$K$23)*$K470</f>
        <v>435</v>
      </c>
      <c r="S470" s="211" t="s">
        <v>4465</v>
      </c>
      <c r="T470" s="31" t="s">
        <v>2974</v>
      </c>
      <c r="U470" s="211" t="s">
        <v>4667</v>
      </c>
      <c r="V470" s="31" t="s">
        <v>3928</v>
      </c>
      <c r="W470" s="16" t="s">
        <v>5499</v>
      </c>
      <c r="X470" s="16"/>
      <c r="Y470" s="74">
        <v>1309</v>
      </c>
      <c r="Z470" s="196" t="str">
        <f t="shared" si="23"/>
        <v/>
      </c>
    </row>
    <row r="471" spans="2:26" ht="18.75">
      <c r="B471" s="211" t="s">
        <v>2230</v>
      </c>
      <c r="C471" s="211" t="s">
        <v>2808</v>
      </c>
      <c r="D471" s="46" t="s">
        <v>2783</v>
      </c>
      <c r="E471" s="31">
        <v>1</v>
      </c>
      <c r="F471" s="31" t="s">
        <v>2807</v>
      </c>
      <c r="G471" s="191">
        <v>2</v>
      </c>
      <c r="H471" s="191">
        <f t="shared" si="21"/>
        <v>1.2345679012345678</v>
      </c>
      <c r="I471" s="154">
        <v>230</v>
      </c>
      <c r="J471" s="251">
        <f>_xlfn.XLOOKUP($I471,Inputs!$C$6:$C$23,Inputs!$D$6:$D$23)*$G471</f>
        <v>0.96</v>
      </c>
      <c r="K471" s="252">
        <f t="shared" si="22"/>
        <v>3</v>
      </c>
      <c r="L471" s="322"/>
      <c r="M471" s="322"/>
      <c r="N471" s="322"/>
      <c r="O471" s="322"/>
      <c r="P471" s="322"/>
      <c r="Q471" s="250">
        <f>_xlfn.XLOOKUP($I471,Inputs!$G$6:$G$23,Inputs!$J$6:$J$23)*$K471</f>
        <v>402</v>
      </c>
      <c r="R471" s="250">
        <f>_xlfn.XLOOKUP($I471,Inputs!$G$6:$G$23,Inputs!$K$6:$K$23)*$K471</f>
        <v>435</v>
      </c>
      <c r="S471" s="211" t="s">
        <v>4465</v>
      </c>
      <c r="T471" s="31" t="s">
        <v>2974</v>
      </c>
      <c r="U471" s="211" t="s">
        <v>2227</v>
      </c>
      <c r="V471" s="31" t="s">
        <v>2967</v>
      </c>
      <c r="W471" s="16" t="s">
        <v>5499</v>
      </c>
      <c r="X471" s="16"/>
      <c r="Y471" s="74">
        <v>1310</v>
      </c>
      <c r="Z471" s="196" t="str">
        <f t="shared" si="23"/>
        <v/>
      </c>
    </row>
    <row r="472" spans="2:26" ht="18.75">
      <c r="B472" s="211" t="s">
        <v>2230</v>
      </c>
      <c r="C472" s="211" t="s">
        <v>2808</v>
      </c>
      <c r="D472" s="46" t="s">
        <v>2783</v>
      </c>
      <c r="E472" s="31">
        <v>1</v>
      </c>
      <c r="F472" s="31" t="s">
        <v>2807</v>
      </c>
      <c r="G472" s="191">
        <v>0.1</v>
      </c>
      <c r="H472" s="191">
        <f t="shared" si="21"/>
        <v>6.1728395061728392E-2</v>
      </c>
      <c r="I472" s="154">
        <v>230</v>
      </c>
      <c r="J472" s="251">
        <f>_xlfn.XLOOKUP($I472,Inputs!$C$6:$C$23,Inputs!$D$6:$D$23)*$G472</f>
        <v>4.8000000000000001E-2</v>
      </c>
      <c r="K472" s="252">
        <f t="shared" si="22"/>
        <v>3</v>
      </c>
      <c r="L472" s="322"/>
      <c r="M472" s="322"/>
      <c r="N472" s="322"/>
      <c r="O472" s="322"/>
      <c r="P472" s="322"/>
      <c r="Q472" s="250">
        <f>_xlfn.XLOOKUP($I472,Inputs!$G$6:$G$23,Inputs!$J$6:$J$23)*$K472</f>
        <v>402</v>
      </c>
      <c r="R472" s="250">
        <f>_xlfn.XLOOKUP($I472,Inputs!$G$6:$G$23,Inputs!$K$6:$K$23)*$K472</f>
        <v>435</v>
      </c>
      <c r="S472" s="211" t="s">
        <v>2227</v>
      </c>
      <c r="T472" s="31" t="s">
        <v>2967</v>
      </c>
      <c r="U472" s="211" t="s">
        <v>2229</v>
      </c>
      <c r="V472" s="31" t="s">
        <v>4052</v>
      </c>
      <c r="W472" s="16" t="s">
        <v>5499</v>
      </c>
      <c r="X472" s="16"/>
      <c r="Y472" s="74">
        <v>1311</v>
      </c>
      <c r="Z472" s="196" t="str">
        <f t="shared" si="23"/>
        <v/>
      </c>
    </row>
    <row r="473" spans="2:26" ht="18.75">
      <c r="B473" s="211" t="s">
        <v>2230</v>
      </c>
      <c r="C473" s="211" t="s">
        <v>2808</v>
      </c>
      <c r="D473" s="46" t="s">
        <v>2783</v>
      </c>
      <c r="E473" s="31">
        <v>1</v>
      </c>
      <c r="F473" s="31" t="s">
        <v>2807</v>
      </c>
      <c r="G473" s="191">
        <v>4.3</v>
      </c>
      <c r="H473" s="191">
        <f t="shared" si="21"/>
        <v>2.6543209876543208</v>
      </c>
      <c r="I473" s="154">
        <v>230</v>
      </c>
      <c r="J473" s="251">
        <f>_xlfn.XLOOKUP($I473,Inputs!$C$6:$C$23,Inputs!$D$6:$D$23)*$G473</f>
        <v>2.0640000000000001</v>
      </c>
      <c r="K473" s="252">
        <f t="shared" si="22"/>
        <v>3</v>
      </c>
      <c r="L473" s="322"/>
      <c r="M473" s="322"/>
      <c r="N473" s="322"/>
      <c r="O473" s="322"/>
      <c r="P473" s="322"/>
      <c r="Q473" s="250">
        <f>_xlfn.XLOOKUP($I473,Inputs!$G$6:$G$23,Inputs!$J$6:$J$23)*$K473</f>
        <v>402</v>
      </c>
      <c r="R473" s="250">
        <f>_xlfn.XLOOKUP($I473,Inputs!$G$6:$G$23,Inputs!$K$6:$K$23)*$K473</f>
        <v>435</v>
      </c>
      <c r="S473" s="211" t="s">
        <v>2227</v>
      </c>
      <c r="T473" s="31" t="s">
        <v>2967</v>
      </c>
      <c r="U473" s="211" t="s">
        <v>2222</v>
      </c>
      <c r="V473" s="31" t="s">
        <v>2972</v>
      </c>
      <c r="W473" s="16" t="s">
        <v>5499</v>
      </c>
      <c r="X473" s="16"/>
      <c r="Y473" s="74">
        <v>1312</v>
      </c>
      <c r="Z473" s="196" t="str">
        <f t="shared" si="23"/>
        <v/>
      </c>
    </row>
    <row r="474" spans="2:26" ht="18.75">
      <c r="B474" s="211" t="s">
        <v>2230</v>
      </c>
      <c r="C474" s="211" t="s">
        <v>2808</v>
      </c>
      <c r="D474" s="46" t="s">
        <v>2783</v>
      </c>
      <c r="E474" s="31">
        <v>1</v>
      </c>
      <c r="F474" s="31" t="s">
        <v>2807</v>
      </c>
      <c r="G474" s="191">
        <v>0.1</v>
      </c>
      <c r="H474" s="191">
        <f t="shared" si="21"/>
        <v>6.1728395061728392E-2</v>
      </c>
      <c r="I474" s="154">
        <v>230</v>
      </c>
      <c r="J474" s="251">
        <f>_xlfn.XLOOKUP($I474,Inputs!$C$6:$C$23,Inputs!$D$6:$D$23)*$G474</f>
        <v>4.8000000000000001E-2</v>
      </c>
      <c r="K474" s="252">
        <f t="shared" si="22"/>
        <v>3</v>
      </c>
      <c r="L474" s="322"/>
      <c r="M474" s="322"/>
      <c r="N474" s="322"/>
      <c r="O474" s="322"/>
      <c r="P474" s="322"/>
      <c r="Q474" s="250">
        <f>_xlfn.XLOOKUP($I474,Inputs!$G$6:$G$23,Inputs!$J$6:$J$23)*$K474</f>
        <v>402</v>
      </c>
      <c r="R474" s="250">
        <f>_xlfn.XLOOKUP($I474,Inputs!$G$6:$G$23,Inputs!$K$6:$K$23)*$K474</f>
        <v>435</v>
      </c>
      <c r="S474" s="211" t="s">
        <v>2222</v>
      </c>
      <c r="T474" s="31" t="s">
        <v>2972</v>
      </c>
      <c r="U474" s="211" t="s">
        <v>2764</v>
      </c>
      <c r="V474" s="31" t="s">
        <v>4031</v>
      </c>
      <c r="W474" s="16" t="s">
        <v>5499</v>
      </c>
      <c r="X474" s="16"/>
      <c r="Y474" s="74">
        <v>1313</v>
      </c>
      <c r="Z474" s="196" t="str">
        <f t="shared" si="23"/>
        <v/>
      </c>
    </row>
    <row r="475" spans="2:26" ht="18.75">
      <c r="B475" s="211" t="s">
        <v>2230</v>
      </c>
      <c r="C475" s="211" t="s">
        <v>2808</v>
      </c>
      <c r="D475" s="46" t="s">
        <v>2783</v>
      </c>
      <c r="E475" s="31">
        <v>1</v>
      </c>
      <c r="F475" s="31" t="s">
        <v>2807</v>
      </c>
      <c r="G475" s="191">
        <v>1</v>
      </c>
      <c r="H475" s="191">
        <f t="shared" si="21"/>
        <v>0.61728395061728392</v>
      </c>
      <c r="I475" s="154">
        <v>230</v>
      </c>
      <c r="J475" s="251">
        <f>_xlfn.XLOOKUP($I475,Inputs!$C$6:$C$23,Inputs!$D$6:$D$23)*$G475</f>
        <v>0.48</v>
      </c>
      <c r="K475" s="252">
        <f t="shared" si="22"/>
        <v>3</v>
      </c>
      <c r="L475" s="322"/>
      <c r="M475" s="322"/>
      <c r="N475" s="322"/>
      <c r="O475" s="322"/>
      <c r="P475" s="322"/>
      <c r="Q475" s="250">
        <f>_xlfn.XLOOKUP($I475,Inputs!$G$6:$G$23,Inputs!$J$6:$J$23)*$K475</f>
        <v>402</v>
      </c>
      <c r="R475" s="250">
        <f>_xlfn.XLOOKUP($I475,Inputs!$G$6:$G$23,Inputs!$K$6:$K$23)*$K475</f>
        <v>435</v>
      </c>
      <c r="S475" s="211" t="s">
        <v>2222</v>
      </c>
      <c r="T475" s="31" t="s">
        <v>2972</v>
      </c>
      <c r="U475" s="211" t="s">
        <v>1891</v>
      </c>
      <c r="V475" s="31" t="s">
        <v>4208</v>
      </c>
      <c r="W475" s="16" t="s">
        <v>5499</v>
      </c>
      <c r="X475" s="16"/>
      <c r="Y475" s="74">
        <v>1314</v>
      </c>
      <c r="Z475" s="196" t="str">
        <f t="shared" si="23"/>
        <v/>
      </c>
    </row>
    <row r="476" spans="2:26" ht="18.75">
      <c r="B476" s="211" t="s">
        <v>1954</v>
      </c>
      <c r="C476" s="211" t="s">
        <v>2808</v>
      </c>
      <c r="D476" s="46" t="s">
        <v>2783</v>
      </c>
      <c r="E476" s="31">
        <v>1</v>
      </c>
      <c r="F476" s="31" t="s">
        <v>2807</v>
      </c>
      <c r="G476" s="191">
        <v>40</v>
      </c>
      <c r="H476" s="191">
        <f t="shared" si="21"/>
        <v>24.691358024691358</v>
      </c>
      <c r="I476" s="154">
        <v>230</v>
      </c>
      <c r="J476" s="251">
        <f>_xlfn.XLOOKUP($I476,Inputs!$C$6:$C$23,Inputs!$D$6:$D$23)*$G476</f>
        <v>19.2</v>
      </c>
      <c r="K476" s="252">
        <f t="shared" si="22"/>
        <v>3</v>
      </c>
      <c r="L476" s="322"/>
      <c r="M476" s="322"/>
      <c r="N476" s="322"/>
      <c r="O476" s="322"/>
      <c r="P476" s="322"/>
      <c r="Q476" s="250">
        <f>_xlfn.XLOOKUP($I476,Inputs!$G$6:$G$23,Inputs!$J$6:$J$23)*$K476</f>
        <v>402</v>
      </c>
      <c r="R476" s="250">
        <f>_xlfn.XLOOKUP($I476,Inputs!$G$6:$G$23,Inputs!$K$6:$K$23)*$K476</f>
        <v>435</v>
      </c>
      <c r="S476" s="211" t="s">
        <v>2762</v>
      </c>
      <c r="T476" s="31" t="s">
        <v>2917</v>
      </c>
      <c r="U476" s="211" t="s">
        <v>1955</v>
      </c>
      <c r="V476" s="31" t="s">
        <v>2918</v>
      </c>
      <c r="W476" s="16" t="s">
        <v>4882</v>
      </c>
      <c r="X476" s="16"/>
      <c r="Y476" s="74">
        <v>846</v>
      </c>
      <c r="Z476" s="196" t="str">
        <f t="shared" si="23"/>
        <v/>
      </c>
    </row>
    <row r="477" spans="2:26" ht="18.75">
      <c r="B477" s="211" t="s">
        <v>1954</v>
      </c>
      <c r="C477" s="211" t="s">
        <v>2808</v>
      </c>
      <c r="D477" s="46" t="s">
        <v>2783</v>
      </c>
      <c r="E477" s="31">
        <v>1</v>
      </c>
      <c r="F477" s="31" t="s">
        <v>2807</v>
      </c>
      <c r="G477" s="191">
        <v>5</v>
      </c>
      <c r="H477" s="191">
        <f t="shared" si="21"/>
        <v>3.0864197530864197</v>
      </c>
      <c r="I477" s="154">
        <v>230</v>
      </c>
      <c r="J477" s="251">
        <f>_xlfn.XLOOKUP($I477,Inputs!$C$6:$C$23,Inputs!$D$6:$D$23)*$G477</f>
        <v>2.4</v>
      </c>
      <c r="K477" s="252">
        <f t="shared" si="22"/>
        <v>3</v>
      </c>
      <c r="L477" s="322"/>
      <c r="M477" s="322"/>
      <c r="N477" s="322"/>
      <c r="O477" s="322"/>
      <c r="P477" s="322"/>
      <c r="Q477" s="250">
        <f>_xlfn.XLOOKUP($I477,Inputs!$G$6:$G$23,Inputs!$J$6:$J$23)*$K477</f>
        <v>402</v>
      </c>
      <c r="R477" s="250">
        <f>_xlfn.XLOOKUP($I477,Inputs!$G$6:$G$23,Inputs!$K$6:$K$23)*$K477</f>
        <v>435</v>
      </c>
      <c r="S477" s="211" t="s">
        <v>1955</v>
      </c>
      <c r="T477" s="31" t="s">
        <v>2918</v>
      </c>
      <c r="U477" s="211" t="s">
        <v>1943</v>
      </c>
      <c r="V477" s="31" t="s">
        <v>4006</v>
      </c>
      <c r="W477" s="16" t="s">
        <v>4882</v>
      </c>
      <c r="X477" s="16"/>
      <c r="Y477" s="74">
        <v>847</v>
      </c>
      <c r="Z477" s="196" t="str">
        <f t="shared" si="23"/>
        <v/>
      </c>
    </row>
    <row r="478" spans="2:26" ht="18.75">
      <c r="B478" s="211" t="s">
        <v>1954</v>
      </c>
      <c r="C478" s="211" t="s">
        <v>2808</v>
      </c>
      <c r="D478" s="46" t="s">
        <v>2783</v>
      </c>
      <c r="E478" s="31">
        <v>1</v>
      </c>
      <c r="F478" s="31" t="s">
        <v>2807</v>
      </c>
      <c r="G478" s="191">
        <v>90</v>
      </c>
      <c r="H478" s="191">
        <f t="shared" si="21"/>
        <v>55.55555555555555</v>
      </c>
      <c r="I478" s="154">
        <v>230</v>
      </c>
      <c r="J478" s="251">
        <f>_xlfn.XLOOKUP($I478,Inputs!$C$6:$C$23,Inputs!$D$6:$D$23)*$G478</f>
        <v>43.199999999999996</v>
      </c>
      <c r="K478" s="252">
        <f t="shared" si="22"/>
        <v>2.9972162166153491</v>
      </c>
      <c r="L478" s="322"/>
      <c r="M478" s="322"/>
      <c r="N478" s="322"/>
      <c r="O478" s="322"/>
      <c r="P478" s="322"/>
      <c r="Q478" s="250">
        <f>_xlfn.XLOOKUP($I478,Inputs!$G$6:$G$23,Inputs!$J$6:$J$23)*$K478</f>
        <v>401.62697302645677</v>
      </c>
      <c r="R478" s="250">
        <f>_xlfn.XLOOKUP($I478,Inputs!$G$6:$G$23,Inputs!$K$6:$K$23)*$K478</f>
        <v>434.59635140922563</v>
      </c>
      <c r="S478" s="211" t="s">
        <v>1955</v>
      </c>
      <c r="T478" s="31" t="s">
        <v>2918</v>
      </c>
      <c r="U478" s="211" t="s">
        <v>1911</v>
      </c>
      <c r="V478" s="31" t="s">
        <v>4144</v>
      </c>
      <c r="W478" s="16" t="s">
        <v>4882</v>
      </c>
      <c r="X478" s="16"/>
      <c r="Y478" s="74">
        <v>848</v>
      </c>
      <c r="Z478" s="196" t="str">
        <f t="shared" si="23"/>
        <v/>
      </c>
    </row>
    <row r="479" spans="2:26" ht="18.75">
      <c r="B479" s="211" t="s">
        <v>1468</v>
      </c>
      <c r="C479" s="211" t="s">
        <v>2808</v>
      </c>
      <c r="D479" s="46" t="s">
        <v>2783</v>
      </c>
      <c r="E479" s="31">
        <v>1</v>
      </c>
      <c r="F479" s="31" t="s">
        <v>2807</v>
      </c>
      <c r="G479" s="191">
        <v>2</v>
      </c>
      <c r="H479" s="191">
        <f t="shared" si="21"/>
        <v>1.2345679012345678</v>
      </c>
      <c r="I479" s="154">
        <v>115</v>
      </c>
      <c r="J479" s="251">
        <f>_xlfn.XLOOKUP($I479,Inputs!$C$6:$C$23,Inputs!$D$6:$D$23)*$G479</f>
        <v>0.8342857142857143</v>
      </c>
      <c r="K479" s="252">
        <f t="shared" si="22"/>
        <v>3</v>
      </c>
      <c r="L479" s="322"/>
      <c r="M479" s="322"/>
      <c r="N479" s="322"/>
      <c r="O479" s="322"/>
      <c r="P479" s="322"/>
      <c r="Q479" s="250">
        <f>_xlfn.XLOOKUP($I479,Inputs!$G$6:$G$23,Inputs!$J$6:$J$23)*$K479</f>
        <v>98.449131513647643</v>
      </c>
      <c r="R479" s="250">
        <f>_xlfn.XLOOKUP($I479,Inputs!$G$6:$G$23,Inputs!$K$6:$K$23)*$K479</f>
        <v>108.40163934426229</v>
      </c>
      <c r="S479" s="211" t="s">
        <v>1469</v>
      </c>
      <c r="T479" s="31" t="s">
        <v>2825</v>
      </c>
      <c r="U479" s="211" t="s">
        <v>1470</v>
      </c>
      <c r="V479" s="31" t="s">
        <v>3944</v>
      </c>
      <c r="W479" s="16" t="s">
        <v>5471</v>
      </c>
      <c r="X479" s="16"/>
      <c r="Y479" s="74">
        <v>156</v>
      </c>
      <c r="Z479" s="196" t="str">
        <f t="shared" si="23"/>
        <v/>
      </c>
    </row>
    <row r="480" spans="2:26" ht="18.75">
      <c r="B480" s="211" t="s">
        <v>1471</v>
      </c>
      <c r="C480" s="211" t="s">
        <v>2808</v>
      </c>
      <c r="D480" s="46" t="s">
        <v>2783</v>
      </c>
      <c r="E480" s="31">
        <v>1</v>
      </c>
      <c r="F480" s="31" t="s">
        <v>2807</v>
      </c>
      <c r="G480" s="191">
        <v>15</v>
      </c>
      <c r="H480" s="191">
        <f t="shared" si="21"/>
        <v>9.2592592592592595</v>
      </c>
      <c r="I480" s="154">
        <v>115</v>
      </c>
      <c r="J480" s="251">
        <f>_xlfn.XLOOKUP($I480,Inputs!$C$6:$C$23,Inputs!$D$6:$D$23)*$G480</f>
        <v>6.2571428571428571</v>
      </c>
      <c r="K480" s="252">
        <f t="shared" si="22"/>
        <v>3</v>
      </c>
      <c r="L480" s="322"/>
      <c r="M480" s="322"/>
      <c r="N480" s="322"/>
      <c r="O480" s="322"/>
      <c r="P480" s="322"/>
      <c r="Q480" s="250">
        <f>_xlfn.XLOOKUP($I480,Inputs!$G$6:$G$23,Inputs!$J$6:$J$23)*$K480</f>
        <v>98.449131513647643</v>
      </c>
      <c r="R480" s="250">
        <f>_xlfn.XLOOKUP($I480,Inputs!$G$6:$G$23,Inputs!$K$6:$K$23)*$K480</f>
        <v>108.40163934426229</v>
      </c>
      <c r="S480" s="211" t="s">
        <v>1472</v>
      </c>
      <c r="T480" s="31" t="s">
        <v>3969</v>
      </c>
      <c r="U480" s="211" t="s">
        <v>1473</v>
      </c>
      <c r="V480" s="31" t="s">
        <v>3081</v>
      </c>
      <c r="W480" s="16" t="s">
        <v>5471</v>
      </c>
      <c r="X480" s="16"/>
      <c r="Y480" s="74">
        <v>157</v>
      </c>
      <c r="Z480" s="196" t="str">
        <f t="shared" si="23"/>
        <v/>
      </c>
    </row>
    <row r="481" spans="2:26" ht="18.75">
      <c r="B481" s="211" t="s">
        <v>1471</v>
      </c>
      <c r="C481" s="211" t="s">
        <v>2808</v>
      </c>
      <c r="D481" s="46" t="s">
        <v>2783</v>
      </c>
      <c r="E481" s="31">
        <v>1</v>
      </c>
      <c r="F481" s="31" t="s">
        <v>2807</v>
      </c>
      <c r="G481" s="191">
        <v>0.1</v>
      </c>
      <c r="H481" s="191">
        <f t="shared" si="21"/>
        <v>6.1728395061728392E-2</v>
      </c>
      <c r="I481" s="154">
        <v>115</v>
      </c>
      <c r="J481" s="251">
        <f>_xlfn.XLOOKUP($I481,Inputs!$C$6:$C$23,Inputs!$D$6:$D$23)*$G481</f>
        <v>4.1714285714285718E-2</v>
      </c>
      <c r="K481" s="252">
        <f t="shared" si="22"/>
        <v>3</v>
      </c>
      <c r="L481" s="322"/>
      <c r="M481" s="322"/>
      <c r="N481" s="322"/>
      <c r="O481" s="322"/>
      <c r="P481" s="322"/>
      <c r="Q481" s="250">
        <f>_xlfn.XLOOKUP($I481,Inputs!$G$6:$G$23,Inputs!$J$6:$J$23)*$K481</f>
        <v>98.449131513647643</v>
      </c>
      <c r="R481" s="250">
        <f>_xlfn.XLOOKUP($I481,Inputs!$G$6:$G$23,Inputs!$K$6:$K$23)*$K481</f>
        <v>108.40163934426229</v>
      </c>
      <c r="S481" s="211" t="s">
        <v>1473</v>
      </c>
      <c r="T481" s="31" t="s">
        <v>3081</v>
      </c>
      <c r="U481" s="211" t="s">
        <v>1454</v>
      </c>
      <c r="V481" s="31" t="s">
        <v>4051</v>
      </c>
      <c r="W481" s="16" t="s">
        <v>5471</v>
      </c>
      <c r="X481" s="16"/>
      <c r="Y481" s="74">
        <v>158</v>
      </c>
      <c r="Z481" s="196" t="str">
        <f t="shared" si="23"/>
        <v/>
      </c>
    </row>
    <row r="482" spans="2:26" ht="18.75">
      <c r="B482" s="211" t="s">
        <v>1471</v>
      </c>
      <c r="C482" s="211" t="s">
        <v>2808</v>
      </c>
      <c r="D482" s="46" t="s">
        <v>2783</v>
      </c>
      <c r="E482" s="31">
        <v>1</v>
      </c>
      <c r="F482" s="31" t="s">
        <v>2807</v>
      </c>
      <c r="G482" s="191">
        <v>1</v>
      </c>
      <c r="H482" s="191">
        <f t="shared" si="21"/>
        <v>0.61728395061728392</v>
      </c>
      <c r="I482" s="154">
        <v>115</v>
      </c>
      <c r="J482" s="251">
        <f>_xlfn.XLOOKUP($I482,Inputs!$C$6:$C$23,Inputs!$D$6:$D$23)*$G482</f>
        <v>0.41714285714285715</v>
      </c>
      <c r="K482" s="252">
        <f t="shared" si="22"/>
        <v>3</v>
      </c>
      <c r="L482" s="322"/>
      <c r="M482" s="322"/>
      <c r="N482" s="322"/>
      <c r="O482" s="322"/>
      <c r="P482" s="322"/>
      <c r="Q482" s="250">
        <f>_xlfn.XLOOKUP($I482,Inputs!$G$6:$G$23,Inputs!$J$6:$J$23)*$K482</f>
        <v>98.449131513647643</v>
      </c>
      <c r="R482" s="250">
        <f>_xlfn.XLOOKUP($I482,Inputs!$G$6:$G$23,Inputs!$K$6:$K$23)*$K482</f>
        <v>108.40163934426229</v>
      </c>
      <c r="S482" s="211" t="s">
        <v>1473</v>
      </c>
      <c r="T482" s="31" t="s">
        <v>3081</v>
      </c>
      <c r="U482" s="211" t="s">
        <v>1474</v>
      </c>
      <c r="V482" s="31" t="s">
        <v>3953</v>
      </c>
      <c r="W482" s="16" t="s">
        <v>5471</v>
      </c>
      <c r="X482" s="16"/>
      <c r="Y482" s="74">
        <v>159</v>
      </c>
      <c r="Z482" s="196" t="str">
        <f t="shared" si="23"/>
        <v/>
      </c>
    </row>
    <row r="483" spans="2:26" ht="18.75">
      <c r="B483" s="211" t="s">
        <v>1475</v>
      </c>
      <c r="C483" s="211" t="s">
        <v>2808</v>
      </c>
      <c r="D483" s="46" t="s">
        <v>2783</v>
      </c>
      <c r="E483" s="31">
        <v>1</v>
      </c>
      <c r="F483" s="31" t="s">
        <v>2807</v>
      </c>
      <c r="G483" s="191">
        <v>15</v>
      </c>
      <c r="H483" s="191">
        <f t="shared" si="21"/>
        <v>9.2592592592592595</v>
      </c>
      <c r="I483" s="154">
        <v>115</v>
      </c>
      <c r="J483" s="251">
        <f>_xlfn.XLOOKUP($I483,Inputs!$C$6:$C$23,Inputs!$D$6:$D$23)*$G483</f>
        <v>6.2571428571428571</v>
      </c>
      <c r="K483" s="252">
        <f t="shared" si="22"/>
        <v>3</v>
      </c>
      <c r="L483" s="322"/>
      <c r="M483" s="322"/>
      <c r="N483" s="322"/>
      <c r="O483" s="322"/>
      <c r="P483" s="322"/>
      <c r="Q483" s="250">
        <f>_xlfn.XLOOKUP($I483,Inputs!$G$6:$G$23,Inputs!$J$6:$J$23)*$K483</f>
        <v>98.449131513647643</v>
      </c>
      <c r="R483" s="250">
        <f>_xlfn.XLOOKUP($I483,Inputs!$G$6:$G$23,Inputs!$K$6:$K$23)*$K483</f>
        <v>108.40163934426229</v>
      </c>
      <c r="S483" s="211" t="s">
        <v>1472</v>
      </c>
      <c r="T483" s="31" t="s">
        <v>3969</v>
      </c>
      <c r="U483" s="211" t="s">
        <v>1473</v>
      </c>
      <c r="V483" s="31" t="s">
        <v>3081</v>
      </c>
      <c r="W483" s="16" t="s">
        <v>5471</v>
      </c>
      <c r="X483" s="16"/>
      <c r="Y483" s="74">
        <v>160</v>
      </c>
      <c r="Z483" s="196" t="str">
        <f t="shared" si="23"/>
        <v/>
      </c>
    </row>
    <row r="484" spans="2:26" ht="18.75">
      <c r="B484" s="211" t="s">
        <v>1475</v>
      </c>
      <c r="C484" s="211" t="s">
        <v>2808</v>
      </c>
      <c r="D484" s="46" t="s">
        <v>2783</v>
      </c>
      <c r="E484" s="31">
        <v>1</v>
      </c>
      <c r="F484" s="31" t="s">
        <v>2807</v>
      </c>
      <c r="G484" s="191">
        <v>0.1</v>
      </c>
      <c r="H484" s="191">
        <f t="shared" si="21"/>
        <v>6.1728395061728392E-2</v>
      </c>
      <c r="I484" s="154">
        <v>115</v>
      </c>
      <c r="J484" s="251">
        <f>_xlfn.XLOOKUP($I484,Inputs!$C$6:$C$23,Inputs!$D$6:$D$23)*$G484</f>
        <v>4.1714285714285718E-2</v>
      </c>
      <c r="K484" s="252">
        <f t="shared" si="22"/>
        <v>3</v>
      </c>
      <c r="L484" s="322"/>
      <c r="M484" s="322"/>
      <c r="N484" s="322"/>
      <c r="O484" s="322"/>
      <c r="P484" s="322"/>
      <c r="Q484" s="250">
        <f>_xlfn.XLOOKUP($I484,Inputs!$G$6:$G$23,Inputs!$J$6:$J$23)*$K484</f>
        <v>98.449131513647643</v>
      </c>
      <c r="R484" s="250">
        <f>_xlfn.XLOOKUP($I484,Inputs!$G$6:$G$23,Inputs!$K$6:$K$23)*$K484</f>
        <v>108.40163934426229</v>
      </c>
      <c r="S484" s="211" t="s">
        <v>1473</v>
      </c>
      <c r="T484" s="31" t="s">
        <v>3081</v>
      </c>
      <c r="U484" s="211" t="s">
        <v>1454</v>
      </c>
      <c r="V484" s="31" t="s">
        <v>4051</v>
      </c>
      <c r="W484" s="16" t="s">
        <v>5471</v>
      </c>
      <c r="X484" s="16"/>
      <c r="Y484" s="74">
        <v>161</v>
      </c>
      <c r="Z484" s="196" t="str">
        <f t="shared" si="23"/>
        <v/>
      </c>
    </row>
    <row r="485" spans="2:26" ht="18.75">
      <c r="B485" s="211" t="s">
        <v>1475</v>
      </c>
      <c r="C485" s="211" t="s">
        <v>2808</v>
      </c>
      <c r="D485" s="46" t="s">
        <v>2783</v>
      </c>
      <c r="E485" s="31">
        <v>1</v>
      </c>
      <c r="F485" s="31" t="s">
        <v>2807</v>
      </c>
      <c r="G485" s="191">
        <v>1</v>
      </c>
      <c r="H485" s="191">
        <f t="shared" si="21"/>
        <v>0.61728395061728392</v>
      </c>
      <c r="I485" s="154">
        <v>115</v>
      </c>
      <c r="J485" s="251">
        <f>_xlfn.XLOOKUP($I485,Inputs!$C$6:$C$23,Inputs!$D$6:$D$23)*$G485</f>
        <v>0.41714285714285715</v>
      </c>
      <c r="K485" s="252">
        <f t="shared" si="22"/>
        <v>3</v>
      </c>
      <c r="L485" s="322"/>
      <c r="M485" s="322"/>
      <c r="N485" s="322"/>
      <c r="O485" s="322"/>
      <c r="P485" s="322"/>
      <c r="Q485" s="250">
        <f>_xlfn.XLOOKUP($I485,Inputs!$G$6:$G$23,Inputs!$J$6:$J$23)*$K485</f>
        <v>98.449131513647643</v>
      </c>
      <c r="R485" s="250">
        <f>_xlfn.XLOOKUP($I485,Inputs!$G$6:$G$23,Inputs!$K$6:$K$23)*$K485</f>
        <v>108.40163934426229</v>
      </c>
      <c r="S485" s="211" t="s">
        <v>1473</v>
      </c>
      <c r="T485" s="31" t="s">
        <v>3081</v>
      </c>
      <c r="U485" s="211" t="s">
        <v>1474</v>
      </c>
      <c r="V485" s="31" t="s">
        <v>3953</v>
      </c>
      <c r="W485" s="16" t="s">
        <v>5471</v>
      </c>
      <c r="X485" s="16"/>
      <c r="Y485" s="74">
        <v>162</v>
      </c>
      <c r="Z485" s="196" t="str">
        <f t="shared" si="23"/>
        <v/>
      </c>
    </row>
    <row r="486" spans="2:26" ht="18.75">
      <c r="B486" s="211" t="s">
        <v>1476</v>
      </c>
      <c r="C486" s="211" t="s">
        <v>2808</v>
      </c>
      <c r="D486" s="46" t="s">
        <v>2783</v>
      </c>
      <c r="E486" s="31">
        <v>1</v>
      </c>
      <c r="F486" s="31" t="s">
        <v>2807</v>
      </c>
      <c r="G486" s="191">
        <v>12</v>
      </c>
      <c r="H486" s="191">
        <f t="shared" si="21"/>
        <v>7.4074074074074066</v>
      </c>
      <c r="I486" s="154">
        <v>115</v>
      </c>
      <c r="J486" s="251">
        <f>_xlfn.XLOOKUP($I486,Inputs!$C$6:$C$23,Inputs!$D$6:$D$23)*$G486</f>
        <v>5.0057142857142853</v>
      </c>
      <c r="K486" s="252">
        <f t="shared" si="22"/>
        <v>3</v>
      </c>
      <c r="L486" s="322"/>
      <c r="M486" s="322"/>
      <c r="N486" s="322"/>
      <c r="O486" s="322"/>
      <c r="P486" s="322"/>
      <c r="Q486" s="250">
        <f>_xlfn.XLOOKUP($I486,Inputs!$G$6:$G$23,Inputs!$J$6:$J$23)*$K486</f>
        <v>98.449131513647643</v>
      </c>
      <c r="R486" s="250">
        <f>_xlfn.XLOOKUP($I486,Inputs!$G$6:$G$23,Inputs!$K$6:$K$23)*$K486</f>
        <v>108.40163934426229</v>
      </c>
      <c r="S486" s="211" t="s">
        <v>1472</v>
      </c>
      <c r="T486" s="31" t="s">
        <v>3969</v>
      </c>
      <c r="U486" s="211" t="s">
        <v>1480</v>
      </c>
      <c r="V486" s="31" t="s">
        <v>2822</v>
      </c>
      <c r="W486" s="16" t="s">
        <v>5471</v>
      </c>
      <c r="X486" s="16"/>
      <c r="Y486" s="74">
        <v>163</v>
      </c>
      <c r="Z486" s="196" t="str">
        <f t="shared" si="23"/>
        <v/>
      </c>
    </row>
    <row r="487" spans="2:26" ht="18.75">
      <c r="B487" s="211" t="s">
        <v>1476</v>
      </c>
      <c r="C487" s="211" t="s">
        <v>2808</v>
      </c>
      <c r="D487" s="46" t="s">
        <v>2783</v>
      </c>
      <c r="E487" s="31">
        <v>1</v>
      </c>
      <c r="F487" s="31" t="s">
        <v>2807</v>
      </c>
      <c r="G487" s="191">
        <v>0.1</v>
      </c>
      <c r="H487" s="191">
        <f t="shared" si="21"/>
        <v>6.1728395061728392E-2</v>
      </c>
      <c r="I487" s="154">
        <v>115</v>
      </c>
      <c r="J487" s="251">
        <f>_xlfn.XLOOKUP($I487,Inputs!$C$6:$C$23,Inputs!$D$6:$D$23)*$G487</f>
        <v>4.1714285714285718E-2</v>
      </c>
      <c r="K487" s="252">
        <f t="shared" si="22"/>
        <v>3</v>
      </c>
      <c r="L487" s="322"/>
      <c r="M487" s="322"/>
      <c r="N487" s="322"/>
      <c r="O487" s="322"/>
      <c r="P487" s="322"/>
      <c r="Q487" s="250">
        <f>_xlfn.XLOOKUP($I487,Inputs!$G$6:$G$23,Inputs!$J$6:$J$23)*$K487</f>
        <v>98.449131513647643</v>
      </c>
      <c r="R487" s="250">
        <f>_xlfn.XLOOKUP($I487,Inputs!$G$6:$G$23,Inputs!$K$6:$K$23)*$K487</f>
        <v>108.40163934426229</v>
      </c>
      <c r="S487" s="211" t="s">
        <v>1480</v>
      </c>
      <c r="T487" s="31" t="s">
        <v>2822</v>
      </c>
      <c r="U487" s="211" t="s">
        <v>3516</v>
      </c>
      <c r="V487" s="31" t="s">
        <v>4018</v>
      </c>
      <c r="W487" s="16" t="s">
        <v>5471</v>
      </c>
      <c r="X487" s="16"/>
      <c r="Y487" s="74">
        <v>164</v>
      </c>
      <c r="Z487" s="196" t="str">
        <f t="shared" si="23"/>
        <v/>
      </c>
    </row>
    <row r="488" spans="2:26" ht="18.75">
      <c r="B488" s="211" t="s">
        <v>1476</v>
      </c>
      <c r="C488" s="211" t="s">
        <v>2808</v>
      </c>
      <c r="D488" s="46" t="s">
        <v>2783</v>
      </c>
      <c r="E488" s="31">
        <v>1</v>
      </c>
      <c r="F488" s="31" t="s">
        <v>2807</v>
      </c>
      <c r="G488" s="191">
        <v>2</v>
      </c>
      <c r="H488" s="191">
        <f t="shared" si="21"/>
        <v>1.2345679012345678</v>
      </c>
      <c r="I488" s="154">
        <v>115</v>
      </c>
      <c r="J488" s="251">
        <f>_xlfn.XLOOKUP($I488,Inputs!$C$6:$C$23,Inputs!$D$6:$D$23)*$G488</f>
        <v>0.8342857142857143</v>
      </c>
      <c r="K488" s="252">
        <f t="shared" si="22"/>
        <v>3</v>
      </c>
      <c r="L488" s="322"/>
      <c r="M488" s="322"/>
      <c r="N488" s="322"/>
      <c r="O488" s="322"/>
      <c r="P488" s="322"/>
      <c r="Q488" s="250">
        <f>_xlfn.XLOOKUP($I488,Inputs!$G$6:$G$23,Inputs!$J$6:$J$23)*$K488</f>
        <v>98.449131513647643</v>
      </c>
      <c r="R488" s="250">
        <f>_xlfn.XLOOKUP($I488,Inputs!$G$6:$G$23,Inputs!$K$6:$K$23)*$K488</f>
        <v>108.40163934426229</v>
      </c>
      <c r="S488" s="211" t="s">
        <v>1480</v>
      </c>
      <c r="T488" s="31" t="s">
        <v>2822</v>
      </c>
      <c r="U488" s="211" t="s">
        <v>1481</v>
      </c>
      <c r="V488" s="31" t="s">
        <v>2821</v>
      </c>
      <c r="W488" s="16" t="s">
        <v>5471</v>
      </c>
      <c r="X488" s="16"/>
      <c r="Y488" s="74">
        <v>165</v>
      </c>
      <c r="Z488" s="196" t="str">
        <f t="shared" si="23"/>
        <v/>
      </c>
    </row>
    <row r="489" spans="2:26" ht="18.75">
      <c r="B489" s="211" t="s">
        <v>1476</v>
      </c>
      <c r="C489" s="211" t="s">
        <v>2808</v>
      </c>
      <c r="D489" s="46" t="s">
        <v>2783</v>
      </c>
      <c r="E489" s="31">
        <v>1</v>
      </c>
      <c r="F489" s="31" t="s">
        <v>2807</v>
      </c>
      <c r="G489" s="191">
        <v>2</v>
      </c>
      <c r="H489" s="191">
        <f t="shared" si="21"/>
        <v>1.2345679012345678</v>
      </c>
      <c r="I489" s="154">
        <v>115</v>
      </c>
      <c r="J489" s="251">
        <f>_xlfn.XLOOKUP($I489,Inputs!$C$6:$C$23,Inputs!$D$6:$D$23)*$G489</f>
        <v>0.8342857142857143</v>
      </c>
      <c r="K489" s="252">
        <f t="shared" si="22"/>
        <v>3</v>
      </c>
      <c r="L489" s="322"/>
      <c r="M489" s="322"/>
      <c r="N489" s="322"/>
      <c r="O489" s="322"/>
      <c r="P489" s="322"/>
      <c r="Q489" s="250">
        <f>_xlfn.XLOOKUP($I489,Inputs!$G$6:$G$23,Inputs!$J$6:$J$23)*$K489</f>
        <v>98.449131513647643</v>
      </c>
      <c r="R489" s="250">
        <f>_xlfn.XLOOKUP($I489,Inputs!$G$6:$G$23,Inputs!$K$6:$K$23)*$K489</f>
        <v>108.40163934426229</v>
      </c>
      <c r="S489" s="211" t="s">
        <v>1481</v>
      </c>
      <c r="T489" s="31" t="s">
        <v>2821</v>
      </c>
      <c r="U489" s="211" t="s">
        <v>1482</v>
      </c>
      <c r="V489" s="31" t="s">
        <v>4174</v>
      </c>
      <c r="W489" s="16" t="s">
        <v>5471</v>
      </c>
      <c r="X489" s="16"/>
      <c r="Y489" s="74">
        <v>166</v>
      </c>
      <c r="Z489" s="196" t="str">
        <f t="shared" si="23"/>
        <v/>
      </c>
    </row>
    <row r="490" spans="2:26" ht="18.75">
      <c r="B490" s="211" t="s">
        <v>1476</v>
      </c>
      <c r="C490" s="211" t="s">
        <v>2808</v>
      </c>
      <c r="D490" s="46" t="s">
        <v>2783</v>
      </c>
      <c r="E490" s="31">
        <v>1</v>
      </c>
      <c r="F490" s="31" t="s">
        <v>2807</v>
      </c>
      <c r="G490" s="191">
        <v>25</v>
      </c>
      <c r="H490" s="191">
        <f t="shared" si="21"/>
        <v>15.432098765432098</v>
      </c>
      <c r="I490" s="154">
        <v>115</v>
      </c>
      <c r="J490" s="251">
        <f>_xlfn.XLOOKUP($I490,Inputs!$C$6:$C$23,Inputs!$D$6:$D$23)*$G490</f>
        <v>10.428571428571429</v>
      </c>
      <c r="K490" s="252">
        <f t="shared" si="22"/>
        <v>3</v>
      </c>
      <c r="L490" s="322"/>
      <c r="M490" s="322"/>
      <c r="N490" s="322"/>
      <c r="O490" s="322"/>
      <c r="P490" s="322"/>
      <c r="Q490" s="250">
        <f>_xlfn.XLOOKUP($I490,Inputs!$G$6:$G$23,Inputs!$J$6:$J$23)*$K490</f>
        <v>98.449131513647643</v>
      </c>
      <c r="R490" s="250">
        <f>_xlfn.XLOOKUP($I490,Inputs!$G$6:$G$23,Inputs!$K$6:$K$23)*$K490</f>
        <v>108.40163934426229</v>
      </c>
      <c r="S490" s="211" t="s">
        <v>1481</v>
      </c>
      <c r="T490" s="31" t="s">
        <v>2821</v>
      </c>
      <c r="U490" s="211" t="s">
        <v>1477</v>
      </c>
      <c r="V490" s="31" t="s">
        <v>2823</v>
      </c>
      <c r="W490" s="16" t="s">
        <v>5471</v>
      </c>
      <c r="X490" s="16"/>
      <c r="Y490" s="74">
        <v>167</v>
      </c>
      <c r="Z490" s="196" t="str">
        <f t="shared" si="23"/>
        <v/>
      </c>
    </row>
    <row r="491" spans="2:26" ht="18.75">
      <c r="B491" s="211" t="s">
        <v>1476</v>
      </c>
      <c r="C491" s="211" t="s">
        <v>2808</v>
      </c>
      <c r="D491" s="46" t="s">
        <v>2783</v>
      </c>
      <c r="E491" s="31">
        <v>1</v>
      </c>
      <c r="F491" s="31" t="s">
        <v>2807</v>
      </c>
      <c r="G491" s="191">
        <v>7</v>
      </c>
      <c r="H491" s="191">
        <f t="shared" si="21"/>
        <v>4.3209876543209873</v>
      </c>
      <c r="I491" s="154">
        <v>115</v>
      </c>
      <c r="J491" s="251">
        <f>_xlfn.XLOOKUP($I491,Inputs!$C$6:$C$23,Inputs!$D$6:$D$23)*$G491</f>
        <v>2.92</v>
      </c>
      <c r="K491" s="252">
        <f t="shared" si="22"/>
        <v>3</v>
      </c>
      <c r="L491" s="322"/>
      <c r="M491" s="322"/>
      <c r="N491" s="322"/>
      <c r="O491" s="322"/>
      <c r="P491" s="322"/>
      <c r="Q491" s="250">
        <f>_xlfn.XLOOKUP($I491,Inputs!$G$6:$G$23,Inputs!$J$6:$J$23)*$K491</f>
        <v>98.449131513647643</v>
      </c>
      <c r="R491" s="250">
        <f>_xlfn.XLOOKUP($I491,Inputs!$G$6:$G$23,Inputs!$K$6:$K$23)*$K491</f>
        <v>108.40163934426229</v>
      </c>
      <c r="S491" s="211" t="s">
        <v>1477</v>
      </c>
      <c r="T491" s="31" t="s">
        <v>2823</v>
      </c>
      <c r="U491" s="211" t="s">
        <v>1478</v>
      </c>
      <c r="V491" s="31" t="s">
        <v>3374</v>
      </c>
      <c r="W491" s="16" t="s">
        <v>5471</v>
      </c>
      <c r="X491" s="16"/>
      <c r="Y491" s="74">
        <v>168</v>
      </c>
      <c r="Z491" s="196" t="str">
        <f t="shared" si="23"/>
        <v/>
      </c>
    </row>
    <row r="492" spans="2:26" ht="18.75">
      <c r="B492" s="211" t="s">
        <v>1476</v>
      </c>
      <c r="C492" s="211" t="s">
        <v>2808</v>
      </c>
      <c r="D492" s="46" t="s">
        <v>2783</v>
      </c>
      <c r="E492" s="31">
        <v>1</v>
      </c>
      <c r="F492" s="31" t="s">
        <v>2807</v>
      </c>
      <c r="G492" s="191">
        <v>8</v>
      </c>
      <c r="H492" s="191">
        <f t="shared" si="21"/>
        <v>4.9382716049382713</v>
      </c>
      <c r="I492" s="154">
        <v>115</v>
      </c>
      <c r="J492" s="251">
        <f>_xlfn.XLOOKUP($I492,Inputs!$C$6:$C$23,Inputs!$D$6:$D$23)*$G492</f>
        <v>3.3371428571428572</v>
      </c>
      <c r="K492" s="252">
        <f t="shared" si="22"/>
        <v>3</v>
      </c>
      <c r="L492" s="322"/>
      <c r="M492" s="322"/>
      <c r="N492" s="322"/>
      <c r="O492" s="322"/>
      <c r="P492" s="322"/>
      <c r="Q492" s="250">
        <f>_xlfn.XLOOKUP($I492,Inputs!$G$6:$G$23,Inputs!$J$6:$J$23)*$K492</f>
        <v>98.449131513647643</v>
      </c>
      <c r="R492" s="250">
        <f>_xlfn.XLOOKUP($I492,Inputs!$G$6:$G$23,Inputs!$K$6:$K$23)*$K492</f>
        <v>108.40163934426229</v>
      </c>
      <c r="S492" s="211" t="s">
        <v>1477</v>
      </c>
      <c r="T492" s="31" t="s">
        <v>2823</v>
      </c>
      <c r="U492" s="211" t="s">
        <v>1479</v>
      </c>
      <c r="V492" s="31" t="s">
        <v>2824</v>
      </c>
      <c r="W492" s="16" t="s">
        <v>5471</v>
      </c>
      <c r="X492" s="16"/>
      <c r="Y492" s="74">
        <v>169</v>
      </c>
      <c r="Z492" s="196" t="str">
        <f t="shared" si="23"/>
        <v/>
      </c>
    </row>
    <row r="493" spans="2:26" ht="18.75">
      <c r="B493" s="211" t="s">
        <v>1476</v>
      </c>
      <c r="C493" s="211" t="s">
        <v>2808</v>
      </c>
      <c r="D493" s="46" t="s">
        <v>2783</v>
      </c>
      <c r="E493" s="31">
        <v>1</v>
      </c>
      <c r="F493" s="31" t="s">
        <v>2807</v>
      </c>
      <c r="G493" s="191">
        <v>0.1</v>
      </c>
      <c r="H493" s="191">
        <f t="shared" si="21"/>
        <v>6.1728395061728392E-2</v>
      </c>
      <c r="I493" s="154">
        <v>115</v>
      </c>
      <c r="J493" s="251">
        <f>_xlfn.XLOOKUP($I493,Inputs!$C$6:$C$23,Inputs!$D$6:$D$23)*$G493</f>
        <v>4.1714285714285718E-2</v>
      </c>
      <c r="K493" s="252">
        <f t="shared" si="22"/>
        <v>3</v>
      </c>
      <c r="L493" s="322"/>
      <c r="M493" s="322"/>
      <c r="N493" s="322"/>
      <c r="O493" s="322"/>
      <c r="P493" s="322"/>
      <c r="Q493" s="250">
        <f>_xlfn.XLOOKUP($I493,Inputs!$G$6:$G$23,Inputs!$J$6:$J$23)*$K493</f>
        <v>98.449131513647643</v>
      </c>
      <c r="R493" s="250">
        <f>_xlfn.XLOOKUP($I493,Inputs!$G$6:$G$23,Inputs!$K$6:$K$23)*$K493</f>
        <v>108.40163934426229</v>
      </c>
      <c r="S493" s="211" t="s">
        <v>1479</v>
      </c>
      <c r="T493" s="31" t="s">
        <v>2824</v>
      </c>
      <c r="U493" s="211" t="s">
        <v>1484</v>
      </c>
      <c r="V493" s="31" t="s">
        <v>4207</v>
      </c>
      <c r="W493" s="16" t="s">
        <v>5471</v>
      </c>
      <c r="X493" s="16"/>
      <c r="Y493" s="74">
        <v>170</v>
      </c>
      <c r="Z493" s="196" t="str">
        <f t="shared" si="23"/>
        <v/>
      </c>
    </row>
    <row r="494" spans="2:26" ht="18.75">
      <c r="B494" s="211" t="s">
        <v>1476</v>
      </c>
      <c r="C494" s="211" t="s">
        <v>2808</v>
      </c>
      <c r="D494" s="46" t="s">
        <v>2783</v>
      </c>
      <c r="E494" s="31">
        <v>1</v>
      </c>
      <c r="F494" s="31" t="s">
        <v>2807</v>
      </c>
      <c r="G494" s="191">
        <v>0.1</v>
      </c>
      <c r="H494" s="191">
        <f t="shared" si="21"/>
        <v>6.1728395061728392E-2</v>
      </c>
      <c r="I494" s="154">
        <v>115</v>
      </c>
      <c r="J494" s="251">
        <f>_xlfn.XLOOKUP($I494,Inputs!$C$6:$C$23,Inputs!$D$6:$D$23)*$G494</f>
        <v>4.1714285714285718E-2</v>
      </c>
      <c r="K494" s="252">
        <f t="shared" si="22"/>
        <v>3</v>
      </c>
      <c r="L494" s="322"/>
      <c r="M494" s="322"/>
      <c r="N494" s="322"/>
      <c r="O494" s="322"/>
      <c r="P494" s="322"/>
      <c r="Q494" s="250">
        <f>_xlfn.XLOOKUP($I494,Inputs!$G$6:$G$23,Inputs!$J$6:$J$23)*$K494</f>
        <v>98.449131513647643</v>
      </c>
      <c r="R494" s="250">
        <f>_xlfn.XLOOKUP($I494,Inputs!$G$6:$G$23,Inputs!$K$6:$K$23)*$K494</f>
        <v>108.40163934426229</v>
      </c>
      <c r="S494" s="211" t="s">
        <v>1479</v>
      </c>
      <c r="T494" s="31" t="s">
        <v>2824</v>
      </c>
      <c r="U494" s="211" t="s">
        <v>1483</v>
      </c>
      <c r="V494" s="31" t="s">
        <v>3958</v>
      </c>
      <c r="W494" s="16" t="s">
        <v>5471</v>
      </c>
      <c r="X494" s="16"/>
      <c r="Y494" s="74">
        <v>171</v>
      </c>
      <c r="Z494" s="196" t="str">
        <f t="shared" si="23"/>
        <v/>
      </c>
    </row>
    <row r="495" spans="2:26" ht="18.75">
      <c r="B495" s="211" t="s">
        <v>1485</v>
      </c>
      <c r="C495" s="211" t="s">
        <v>2808</v>
      </c>
      <c r="D495" s="46" t="s">
        <v>2783</v>
      </c>
      <c r="E495" s="31">
        <v>1</v>
      </c>
      <c r="F495" s="31" t="s">
        <v>2807</v>
      </c>
      <c r="G495" s="191">
        <v>12</v>
      </c>
      <c r="H495" s="191">
        <f t="shared" si="21"/>
        <v>7.4074074074074066</v>
      </c>
      <c r="I495" s="154">
        <v>115</v>
      </c>
      <c r="J495" s="251">
        <f>_xlfn.XLOOKUP($I495,Inputs!$C$6:$C$23,Inputs!$D$6:$D$23)*$G495</f>
        <v>5.0057142857142853</v>
      </c>
      <c r="K495" s="252">
        <f t="shared" si="22"/>
        <v>3</v>
      </c>
      <c r="L495" s="322"/>
      <c r="M495" s="322"/>
      <c r="N495" s="322"/>
      <c r="O495" s="322"/>
      <c r="P495" s="322"/>
      <c r="Q495" s="250">
        <f>_xlfn.XLOOKUP($I495,Inputs!$G$6:$G$23,Inputs!$J$6:$J$23)*$K495</f>
        <v>98.449131513647643</v>
      </c>
      <c r="R495" s="250">
        <f>_xlfn.XLOOKUP($I495,Inputs!$G$6:$G$23,Inputs!$K$6:$K$23)*$K495</f>
        <v>108.40163934426229</v>
      </c>
      <c r="S495" s="211" t="s">
        <v>1472</v>
      </c>
      <c r="T495" s="31" t="s">
        <v>3969</v>
      </c>
      <c r="U495" s="211" t="s">
        <v>1480</v>
      </c>
      <c r="V495" s="31" t="s">
        <v>2822</v>
      </c>
      <c r="W495" s="16" t="s">
        <v>5471</v>
      </c>
      <c r="X495" s="16"/>
      <c r="Y495" s="74">
        <v>172</v>
      </c>
      <c r="Z495" s="196" t="str">
        <f t="shared" si="23"/>
        <v/>
      </c>
    </row>
    <row r="496" spans="2:26" ht="18.75">
      <c r="B496" s="211" t="s">
        <v>1485</v>
      </c>
      <c r="C496" s="211" t="s">
        <v>2808</v>
      </c>
      <c r="D496" s="46" t="s">
        <v>2783</v>
      </c>
      <c r="E496" s="31">
        <v>1</v>
      </c>
      <c r="F496" s="31" t="s">
        <v>2807</v>
      </c>
      <c r="G496" s="191">
        <v>0.1</v>
      </c>
      <c r="H496" s="191">
        <f t="shared" si="21"/>
        <v>6.1728395061728392E-2</v>
      </c>
      <c r="I496" s="154">
        <v>115</v>
      </c>
      <c r="J496" s="251">
        <f>_xlfn.XLOOKUP($I496,Inputs!$C$6:$C$23,Inputs!$D$6:$D$23)*$G496</f>
        <v>4.1714285714285718E-2</v>
      </c>
      <c r="K496" s="252">
        <f t="shared" si="22"/>
        <v>3</v>
      </c>
      <c r="L496" s="322"/>
      <c r="M496" s="322"/>
      <c r="N496" s="322"/>
      <c r="O496" s="322"/>
      <c r="P496" s="322"/>
      <c r="Q496" s="250">
        <f>_xlfn.XLOOKUP($I496,Inputs!$G$6:$G$23,Inputs!$J$6:$J$23)*$K496</f>
        <v>98.449131513647643</v>
      </c>
      <c r="R496" s="250">
        <f>_xlfn.XLOOKUP($I496,Inputs!$G$6:$G$23,Inputs!$K$6:$K$23)*$K496</f>
        <v>108.40163934426229</v>
      </c>
      <c r="S496" s="211" t="s">
        <v>1480</v>
      </c>
      <c r="T496" s="31" t="s">
        <v>2822</v>
      </c>
      <c r="U496" s="211" t="s">
        <v>3516</v>
      </c>
      <c r="V496" s="31" t="s">
        <v>4018</v>
      </c>
      <c r="W496" s="16" t="s">
        <v>5471</v>
      </c>
      <c r="X496" s="16"/>
      <c r="Y496" s="74">
        <v>173</v>
      </c>
      <c r="Z496" s="196" t="str">
        <f t="shared" si="23"/>
        <v/>
      </c>
    </row>
    <row r="497" spans="2:26" ht="18.75">
      <c r="B497" s="211" t="s">
        <v>1485</v>
      </c>
      <c r="C497" s="211" t="s">
        <v>2808</v>
      </c>
      <c r="D497" s="46" t="s">
        <v>2783</v>
      </c>
      <c r="E497" s="31">
        <v>1</v>
      </c>
      <c r="F497" s="31" t="s">
        <v>2807</v>
      </c>
      <c r="G497" s="191">
        <v>2</v>
      </c>
      <c r="H497" s="191">
        <f t="shared" si="21"/>
        <v>1.2345679012345678</v>
      </c>
      <c r="I497" s="154">
        <v>115</v>
      </c>
      <c r="J497" s="251">
        <f>_xlfn.XLOOKUP($I497,Inputs!$C$6:$C$23,Inputs!$D$6:$D$23)*$G497</f>
        <v>0.8342857142857143</v>
      </c>
      <c r="K497" s="252">
        <f t="shared" si="22"/>
        <v>3</v>
      </c>
      <c r="L497" s="322"/>
      <c r="M497" s="322"/>
      <c r="N497" s="322"/>
      <c r="O497" s="322"/>
      <c r="P497" s="322"/>
      <c r="Q497" s="250">
        <f>_xlfn.XLOOKUP($I497,Inputs!$G$6:$G$23,Inputs!$J$6:$J$23)*$K497</f>
        <v>98.449131513647643</v>
      </c>
      <c r="R497" s="250">
        <f>_xlfn.XLOOKUP($I497,Inputs!$G$6:$G$23,Inputs!$K$6:$K$23)*$K497</f>
        <v>108.40163934426229</v>
      </c>
      <c r="S497" s="211" t="s">
        <v>1480</v>
      </c>
      <c r="T497" s="31" t="s">
        <v>2822</v>
      </c>
      <c r="U497" s="211" t="s">
        <v>1481</v>
      </c>
      <c r="V497" s="31" t="s">
        <v>2821</v>
      </c>
      <c r="W497" s="16" t="s">
        <v>5471</v>
      </c>
      <c r="X497" s="16"/>
      <c r="Y497" s="74">
        <v>174</v>
      </c>
      <c r="Z497" s="196" t="str">
        <f t="shared" si="23"/>
        <v/>
      </c>
    </row>
    <row r="498" spans="2:26" ht="18.75">
      <c r="B498" s="211" t="s">
        <v>1485</v>
      </c>
      <c r="C498" s="211" t="s">
        <v>2808</v>
      </c>
      <c r="D498" s="46" t="s">
        <v>2783</v>
      </c>
      <c r="E498" s="31">
        <v>1</v>
      </c>
      <c r="F498" s="31" t="s">
        <v>2807</v>
      </c>
      <c r="G498" s="191">
        <v>2</v>
      </c>
      <c r="H498" s="191">
        <f t="shared" si="21"/>
        <v>1.2345679012345678</v>
      </c>
      <c r="I498" s="154">
        <v>115</v>
      </c>
      <c r="J498" s="251">
        <f>_xlfn.XLOOKUP($I498,Inputs!$C$6:$C$23,Inputs!$D$6:$D$23)*$G498</f>
        <v>0.8342857142857143</v>
      </c>
      <c r="K498" s="252">
        <f t="shared" si="22"/>
        <v>3</v>
      </c>
      <c r="L498" s="322"/>
      <c r="M498" s="322"/>
      <c r="N498" s="322"/>
      <c r="O498" s="322"/>
      <c r="P498" s="322"/>
      <c r="Q498" s="250">
        <f>_xlfn.XLOOKUP($I498,Inputs!$G$6:$G$23,Inputs!$J$6:$J$23)*$K498</f>
        <v>98.449131513647643</v>
      </c>
      <c r="R498" s="250">
        <f>_xlfn.XLOOKUP($I498,Inputs!$G$6:$G$23,Inputs!$K$6:$K$23)*$K498</f>
        <v>108.40163934426229</v>
      </c>
      <c r="S498" s="211" t="s">
        <v>1481</v>
      </c>
      <c r="T498" s="31" t="s">
        <v>2821</v>
      </c>
      <c r="U498" s="211" t="s">
        <v>1482</v>
      </c>
      <c r="V498" s="31" t="s">
        <v>4174</v>
      </c>
      <c r="W498" s="16" t="s">
        <v>5471</v>
      </c>
      <c r="X498" s="16"/>
      <c r="Y498" s="74">
        <v>175</v>
      </c>
      <c r="Z498" s="196" t="str">
        <f t="shared" si="23"/>
        <v/>
      </c>
    </row>
    <row r="499" spans="2:26" ht="18.75">
      <c r="B499" s="211" t="s">
        <v>1485</v>
      </c>
      <c r="C499" s="211" t="s">
        <v>2808</v>
      </c>
      <c r="D499" s="46" t="s">
        <v>2783</v>
      </c>
      <c r="E499" s="31">
        <v>1</v>
      </c>
      <c r="F499" s="31" t="s">
        <v>2807</v>
      </c>
      <c r="G499" s="191">
        <v>25</v>
      </c>
      <c r="H499" s="191">
        <f t="shared" si="21"/>
        <v>15.432098765432098</v>
      </c>
      <c r="I499" s="154">
        <v>115</v>
      </c>
      <c r="J499" s="251">
        <f>_xlfn.XLOOKUP($I499,Inputs!$C$6:$C$23,Inputs!$D$6:$D$23)*$G499</f>
        <v>10.428571428571429</v>
      </c>
      <c r="K499" s="252">
        <f t="shared" si="22"/>
        <v>3</v>
      </c>
      <c r="L499" s="322"/>
      <c r="M499" s="322"/>
      <c r="N499" s="322"/>
      <c r="O499" s="322"/>
      <c r="P499" s="322"/>
      <c r="Q499" s="250">
        <f>_xlfn.XLOOKUP($I499,Inputs!$G$6:$G$23,Inputs!$J$6:$J$23)*$K499</f>
        <v>98.449131513647643</v>
      </c>
      <c r="R499" s="250">
        <f>_xlfn.XLOOKUP($I499,Inputs!$G$6:$G$23,Inputs!$K$6:$K$23)*$K499</f>
        <v>108.40163934426229</v>
      </c>
      <c r="S499" s="211" t="s">
        <v>1481</v>
      </c>
      <c r="T499" s="31" t="s">
        <v>2821</v>
      </c>
      <c r="U499" s="211" t="s">
        <v>1477</v>
      </c>
      <c r="V499" s="31" t="s">
        <v>2823</v>
      </c>
      <c r="W499" s="16" t="s">
        <v>5471</v>
      </c>
      <c r="X499" s="16"/>
      <c r="Y499" s="74">
        <v>176</v>
      </c>
      <c r="Z499" s="196" t="str">
        <f t="shared" si="23"/>
        <v/>
      </c>
    </row>
    <row r="500" spans="2:26" ht="18.75">
      <c r="B500" s="211" t="s">
        <v>1485</v>
      </c>
      <c r="C500" s="211" t="s">
        <v>2808</v>
      </c>
      <c r="D500" s="46" t="s">
        <v>2783</v>
      </c>
      <c r="E500" s="31">
        <v>1</v>
      </c>
      <c r="F500" s="31" t="s">
        <v>2807</v>
      </c>
      <c r="G500" s="191">
        <v>8</v>
      </c>
      <c r="H500" s="191">
        <f t="shared" si="21"/>
        <v>4.9382716049382713</v>
      </c>
      <c r="I500" s="154">
        <v>115</v>
      </c>
      <c r="J500" s="251">
        <f>_xlfn.XLOOKUP($I500,Inputs!$C$6:$C$23,Inputs!$D$6:$D$23)*$G500</f>
        <v>3.3371428571428572</v>
      </c>
      <c r="K500" s="252">
        <f t="shared" si="22"/>
        <v>3</v>
      </c>
      <c r="L500" s="322"/>
      <c r="M500" s="322"/>
      <c r="N500" s="322"/>
      <c r="O500" s="322"/>
      <c r="P500" s="322"/>
      <c r="Q500" s="250">
        <f>_xlfn.XLOOKUP($I500,Inputs!$G$6:$G$23,Inputs!$J$6:$J$23)*$K500</f>
        <v>98.449131513647643</v>
      </c>
      <c r="R500" s="250">
        <f>_xlfn.XLOOKUP($I500,Inputs!$G$6:$G$23,Inputs!$K$6:$K$23)*$K500</f>
        <v>108.40163934426229</v>
      </c>
      <c r="S500" s="211" t="s">
        <v>1477</v>
      </c>
      <c r="T500" s="31" t="s">
        <v>2823</v>
      </c>
      <c r="U500" s="211" t="s">
        <v>1479</v>
      </c>
      <c r="V500" s="31" t="s">
        <v>2824</v>
      </c>
      <c r="W500" s="16" t="s">
        <v>5471</v>
      </c>
      <c r="X500" s="16"/>
      <c r="Y500" s="74">
        <v>177</v>
      </c>
      <c r="Z500" s="196" t="str">
        <f t="shared" si="23"/>
        <v/>
      </c>
    </row>
    <row r="501" spans="2:26" ht="18.75">
      <c r="B501" s="211" t="s">
        <v>1485</v>
      </c>
      <c r="C501" s="211" t="s">
        <v>2808</v>
      </c>
      <c r="D501" s="46" t="s">
        <v>2783</v>
      </c>
      <c r="E501" s="31">
        <v>1</v>
      </c>
      <c r="F501" s="31" t="s">
        <v>2807</v>
      </c>
      <c r="G501" s="191">
        <v>0.1</v>
      </c>
      <c r="H501" s="191">
        <f t="shared" si="21"/>
        <v>6.1728395061728392E-2</v>
      </c>
      <c r="I501" s="154">
        <v>115</v>
      </c>
      <c r="J501" s="251">
        <f>_xlfn.XLOOKUP($I501,Inputs!$C$6:$C$23,Inputs!$D$6:$D$23)*$G501</f>
        <v>4.1714285714285718E-2</v>
      </c>
      <c r="K501" s="252">
        <f t="shared" si="22"/>
        <v>3</v>
      </c>
      <c r="L501" s="322"/>
      <c r="M501" s="322"/>
      <c r="N501" s="322"/>
      <c r="O501" s="322"/>
      <c r="P501" s="322"/>
      <c r="Q501" s="250">
        <f>_xlfn.XLOOKUP($I501,Inputs!$G$6:$G$23,Inputs!$J$6:$J$23)*$K501</f>
        <v>98.449131513647643</v>
      </c>
      <c r="R501" s="250">
        <f>_xlfn.XLOOKUP($I501,Inputs!$G$6:$G$23,Inputs!$K$6:$K$23)*$K501</f>
        <v>108.40163934426229</v>
      </c>
      <c r="S501" s="211" t="s">
        <v>1479</v>
      </c>
      <c r="T501" s="31" t="s">
        <v>2824</v>
      </c>
      <c r="U501" s="211" t="s">
        <v>1484</v>
      </c>
      <c r="V501" s="31" t="s">
        <v>4207</v>
      </c>
      <c r="W501" s="16" t="s">
        <v>5471</v>
      </c>
      <c r="X501" s="16"/>
      <c r="Y501" s="74">
        <v>178</v>
      </c>
      <c r="Z501" s="196" t="str">
        <f t="shared" si="23"/>
        <v/>
      </c>
    </row>
    <row r="502" spans="2:26" ht="18.75">
      <c r="B502" s="211" t="s">
        <v>1485</v>
      </c>
      <c r="C502" s="211" t="s">
        <v>2808</v>
      </c>
      <c r="D502" s="46" t="s">
        <v>2783</v>
      </c>
      <c r="E502" s="31">
        <v>1</v>
      </c>
      <c r="F502" s="31" t="s">
        <v>2807</v>
      </c>
      <c r="G502" s="191">
        <v>0.1</v>
      </c>
      <c r="H502" s="191">
        <f t="shared" si="21"/>
        <v>6.1728395061728392E-2</v>
      </c>
      <c r="I502" s="154">
        <v>115</v>
      </c>
      <c r="J502" s="251">
        <f>_xlfn.XLOOKUP($I502,Inputs!$C$6:$C$23,Inputs!$D$6:$D$23)*$G502</f>
        <v>4.1714285714285718E-2</v>
      </c>
      <c r="K502" s="252">
        <f t="shared" si="22"/>
        <v>3</v>
      </c>
      <c r="L502" s="322"/>
      <c r="M502" s="322"/>
      <c r="N502" s="322"/>
      <c r="O502" s="322"/>
      <c r="P502" s="322"/>
      <c r="Q502" s="250">
        <f>_xlfn.XLOOKUP($I502,Inputs!$G$6:$G$23,Inputs!$J$6:$J$23)*$K502</f>
        <v>98.449131513647643</v>
      </c>
      <c r="R502" s="250">
        <f>_xlfn.XLOOKUP($I502,Inputs!$G$6:$G$23,Inputs!$K$6:$K$23)*$K502</f>
        <v>108.40163934426229</v>
      </c>
      <c r="S502" s="211" t="s">
        <v>1479</v>
      </c>
      <c r="T502" s="31" t="s">
        <v>2824</v>
      </c>
      <c r="U502" s="211" t="s">
        <v>1483</v>
      </c>
      <c r="V502" s="31" t="s">
        <v>3958</v>
      </c>
      <c r="W502" s="16" t="s">
        <v>5471</v>
      </c>
      <c r="X502" s="16"/>
      <c r="Y502" s="74">
        <v>179</v>
      </c>
      <c r="Z502" s="196" t="str">
        <f t="shared" si="23"/>
        <v/>
      </c>
    </row>
    <row r="503" spans="2:26" s="270" customFormat="1" ht="18.75">
      <c r="B503" s="211" t="s">
        <v>1531</v>
      </c>
      <c r="C503" s="211" t="s">
        <v>2808</v>
      </c>
      <c r="D503" s="46" t="s">
        <v>2783</v>
      </c>
      <c r="E503" s="31">
        <v>1</v>
      </c>
      <c r="F503" s="31" t="s">
        <v>2807</v>
      </c>
      <c r="G503" s="191">
        <v>12</v>
      </c>
      <c r="H503" s="191">
        <f t="shared" si="21"/>
        <v>7.4074074074074066</v>
      </c>
      <c r="I503" s="154">
        <v>115</v>
      </c>
      <c r="J503" s="251">
        <f>_xlfn.XLOOKUP($I503,Inputs!$C$6:$C$23,Inputs!$D$6:$D$23)*$G503</f>
        <v>5.0057142857142853</v>
      </c>
      <c r="K503" s="252">
        <f t="shared" si="22"/>
        <v>3</v>
      </c>
      <c r="L503" s="322"/>
      <c r="M503" s="322"/>
      <c r="N503" s="322"/>
      <c r="O503" s="322"/>
      <c r="P503" s="322"/>
      <c r="Q503" s="250">
        <f>_xlfn.XLOOKUP($I503,Inputs!$G$6:$G$23,Inputs!$J$6:$J$23)*$K503</f>
        <v>98.449131513647643</v>
      </c>
      <c r="R503" s="250">
        <f>_xlfn.XLOOKUP($I503,Inputs!$G$6:$G$23,Inputs!$K$6:$K$23)*$K503</f>
        <v>108.40163934426229</v>
      </c>
      <c r="S503" s="211" t="s">
        <v>1472</v>
      </c>
      <c r="T503" s="31" t="s">
        <v>3969</v>
      </c>
      <c r="U503" s="211" t="s">
        <v>1532</v>
      </c>
      <c r="V503" s="31" t="s">
        <v>3085</v>
      </c>
      <c r="W503" s="16" t="s">
        <v>5471</v>
      </c>
      <c r="X503" s="16"/>
      <c r="Y503" s="74">
        <v>238</v>
      </c>
    </row>
    <row r="504" spans="2:26" ht="18.75">
      <c r="B504" s="211" t="s">
        <v>1531</v>
      </c>
      <c r="C504" s="211" t="s">
        <v>2808</v>
      </c>
      <c r="D504" s="46" t="s">
        <v>2783</v>
      </c>
      <c r="E504" s="31">
        <v>1</v>
      </c>
      <c r="F504" s="31" t="s">
        <v>2807</v>
      </c>
      <c r="G504" s="191">
        <v>0.1</v>
      </c>
      <c r="H504" s="191">
        <f t="shared" si="21"/>
        <v>6.1728395061728392E-2</v>
      </c>
      <c r="I504" s="154">
        <v>115</v>
      </c>
      <c r="J504" s="251">
        <f>_xlfn.XLOOKUP($I504,Inputs!$C$6:$C$23,Inputs!$D$6:$D$23)*$G504</f>
        <v>4.1714285714285718E-2</v>
      </c>
      <c r="K504" s="252">
        <f t="shared" si="22"/>
        <v>3</v>
      </c>
      <c r="L504" s="322"/>
      <c r="M504" s="322"/>
      <c r="N504" s="322"/>
      <c r="O504" s="322"/>
      <c r="P504" s="322"/>
      <c r="Q504" s="250">
        <f>_xlfn.XLOOKUP($I504,Inputs!$G$6:$G$23,Inputs!$J$6:$J$23)*$K504</f>
        <v>98.449131513647643</v>
      </c>
      <c r="R504" s="250">
        <f>_xlfn.XLOOKUP($I504,Inputs!$G$6:$G$23,Inputs!$K$6:$K$23)*$K504</f>
        <v>108.40163934426229</v>
      </c>
      <c r="S504" s="211" t="s">
        <v>1532</v>
      </c>
      <c r="T504" s="31" t="s">
        <v>3085</v>
      </c>
      <c r="U504" s="211" t="s">
        <v>1533</v>
      </c>
      <c r="V504" s="31" t="s">
        <v>4019</v>
      </c>
      <c r="W504" s="16" t="s">
        <v>5471</v>
      </c>
      <c r="X504" s="16"/>
      <c r="Y504" s="74">
        <v>239</v>
      </c>
      <c r="Z504" s="196" t="str">
        <f t="shared" ref="Z504:Z522" si="24">IF(S504=U504,"YES","")</f>
        <v/>
      </c>
    </row>
    <row r="505" spans="2:26" ht="18.75">
      <c r="B505" s="211" t="s">
        <v>1531</v>
      </c>
      <c r="C505" s="211" t="s">
        <v>2808</v>
      </c>
      <c r="D505" s="46" t="s">
        <v>2783</v>
      </c>
      <c r="E505" s="31">
        <v>1</v>
      </c>
      <c r="F505" s="31" t="s">
        <v>2807</v>
      </c>
      <c r="G505" s="191">
        <v>1</v>
      </c>
      <c r="H505" s="191">
        <f t="shared" si="21"/>
        <v>0.61728395061728392</v>
      </c>
      <c r="I505" s="154">
        <v>115</v>
      </c>
      <c r="J505" s="251">
        <f>_xlfn.XLOOKUP($I505,Inputs!$C$6:$C$23,Inputs!$D$6:$D$23)*$G505</f>
        <v>0.41714285714285715</v>
      </c>
      <c r="K505" s="252">
        <f t="shared" si="22"/>
        <v>3</v>
      </c>
      <c r="L505" s="322"/>
      <c r="M505" s="322"/>
      <c r="N505" s="322"/>
      <c r="O505" s="322"/>
      <c r="P505" s="322"/>
      <c r="Q505" s="250">
        <f>_xlfn.XLOOKUP($I505,Inputs!$G$6:$G$23,Inputs!$J$6:$J$23)*$K505</f>
        <v>98.449131513647643</v>
      </c>
      <c r="R505" s="250">
        <f>_xlfn.XLOOKUP($I505,Inputs!$G$6:$G$23,Inputs!$K$6:$K$23)*$K505</f>
        <v>108.40163934426229</v>
      </c>
      <c r="S505" s="211" t="s">
        <v>1532</v>
      </c>
      <c r="T505" s="31" t="s">
        <v>3085</v>
      </c>
      <c r="U505" s="211" t="s">
        <v>1534</v>
      </c>
      <c r="V505" s="31" t="s">
        <v>3084</v>
      </c>
      <c r="W505" s="16" t="s">
        <v>5471</v>
      </c>
      <c r="X505" s="16"/>
      <c r="Y505" s="74">
        <v>240</v>
      </c>
      <c r="Z505" s="196" t="str">
        <f t="shared" si="24"/>
        <v/>
      </c>
    </row>
    <row r="506" spans="2:26" ht="18.75">
      <c r="B506" s="211" t="s">
        <v>1531</v>
      </c>
      <c r="C506" s="211" t="s">
        <v>2808</v>
      </c>
      <c r="D506" s="46" t="s">
        <v>2783</v>
      </c>
      <c r="E506" s="31">
        <v>1</v>
      </c>
      <c r="F506" s="31" t="s">
        <v>2807</v>
      </c>
      <c r="G506" s="191">
        <v>0.1</v>
      </c>
      <c r="H506" s="191">
        <f t="shared" si="21"/>
        <v>6.1728395061728392E-2</v>
      </c>
      <c r="I506" s="154">
        <v>115</v>
      </c>
      <c r="J506" s="251">
        <f>_xlfn.XLOOKUP($I506,Inputs!$C$6:$C$23,Inputs!$D$6:$D$23)*$G506</f>
        <v>4.1714285714285718E-2</v>
      </c>
      <c r="K506" s="252">
        <f t="shared" si="22"/>
        <v>3</v>
      </c>
      <c r="L506" s="322"/>
      <c r="M506" s="322"/>
      <c r="N506" s="322"/>
      <c r="O506" s="322"/>
      <c r="P506" s="322"/>
      <c r="Q506" s="250">
        <f>_xlfn.XLOOKUP($I506,Inputs!$G$6:$G$23,Inputs!$J$6:$J$23)*$K506</f>
        <v>98.449131513647643</v>
      </c>
      <c r="R506" s="250">
        <f>_xlfn.XLOOKUP($I506,Inputs!$G$6:$G$23,Inputs!$K$6:$K$23)*$K506</f>
        <v>108.40163934426229</v>
      </c>
      <c r="S506" s="211" t="s">
        <v>1534</v>
      </c>
      <c r="T506" s="31" t="s">
        <v>3084</v>
      </c>
      <c r="U506" s="211" t="s">
        <v>4709</v>
      </c>
      <c r="V506" s="31" t="s">
        <v>4529</v>
      </c>
      <c r="W506" s="16" t="s">
        <v>5471</v>
      </c>
      <c r="X506" s="16"/>
      <c r="Y506" s="74">
        <v>241</v>
      </c>
      <c r="Z506" s="196" t="str">
        <f t="shared" si="24"/>
        <v/>
      </c>
    </row>
    <row r="507" spans="2:26" ht="18.75">
      <c r="B507" s="211" t="s">
        <v>1531</v>
      </c>
      <c r="C507" s="211" t="s">
        <v>2808</v>
      </c>
      <c r="D507" s="46" t="s">
        <v>2783</v>
      </c>
      <c r="E507" s="31">
        <v>1</v>
      </c>
      <c r="F507" s="31" t="s">
        <v>2807</v>
      </c>
      <c r="G507" s="191">
        <v>2</v>
      </c>
      <c r="H507" s="191">
        <f t="shared" si="21"/>
        <v>1.2345679012345678</v>
      </c>
      <c r="I507" s="154">
        <v>115</v>
      </c>
      <c r="J507" s="251">
        <f>_xlfn.XLOOKUP($I507,Inputs!$C$6:$C$23,Inputs!$D$6:$D$23)*$G507</f>
        <v>0.8342857142857143</v>
      </c>
      <c r="K507" s="252">
        <f t="shared" si="22"/>
        <v>3</v>
      </c>
      <c r="L507" s="322"/>
      <c r="M507" s="322"/>
      <c r="N507" s="322"/>
      <c r="O507" s="322"/>
      <c r="P507" s="322"/>
      <c r="Q507" s="250">
        <f>_xlfn.XLOOKUP($I507,Inputs!$G$6:$G$23,Inputs!$J$6:$J$23)*$K507</f>
        <v>98.449131513647643</v>
      </c>
      <c r="R507" s="250">
        <f>_xlfn.XLOOKUP($I507,Inputs!$G$6:$G$23,Inputs!$K$6:$K$23)*$K507</f>
        <v>108.40163934426229</v>
      </c>
      <c r="S507" s="211" t="s">
        <v>1534</v>
      </c>
      <c r="T507" s="31" t="s">
        <v>3084</v>
      </c>
      <c r="U507" s="211" t="s">
        <v>1481</v>
      </c>
      <c r="V507" s="31" t="s">
        <v>2821</v>
      </c>
      <c r="W507" s="16" t="s">
        <v>5471</v>
      </c>
      <c r="X507" s="16"/>
      <c r="Y507" s="74">
        <v>242</v>
      </c>
      <c r="Z507" s="196" t="str">
        <f t="shared" si="24"/>
        <v/>
      </c>
    </row>
    <row r="508" spans="2:26" ht="18.75">
      <c r="B508" s="211" t="s">
        <v>1531</v>
      </c>
      <c r="C508" s="211" t="s">
        <v>2808</v>
      </c>
      <c r="D508" s="46" t="s">
        <v>2783</v>
      </c>
      <c r="E508" s="31">
        <v>1</v>
      </c>
      <c r="F508" s="31" t="s">
        <v>2807</v>
      </c>
      <c r="G508" s="191">
        <v>2</v>
      </c>
      <c r="H508" s="191">
        <f t="shared" si="21"/>
        <v>1.2345679012345678</v>
      </c>
      <c r="I508" s="154">
        <v>115</v>
      </c>
      <c r="J508" s="251">
        <f>_xlfn.XLOOKUP($I508,Inputs!$C$6:$C$23,Inputs!$D$6:$D$23)*$G508</f>
        <v>0.8342857142857143</v>
      </c>
      <c r="K508" s="252">
        <f t="shared" si="22"/>
        <v>3</v>
      </c>
      <c r="L508" s="322"/>
      <c r="M508" s="322"/>
      <c r="N508" s="322"/>
      <c r="O508" s="322"/>
      <c r="P508" s="322"/>
      <c r="Q508" s="250">
        <f>_xlfn.XLOOKUP($I508,Inputs!$G$6:$G$23,Inputs!$J$6:$J$23)*$K508</f>
        <v>98.449131513647643</v>
      </c>
      <c r="R508" s="250">
        <f>_xlfn.XLOOKUP($I508,Inputs!$G$6:$G$23,Inputs!$K$6:$K$23)*$K508</f>
        <v>108.40163934426229</v>
      </c>
      <c r="S508" s="211" t="s">
        <v>1481</v>
      </c>
      <c r="T508" s="31" t="s">
        <v>2821</v>
      </c>
      <c r="U508" s="211" t="s">
        <v>1482</v>
      </c>
      <c r="V508" s="31" t="s">
        <v>4174</v>
      </c>
      <c r="W508" s="16" t="s">
        <v>5471</v>
      </c>
      <c r="X508" s="16"/>
      <c r="Y508" s="74">
        <v>243</v>
      </c>
      <c r="Z508" s="196" t="str">
        <f t="shared" si="24"/>
        <v/>
      </c>
    </row>
    <row r="509" spans="2:26" ht="18.75">
      <c r="B509" s="211" t="s">
        <v>1531</v>
      </c>
      <c r="C509" s="211" t="s">
        <v>2808</v>
      </c>
      <c r="D509" s="46" t="s">
        <v>2783</v>
      </c>
      <c r="E509" s="31">
        <v>1</v>
      </c>
      <c r="F509" s="31" t="s">
        <v>2807</v>
      </c>
      <c r="G509" s="191">
        <v>7</v>
      </c>
      <c r="H509" s="191">
        <f t="shared" si="21"/>
        <v>4.3209876543209873</v>
      </c>
      <c r="I509" s="154">
        <v>115</v>
      </c>
      <c r="J509" s="251">
        <f>_xlfn.XLOOKUP($I509,Inputs!$C$6:$C$23,Inputs!$D$6:$D$23)*$G509</f>
        <v>2.92</v>
      </c>
      <c r="K509" s="252">
        <f t="shared" si="22"/>
        <v>3</v>
      </c>
      <c r="L509" s="322"/>
      <c r="M509" s="322"/>
      <c r="N509" s="322"/>
      <c r="O509" s="322"/>
      <c r="P509" s="322"/>
      <c r="Q509" s="250">
        <f>_xlfn.XLOOKUP($I509,Inputs!$G$6:$G$23,Inputs!$J$6:$J$23)*$K509</f>
        <v>98.449131513647643</v>
      </c>
      <c r="R509" s="250">
        <f>_xlfn.XLOOKUP($I509,Inputs!$G$6:$G$23,Inputs!$K$6:$K$23)*$K509</f>
        <v>108.40163934426229</v>
      </c>
      <c r="S509" s="211" t="s">
        <v>1481</v>
      </c>
      <c r="T509" s="31" t="s">
        <v>2821</v>
      </c>
      <c r="U509" s="211" t="s">
        <v>1456</v>
      </c>
      <c r="V509" s="31" t="s">
        <v>3086</v>
      </c>
      <c r="W509" s="16" t="s">
        <v>5471</v>
      </c>
      <c r="X509" s="16"/>
      <c r="Y509" s="74">
        <v>244</v>
      </c>
      <c r="Z509" s="196" t="str">
        <f t="shared" si="24"/>
        <v/>
      </c>
    </row>
    <row r="510" spans="2:26" ht="18.75">
      <c r="B510" s="211" t="s">
        <v>1531</v>
      </c>
      <c r="C510" s="211" t="s">
        <v>2808</v>
      </c>
      <c r="D510" s="46" t="s">
        <v>2783</v>
      </c>
      <c r="E510" s="31">
        <v>1</v>
      </c>
      <c r="F510" s="31" t="s">
        <v>2807</v>
      </c>
      <c r="G510" s="191">
        <v>1</v>
      </c>
      <c r="H510" s="191">
        <f t="shared" si="21"/>
        <v>0.61728395061728392</v>
      </c>
      <c r="I510" s="154">
        <v>115</v>
      </c>
      <c r="J510" s="251">
        <f>_xlfn.XLOOKUP($I510,Inputs!$C$6:$C$23,Inputs!$D$6:$D$23)*$G510</f>
        <v>0.41714285714285715</v>
      </c>
      <c r="K510" s="252">
        <f t="shared" si="22"/>
        <v>3</v>
      </c>
      <c r="L510" s="322"/>
      <c r="M510" s="322"/>
      <c r="N510" s="322"/>
      <c r="O510" s="322"/>
      <c r="P510" s="322"/>
      <c r="Q510" s="250">
        <f>_xlfn.XLOOKUP($I510,Inputs!$G$6:$G$23,Inputs!$J$6:$J$23)*$K510</f>
        <v>98.449131513647643</v>
      </c>
      <c r="R510" s="250">
        <f>_xlfn.XLOOKUP($I510,Inputs!$G$6:$G$23,Inputs!$K$6:$K$23)*$K510</f>
        <v>108.40163934426229</v>
      </c>
      <c r="S510" s="211" t="s">
        <v>1456</v>
      </c>
      <c r="T510" s="31" t="s">
        <v>3086</v>
      </c>
      <c r="U510" s="211" t="s">
        <v>1535</v>
      </c>
      <c r="V510" s="31" t="s">
        <v>4155</v>
      </c>
      <c r="W510" s="16" t="s">
        <v>5471</v>
      </c>
      <c r="X510" s="16"/>
      <c r="Y510" s="74">
        <v>245</v>
      </c>
      <c r="Z510" s="196" t="str">
        <f t="shared" si="24"/>
        <v/>
      </c>
    </row>
    <row r="511" spans="2:26" ht="18.75">
      <c r="B511" s="211" t="s">
        <v>1548</v>
      </c>
      <c r="C511" s="211" t="s">
        <v>2808</v>
      </c>
      <c r="D511" s="46" t="s">
        <v>2783</v>
      </c>
      <c r="E511" s="31">
        <v>1</v>
      </c>
      <c r="F511" s="31" t="s">
        <v>2807</v>
      </c>
      <c r="G511" s="191">
        <v>12</v>
      </c>
      <c r="H511" s="191">
        <f t="shared" si="21"/>
        <v>7.4074074074074066</v>
      </c>
      <c r="I511" s="154">
        <v>115</v>
      </c>
      <c r="J511" s="251">
        <f>_xlfn.XLOOKUP($I511,Inputs!$C$6:$C$23,Inputs!$D$6:$D$23)*$G511</f>
        <v>5.0057142857142853</v>
      </c>
      <c r="K511" s="252">
        <f t="shared" si="22"/>
        <v>3</v>
      </c>
      <c r="L511" s="322"/>
      <c r="M511" s="322"/>
      <c r="N511" s="322"/>
      <c r="O511" s="322"/>
      <c r="P511" s="322"/>
      <c r="Q511" s="250">
        <f>_xlfn.XLOOKUP($I511,Inputs!$G$6:$G$23,Inputs!$J$6:$J$23)*$K511</f>
        <v>98.449131513647643</v>
      </c>
      <c r="R511" s="250">
        <f>_xlfn.XLOOKUP($I511,Inputs!$G$6:$G$23,Inputs!$K$6:$K$23)*$K511</f>
        <v>108.40163934426229</v>
      </c>
      <c r="S511" s="211" t="s">
        <v>1472</v>
      </c>
      <c r="T511" s="31" t="s">
        <v>3969</v>
      </c>
      <c r="U511" s="211" t="s">
        <v>1532</v>
      </c>
      <c r="V511" s="31" t="s">
        <v>3085</v>
      </c>
      <c r="W511" s="16" t="s">
        <v>5471</v>
      </c>
      <c r="X511" s="16"/>
      <c r="Y511" s="74">
        <v>255</v>
      </c>
      <c r="Z511" s="196" t="str">
        <f t="shared" si="24"/>
        <v/>
      </c>
    </row>
    <row r="512" spans="2:26" ht="18.75">
      <c r="B512" s="211" t="s">
        <v>1548</v>
      </c>
      <c r="C512" s="211" t="s">
        <v>2808</v>
      </c>
      <c r="D512" s="46" t="s">
        <v>2783</v>
      </c>
      <c r="E512" s="31">
        <v>1</v>
      </c>
      <c r="F512" s="31" t="s">
        <v>2807</v>
      </c>
      <c r="G512" s="191">
        <v>0.1</v>
      </c>
      <c r="H512" s="191">
        <f t="shared" si="21"/>
        <v>6.1728395061728392E-2</v>
      </c>
      <c r="I512" s="154">
        <v>115</v>
      </c>
      <c r="J512" s="251">
        <f>_xlfn.XLOOKUP($I512,Inputs!$C$6:$C$23,Inputs!$D$6:$D$23)*$G512</f>
        <v>4.1714285714285718E-2</v>
      </c>
      <c r="K512" s="252">
        <f t="shared" si="22"/>
        <v>3</v>
      </c>
      <c r="L512" s="322"/>
      <c r="M512" s="322"/>
      <c r="N512" s="322"/>
      <c r="O512" s="322"/>
      <c r="P512" s="322"/>
      <c r="Q512" s="250">
        <f>_xlfn.XLOOKUP($I512,Inputs!$G$6:$G$23,Inputs!$J$6:$J$23)*$K512</f>
        <v>98.449131513647643</v>
      </c>
      <c r="R512" s="250">
        <f>_xlfn.XLOOKUP($I512,Inputs!$G$6:$G$23,Inputs!$K$6:$K$23)*$K512</f>
        <v>108.40163934426229</v>
      </c>
      <c r="S512" s="211" t="s">
        <v>1532</v>
      </c>
      <c r="T512" s="31" t="s">
        <v>3085</v>
      </c>
      <c r="U512" s="211" t="s">
        <v>1533</v>
      </c>
      <c r="V512" s="31" t="s">
        <v>4019</v>
      </c>
      <c r="W512" s="16" t="s">
        <v>5471</v>
      </c>
      <c r="X512" s="16"/>
      <c r="Y512" s="74">
        <v>256</v>
      </c>
      <c r="Z512" s="196" t="str">
        <f t="shared" si="24"/>
        <v/>
      </c>
    </row>
    <row r="513" spans="2:26" ht="18.75">
      <c r="B513" s="211" t="s">
        <v>1548</v>
      </c>
      <c r="C513" s="211" t="s">
        <v>2808</v>
      </c>
      <c r="D513" s="46" t="s">
        <v>2783</v>
      </c>
      <c r="E513" s="31">
        <v>1</v>
      </c>
      <c r="F513" s="31" t="s">
        <v>2807</v>
      </c>
      <c r="G513" s="191">
        <v>1</v>
      </c>
      <c r="H513" s="191">
        <f t="shared" si="21"/>
        <v>0.61728395061728392</v>
      </c>
      <c r="I513" s="154">
        <v>115</v>
      </c>
      <c r="J513" s="251">
        <f>_xlfn.XLOOKUP($I513,Inputs!$C$6:$C$23,Inputs!$D$6:$D$23)*$G513</f>
        <v>0.41714285714285715</v>
      </c>
      <c r="K513" s="252">
        <f t="shared" si="22"/>
        <v>3</v>
      </c>
      <c r="L513" s="322"/>
      <c r="M513" s="322"/>
      <c r="N513" s="322"/>
      <c r="O513" s="322"/>
      <c r="P513" s="322"/>
      <c r="Q513" s="250">
        <f>_xlfn.XLOOKUP($I513,Inputs!$G$6:$G$23,Inputs!$J$6:$J$23)*$K513</f>
        <v>98.449131513647643</v>
      </c>
      <c r="R513" s="250">
        <f>_xlfn.XLOOKUP($I513,Inputs!$G$6:$G$23,Inputs!$K$6:$K$23)*$K513</f>
        <v>108.40163934426229</v>
      </c>
      <c r="S513" s="211" t="s">
        <v>1532</v>
      </c>
      <c r="T513" s="31" t="s">
        <v>3085</v>
      </c>
      <c r="U513" s="211" t="s">
        <v>1534</v>
      </c>
      <c r="V513" s="31" t="s">
        <v>3084</v>
      </c>
      <c r="W513" s="16" t="s">
        <v>5471</v>
      </c>
      <c r="X513" s="16"/>
      <c r="Y513" s="74">
        <v>257</v>
      </c>
      <c r="Z513" s="196" t="str">
        <f t="shared" si="24"/>
        <v/>
      </c>
    </row>
    <row r="514" spans="2:26" ht="18.75">
      <c r="B514" s="211" t="s">
        <v>1548</v>
      </c>
      <c r="C514" s="211" t="s">
        <v>2808</v>
      </c>
      <c r="D514" s="46" t="s">
        <v>2783</v>
      </c>
      <c r="E514" s="31">
        <v>1</v>
      </c>
      <c r="F514" s="31" t="s">
        <v>2807</v>
      </c>
      <c r="G514" s="191">
        <v>0.1</v>
      </c>
      <c r="H514" s="191">
        <f t="shared" si="21"/>
        <v>6.1728395061728392E-2</v>
      </c>
      <c r="I514" s="154">
        <v>115</v>
      </c>
      <c r="J514" s="251">
        <f>_xlfn.XLOOKUP($I514,Inputs!$C$6:$C$23,Inputs!$D$6:$D$23)*$G514</f>
        <v>4.1714285714285718E-2</v>
      </c>
      <c r="K514" s="252">
        <f t="shared" si="22"/>
        <v>3</v>
      </c>
      <c r="L514" s="322"/>
      <c r="M514" s="322"/>
      <c r="N514" s="322"/>
      <c r="O514" s="322"/>
      <c r="P514" s="322"/>
      <c r="Q514" s="250">
        <f>_xlfn.XLOOKUP($I514,Inputs!$G$6:$G$23,Inputs!$J$6:$J$23)*$K514</f>
        <v>98.449131513647643</v>
      </c>
      <c r="R514" s="250">
        <f>_xlfn.XLOOKUP($I514,Inputs!$G$6:$G$23,Inputs!$K$6:$K$23)*$K514</f>
        <v>108.40163934426229</v>
      </c>
      <c r="S514" s="211" t="s">
        <v>1534</v>
      </c>
      <c r="T514" s="31" t="s">
        <v>3084</v>
      </c>
      <c r="U514" s="211" t="s">
        <v>4709</v>
      </c>
      <c r="V514" s="31" t="s">
        <v>4529</v>
      </c>
      <c r="W514" s="16" t="s">
        <v>5471</v>
      </c>
      <c r="X514" s="16"/>
      <c r="Y514" s="74">
        <v>258</v>
      </c>
      <c r="Z514" s="196" t="str">
        <f t="shared" si="24"/>
        <v/>
      </c>
    </row>
    <row r="515" spans="2:26" ht="18.75">
      <c r="B515" s="211" t="s">
        <v>1548</v>
      </c>
      <c r="C515" s="211" t="s">
        <v>2808</v>
      </c>
      <c r="D515" s="46" t="s">
        <v>2783</v>
      </c>
      <c r="E515" s="31">
        <v>1</v>
      </c>
      <c r="F515" s="31" t="s">
        <v>2807</v>
      </c>
      <c r="G515" s="191">
        <v>2</v>
      </c>
      <c r="H515" s="191">
        <f t="shared" si="21"/>
        <v>1.2345679012345678</v>
      </c>
      <c r="I515" s="154">
        <v>115</v>
      </c>
      <c r="J515" s="251">
        <f>_xlfn.XLOOKUP($I515,Inputs!$C$6:$C$23,Inputs!$D$6:$D$23)*$G515</f>
        <v>0.8342857142857143</v>
      </c>
      <c r="K515" s="252">
        <f t="shared" si="22"/>
        <v>3</v>
      </c>
      <c r="L515" s="322"/>
      <c r="M515" s="322"/>
      <c r="N515" s="322"/>
      <c r="O515" s="322"/>
      <c r="P515" s="322"/>
      <c r="Q515" s="250">
        <f>_xlfn.XLOOKUP($I515,Inputs!$G$6:$G$23,Inputs!$J$6:$J$23)*$K515</f>
        <v>98.449131513647643</v>
      </c>
      <c r="R515" s="250">
        <f>_xlfn.XLOOKUP($I515,Inputs!$G$6:$G$23,Inputs!$K$6:$K$23)*$K515</f>
        <v>108.40163934426229</v>
      </c>
      <c r="S515" s="211" t="s">
        <v>1534</v>
      </c>
      <c r="T515" s="31" t="s">
        <v>3084</v>
      </c>
      <c r="U515" s="211" t="s">
        <v>1481</v>
      </c>
      <c r="V515" s="31" t="s">
        <v>2821</v>
      </c>
      <c r="W515" s="16" t="s">
        <v>5471</v>
      </c>
      <c r="X515" s="16"/>
      <c r="Y515" s="74">
        <v>259</v>
      </c>
      <c r="Z515" s="196" t="str">
        <f t="shared" si="24"/>
        <v/>
      </c>
    </row>
    <row r="516" spans="2:26" ht="18.75">
      <c r="B516" s="211" t="s">
        <v>1548</v>
      </c>
      <c r="C516" s="211" t="s">
        <v>2808</v>
      </c>
      <c r="D516" s="46" t="s">
        <v>2783</v>
      </c>
      <c r="E516" s="31">
        <v>1</v>
      </c>
      <c r="F516" s="31" t="s">
        <v>2807</v>
      </c>
      <c r="G516" s="191">
        <v>2</v>
      </c>
      <c r="H516" s="191">
        <f t="shared" ref="H516:H579" si="25">G516/1.62</f>
        <v>1.2345679012345678</v>
      </c>
      <c r="I516" s="154">
        <v>115</v>
      </c>
      <c r="J516" s="251">
        <f>_xlfn.XLOOKUP($I516,Inputs!$C$6:$C$23,Inputs!$D$6:$D$23)*$G516</f>
        <v>0.8342857142857143</v>
      </c>
      <c r="K516" s="252">
        <f t="shared" ref="K516:K579" si="26">IF((42.4*(H516)^(-0.6595))&gt;=3,3,(IF(42.4*(H516)^(-0.6595)&lt;=0.5,0.5,(42.4*(H516)^(-0.6595)))))</f>
        <v>3</v>
      </c>
      <c r="L516" s="322"/>
      <c r="M516" s="322"/>
      <c r="N516" s="322"/>
      <c r="O516" s="322"/>
      <c r="P516" s="322"/>
      <c r="Q516" s="250">
        <f>_xlfn.XLOOKUP($I516,Inputs!$G$6:$G$23,Inputs!$J$6:$J$23)*$K516</f>
        <v>98.449131513647643</v>
      </c>
      <c r="R516" s="250">
        <f>_xlfn.XLOOKUP($I516,Inputs!$G$6:$G$23,Inputs!$K$6:$K$23)*$K516</f>
        <v>108.40163934426229</v>
      </c>
      <c r="S516" s="211" t="s">
        <v>1481</v>
      </c>
      <c r="T516" s="31" t="s">
        <v>2821</v>
      </c>
      <c r="U516" s="211" t="s">
        <v>1482</v>
      </c>
      <c r="V516" s="31" t="s">
        <v>4174</v>
      </c>
      <c r="W516" s="16" t="s">
        <v>5471</v>
      </c>
      <c r="X516" s="16"/>
      <c r="Y516" s="74">
        <v>260</v>
      </c>
      <c r="Z516" s="196" t="str">
        <f t="shared" si="24"/>
        <v/>
      </c>
    </row>
    <row r="517" spans="2:26" ht="18.75">
      <c r="B517" s="211" t="s">
        <v>1548</v>
      </c>
      <c r="C517" s="211" t="s">
        <v>2808</v>
      </c>
      <c r="D517" s="46" t="s">
        <v>2783</v>
      </c>
      <c r="E517" s="31">
        <v>1</v>
      </c>
      <c r="F517" s="31" t="s">
        <v>2807</v>
      </c>
      <c r="G517" s="191">
        <v>7</v>
      </c>
      <c r="H517" s="191">
        <f t="shared" si="25"/>
        <v>4.3209876543209873</v>
      </c>
      <c r="I517" s="154">
        <v>115</v>
      </c>
      <c r="J517" s="251">
        <f>_xlfn.XLOOKUP($I517,Inputs!$C$6:$C$23,Inputs!$D$6:$D$23)*$G517</f>
        <v>2.92</v>
      </c>
      <c r="K517" s="252">
        <f t="shared" si="26"/>
        <v>3</v>
      </c>
      <c r="L517" s="322"/>
      <c r="M517" s="322"/>
      <c r="N517" s="322"/>
      <c r="O517" s="322"/>
      <c r="P517" s="322"/>
      <c r="Q517" s="250">
        <f>_xlfn.XLOOKUP($I517,Inputs!$G$6:$G$23,Inputs!$J$6:$J$23)*$K517</f>
        <v>98.449131513647643</v>
      </c>
      <c r="R517" s="250">
        <f>_xlfn.XLOOKUP($I517,Inputs!$G$6:$G$23,Inputs!$K$6:$K$23)*$K517</f>
        <v>108.40163934426229</v>
      </c>
      <c r="S517" s="211" t="s">
        <v>1481</v>
      </c>
      <c r="T517" s="31" t="s">
        <v>2821</v>
      </c>
      <c r="U517" s="211" t="s">
        <v>1456</v>
      </c>
      <c r="V517" s="31" t="s">
        <v>3086</v>
      </c>
      <c r="W517" s="16" t="s">
        <v>5471</v>
      </c>
      <c r="X517" s="16"/>
      <c r="Y517" s="74">
        <v>261</v>
      </c>
      <c r="Z517" s="196" t="str">
        <f t="shared" si="24"/>
        <v/>
      </c>
    </row>
    <row r="518" spans="2:26" ht="18.75">
      <c r="B518" s="211" t="s">
        <v>1548</v>
      </c>
      <c r="C518" s="211" t="s">
        <v>2808</v>
      </c>
      <c r="D518" s="46" t="s">
        <v>2783</v>
      </c>
      <c r="E518" s="31">
        <v>1</v>
      </c>
      <c r="F518" s="31" t="s">
        <v>2807</v>
      </c>
      <c r="G518" s="191">
        <v>1</v>
      </c>
      <c r="H518" s="191">
        <f t="shared" si="25"/>
        <v>0.61728395061728392</v>
      </c>
      <c r="I518" s="154">
        <v>115</v>
      </c>
      <c r="J518" s="251">
        <f>_xlfn.XLOOKUP($I518,Inputs!$C$6:$C$23,Inputs!$D$6:$D$23)*$G518</f>
        <v>0.41714285714285715</v>
      </c>
      <c r="K518" s="252">
        <f t="shared" si="26"/>
        <v>3</v>
      </c>
      <c r="L518" s="322"/>
      <c r="M518" s="322"/>
      <c r="N518" s="322"/>
      <c r="O518" s="322"/>
      <c r="P518" s="322"/>
      <c r="Q518" s="250">
        <f>_xlfn.XLOOKUP($I518,Inputs!$G$6:$G$23,Inputs!$J$6:$J$23)*$K518</f>
        <v>98.449131513647643</v>
      </c>
      <c r="R518" s="250">
        <f>_xlfn.XLOOKUP($I518,Inputs!$G$6:$G$23,Inputs!$K$6:$K$23)*$K518</f>
        <v>108.40163934426229</v>
      </c>
      <c r="S518" s="211" t="s">
        <v>1456</v>
      </c>
      <c r="T518" s="31" t="s">
        <v>3086</v>
      </c>
      <c r="U518" s="211" t="s">
        <v>1535</v>
      </c>
      <c r="V518" s="31" t="s">
        <v>4155</v>
      </c>
      <c r="W518" s="16" t="s">
        <v>5471</v>
      </c>
      <c r="X518" s="16"/>
      <c r="Y518" s="74">
        <v>262</v>
      </c>
      <c r="Z518" s="196" t="str">
        <f t="shared" si="24"/>
        <v/>
      </c>
    </row>
    <row r="519" spans="2:26" ht="18.75">
      <c r="B519" s="211" t="s">
        <v>1599</v>
      </c>
      <c r="C519" s="211" t="s">
        <v>2808</v>
      </c>
      <c r="D519" s="46" t="s">
        <v>2783</v>
      </c>
      <c r="E519" s="31">
        <v>1</v>
      </c>
      <c r="F519" s="31" t="s">
        <v>2807</v>
      </c>
      <c r="G519" s="191">
        <v>12.4</v>
      </c>
      <c r="H519" s="191">
        <f t="shared" si="25"/>
        <v>7.6543209876543203</v>
      </c>
      <c r="I519" s="154">
        <v>115</v>
      </c>
      <c r="J519" s="251">
        <f>_xlfn.XLOOKUP($I519,Inputs!$C$6:$C$23,Inputs!$D$6:$D$23)*$G519</f>
        <v>5.1725714285714286</v>
      </c>
      <c r="K519" s="252">
        <f t="shared" si="26"/>
        <v>3</v>
      </c>
      <c r="L519" s="322"/>
      <c r="M519" s="322"/>
      <c r="N519" s="322"/>
      <c r="O519" s="322"/>
      <c r="P519" s="322"/>
      <c r="Q519" s="250">
        <f>_xlfn.XLOOKUP($I519,Inputs!$G$6:$G$23,Inputs!$J$6:$J$23)*$K519</f>
        <v>98.449131513647643</v>
      </c>
      <c r="R519" s="250">
        <f>_xlfn.XLOOKUP($I519,Inputs!$G$6:$G$23,Inputs!$K$6:$K$23)*$K519</f>
        <v>108.40163934426229</v>
      </c>
      <c r="S519" s="211" t="s">
        <v>1472</v>
      </c>
      <c r="T519" s="31" t="s">
        <v>3969</v>
      </c>
      <c r="U519" s="211" t="s">
        <v>1581</v>
      </c>
      <c r="V519" s="31" t="s">
        <v>2844</v>
      </c>
      <c r="W519" s="16" t="s">
        <v>5471</v>
      </c>
      <c r="X519" s="16"/>
      <c r="Y519" s="74">
        <v>331</v>
      </c>
      <c r="Z519" s="196" t="str">
        <f t="shared" si="24"/>
        <v/>
      </c>
    </row>
    <row r="520" spans="2:26" ht="18.75">
      <c r="B520" s="211" t="s">
        <v>1599</v>
      </c>
      <c r="C520" s="211" t="s">
        <v>2808</v>
      </c>
      <c r="D520" s="46" t="s">
        <v>2783</v>
      </c>
      <c r="E520" s="31">
        <v>1</v>
      </c>
      <c r="F520" s="31" t="s">
        <v>2807</v>
      </c>
      <c r="G520" s="191">
        <v>20.3</v>
      </c>
      <c r="H520" s="191">
        <f t="shared" si="25"/>
        <v>12.530864197530864</v>
      </c>
      <c r="I520" s="154">
        <v>115</v>
      </c>
      <c r="J520" s="251">
        <f>_xlfn.XLOOKUP($I520,Inputs!$C$6:$C$23,Inputs!$D$6:$D$23)*$G520</f>
        <v>8.468</v>
      </c>
      <c r="K520" s="252">
        <f t="shared" si="26"/>
        <v>3</v>
      </c>
      <c r="L520" s="322"/>
      <c r="M520" s="322"/>
      <c r="N520" s="322"/>
      <c r="O520" s="322"/>
      <c r="P520" s="322"/>
      <c r="Q520" s="250">
        <f>_xlfn.XLOOKUP($I520,Inputs!$G$6:$G$23,Inputs!$J$6:$J$23)*$K520</f>
        <v>98.449131513647643</v>
      </c>
      <c r="R520" s="250">
        <f>_xlfn.XLOOKUP($I520,Inputs!$G$6:$G$23,Inputs!$K$6:$K$23)*$K520</f>
        <v>108.40163934426229</v>
      </c>
      <c r="S520" s="211" t="s">
        <v>1581</v>
      </c>
      <c r="T520" s="31" t="s">
        <v>2844</v>
      </c>
      <c r="U520" s="211" t="s">
        <v>1584</v>
      </c>
      <c r="V520" s="31" t="s">
        <v>2842</v>
      </c>
      <c r="W520" s="16" t="s">
        <v>5471</v>
      </c>
      <c r="X520" s="16"/>
      <c r="Y520" s="74">
        <v>332</v>
      </c>
      <c r="Z520" s="196" t="str">
        <f t="shared" si="24"/>
        <v/>
      </c>
    </row>
    <row r="521" spans="2:26" ht="18.75">
      <c r="B521" s="211" t="s">
        <v>1599</v>
      </c>
      <c r="C521" s="211" t="s">
        <v>2808</v>
      </c>
      <c r="D521" s="46" t="s">
        <v>2783</v>
      </c>
      <c r="E521" s="31">
        <v>1</v>
      </c>
      <c r="F521" s="31" t="s">
        <v>2807</v>
      </c>
      <c r="G521" s="191">
        <v>0.1</v>
      </c>
      <c r="H521" s="191">
        <f t="shared" si="25"/>
        <v>6.1728395061728392E-2</v>
      </c>
      <c r="I521" s="154">
        <v>115</v>
      </c>
      <c r="J521" s="251">
        <f>_xlfn.XLOOKUP($I521,Inputs!$C$6:$C$23,Inputs!$D$6:$D$23)*$G521</f>
        <v>4.1714285714285718E-2</v>
      </c>
      <c r="K521" s="252">
        <f t="shared" si="26"/>
        <v>3</v>
      </c>
      <c r="L521" s="322"/>
      <c r="M521" s="322"/>
      <c r="N521" s="322"/>
      <c r="O521" s="322"/>
      <c r="P521" s="322"/>
      <c r="Q521" s="250">
        <f>_xlfn.XLOOKUP($I521,Inputs!$G$6:$G$23,Inputs!$J$6:$J$23)*$K521</f>
        <v>98.449131513647643</v>
      </c>
      <c r="R521" s="250">
        <f>_xlfn.XLOOKUP($I521,Inputs!$G$6:$G$23,Inputs!$K$6:$K$23)*$K521</f>
        <v>108.40163934426229</v>
      </c>
      <c r="S521" s="211" t="s">
        <v>1584</v>
      </c>
      <c r="T521" s="31" t="s">
        <v>2842</v>
      </c>
      <c r="U521" s="211" t="s">
        <v>1586</v>
      </c>
      <c r="V521" s="31" t="s">
        <v>4209</v>
      </c>
      <c r="W521" s="16" t="s">
        <v>5471</v>
      </c>
      <c r="X521" s="16"/>
      <c r="Y521" s="74">
        <v>333</v>
      </c>
      <c r="Z521" s="196" t="str">
        <f t="shared" si="24"/>
        <v/>
      </c>
    </row>
    <row r="522" spans="2:26" s="270" customFormat="1" ht="18.75">
      <c r="B522" s="211" t="s">
        <v>1599</v>
      </c>
      <c r="C522" s="211" t="s">
        <v>2808</v>
      </c>
      <c r="D522" s="46" t="s">
        <v>2783</v>
      </c>
      <c r="E522" s="31">
        <v>1</v>
      </c>
      <c r="F522" s="31" t="s">
        <v>2807</v>
      </c>
      <c r="G522" s="191">
        <v>4.4000000000000004</v>
      </c>
      <c r="H522" s="191">
        <f t="shared" si="25"/>
        <v>2.7160493827160495</v>
      </c>
      <c r="I522" s="154">
        <v>115</v>
      </c>
      <c r="J522" s="251">
        <f>_xlfn.XLOOKUP($I522,Inputs!$C$6:$C$23,Inputs!$D$6:$D$23)*$G522</f>
        <v>1.8354285714285716</v>
      </c>
      <c r="K522" s="252">
        <f t="shared" si="26"/>
        <v>3</v>
      </c>
      <c r="L522" s="322"/>
      <c r="M522" s="322"/>
      <c r="N522" s="322"/>
      <c r="O522" s="322"/>
      <c r="P522" s="322"/>
      <c r="Q522" s="250">
        <f>_xlfn.XLOOKUP($I522,Inputs!$G$6:$G$23,Inputs!$J$6:$J$23)*$K522</f>
        <v>98.449131513647643</v>
      </c>
      <c r="R522" s="250">
        <f>_xlfn.XLOOKUP($I522,Inputs!$G$6:$G$23,Inputs!$K$6:$K$23)*$K522</f>
        <v>108.40163934426229</v>
      </c>
      <c r="S522" s="211" t="s">
        <v>1584</v>
      </c>
      <c r="T522" s="31" t="s">
        <v>2842</v>
      </c>
      <c r="U522" s="211" t="s">
        <v>1578</v>
      </c>
      <c r="V522" s="31" t="s">
        <v>2843</v>
      </c>
      <c r="W522" s="16" t="s">
        <v>5471</v>
      </c>
      <c r="X522" s="16"/>
      <c r="Y522" s="74">
        <v>334</v>
      </c>
      <c r="Z522" s="270" t="str">
        <f t="shared" si="24"/>
        <v/>
      </c>
    </row>
    <row r="523" spans="2:26" s="270" customFormat="1" ht="18.75">
      <c r="B523" s="211" t="s">
        <v>1599</v>
      </c>
      <c r="C523" s="211" t="s">
        <v>2808</v>
      </c>
      <c r="D523" s="46" t="s">
        <v>2783</v>
      </c>
      <c r="E523" s="31">
        <v>1</v>
      </c>
      <c r="F523" s="31" t="s">
        <v>2807</v>
      </c>
      <c r="G523" s="191">
        <v>0.1</v>
      </c>
      <c r="H523" s="191">
        <f t="shared" si="25"/>
        <v>6.1728395061728392E-2</v>
      </c>
      <c r="I523" s="154">
        <v>115</v>
      </c>
      <c r="J523" s="251">
        <f>_xlfn.XLOOKUP($I523,Inputs!$C$6:$C$23,Inputs!$D$6:$D$23)*$G523</f>
        <v>4.1714285714285718E-2</v>
      </c>
      <c r="K523" s="252">
        <f t="shared" si="26"/>
        <v>3</v>
      </c>
      <c r="L523" s="322"/>
      <c r="M523" s="322"/>
      <c r="N523" s="322"/>
      <c r="O523" s="322"/>
      <c r="P523" s="322"/>
      <c r="Q523" s="250">
        <f>_xlfn.XLOOKUP($I523,Inputs!$G$6:$G$23,Inputs!$J$6:$J$23)*$K523</f>
        <v>98.449131513647643</v>
      </c>
      <c r="R523" s="250">
        <f>_xlfn.XLOOKUP($I523,Inputs!$G$6:$G$23,Inputs!$K$6:$K$23)*$K523</f>
        <v>108.40163934426229</v>
      </c>
      <c r="S523" s="211" t="s">
        <v>1578</v>
      </c>
      <c r="T523" s="31" t="s">
        <v>2843</v>
      </c>
      <c r="U523" s="211" t="s">
        <v>1579</v>
      </c>
      <c r="V523" s="31" t="s">
        <v>3934</v>
      </c>
      <c r="W523" s="16" t="s">
        <v>5471</v>
      </c>
      <c r="X523" s="16"/>
      <c r="Y523" s="74">
        <v>335</v>
      </c>
    </row>
    <row r="524" spans="2:26" s="270" customFormat="1" ht="18.75">
      <c r="B524" s="211" t="s">
        <v>1599</v>
      </c>
      <c r="C524" s="211" t="s">
        <v>2808</v>
      </c>
      <c r="D524" s="46" t="s">
        <v>2783</v>
      </c>
      <c r="E524" s="31">
        <v>1</v>
      </c>
      <c r="F524" s="31" t="s">
        <v>2807</v>
      </c>
      <c r="G524" s="191">
        <v>2</v>
      </c>
      <c r="H524" s="191">
        <f t="shared" si="25"/>
        <v>1.2345679012345678</v>
      </c>
      <c r="I524" s="154">
        <v>115</v>
      </c>
      <c r="J524" s="251">
        <f>_xlfn.XLOOKUP($I524,Inputs!$C$6:$C$23,Inputs!$D$6:$D$23)*$G524</f>
        <v>0.8342857142857143</v>
      </c>
      <c r="K524" s="252">
        <f t="shared" si="26"/>
        <v>3</v>
      </c>
      <c r="L524" s="322"/>
      <c r="M524" s="322"/>
      <c r="N524" s="322"/>
      <c r="O524" s="322"/>
      <c r="P524" s="322"/>
      <c r="Q524" s="250">
        <f>_xlfn.XLOOKUP($I524,Inputs!$G$6:$G$23,Inputs!$J$6:$J$23)*$K524</f>
        <v>98.449131513647643</v>
      </c>
      <c r="R524" s="250">
        <f>_xlfn.XLOOKUP($I524,Inputs!$G$6:$G$23,Inputs!$K$6:$K$23)*$K524</f>
        <v>108.40163934426229</v>
      </c>
      <c r="S524" s="211" t="s">
        <v>1578</v>
      </c>
      <c r="T524" s="31" t="s">
        <v>2843</v>
      </c>
      <c r="U524" s="211" t="s">
        <v>1580</v>
      </c>
      <c r="V524" s="31" t="s">
        <v>2845</v>
      </c>
      <c r="W524" s="16" t="s">
        <v>5471</v>
      </c>
      <c r="X524" s="16"/>
      <c r="Y524" s="74">
        <v>336</v>
      </c>
      <c r="Z524" s="270" t="str">
        <f t="shared" ref="Z524:Z587" si="27">IF(S524=U524,"YES","")</f>
        <v/>
      </c>
    </row>
    <row r="525" spans="2:26" ht="18.75">
      <c r="B525" s="211" t="s">
        <v>1599</v>
      </c>
      <c r="C525" s="211" t="s">
        <v>2808</v>
      </c>
      <c r="D525" s="46" t="s">
        <v>2783</v>
      </c>
      <c r="E525" s="31">
        <v>1</v>
      </c>
      <c r="F525" s="31" t="s">
        <v>2807</v>
      </c>
      <c r="G525" s="191">
        <v>0.1</v>
      </c>
      <c r="H525" s="191">
        <f t="shared" si="25"/>
        <v>6.1728395061728392E-2</v>
      </c>
      <c r="I525" s="154">
        <v>115</v>
      </c>
      <c r="J525" s="251">
        <f>_xlfn.XLOOKUP($I525,Inputs!$C$6:$C$23,Inputs!$D$6:$D$23)*$G525</f>
        <v>4.1714285714285718E-2</v>
      </c>
      <c r="K525" s="252">
        <f t="shared" si="26"/>
        <v>3</v>
      </c>
      <c r="L525" s="322"/>
      <c r="M525" s="322"/>
      <c r="N525" s="322"/>
      <c r="O525" s="322"/>
      <c r="P525" s="322"/>
      <c r="Q525" s="250">
        <f>_xlfn.XLOOKUP($I525,Inputs!$G$6:$G$23,Inputs!$J$6:$J$23)*$K525</f>
        <v>98.449131513647643</v>
      </c>
      <c r="R525" s="250">
        <f>_xlfn.XLOOKUP($I525,Inputs!$G$6:$G$23,Inputs!$K$6:$K$23)*$K525</f>
        <v>108.40163934426229</v>
      </c>
      <c r="S525" s="211" t="s">
        <v>1580</v>
      </c>
      <c r="T525" s="31" t="s">
        <v>2845</v>
      </c>
      <c r="U525" s="211" t="s">
        <v>1583</v>
      </c>
      <c r="V525" s="31" t="s">
        <v>4066</v>
      </c>
      <c r="W525" s="16" t="s">
        <v>5471</v>
      </c>
      <c r="X525" s="16"/>
      <c r="Y525" s="74">
        <v>337</v>
      </c>
      <c r="Z525" s="196" t="str">
        <f t="shared" si="27"/>
        <v/>
      </c>
    </row>
    <row r="526" spans="2:26" ht="18.75">
      <c r="B526" s="211" t="s">
        <v>1599</v>
      </c>
      <c r="C526" s="211" t="s">
        <v>2808</v>
      </c>
      <c r="D526" s="46" t="s">
        <v>2783</v>
      </c>
      <c r="E526" s="31">
        <v>1</v>
      </c>
      <c r="F526" s="31" t="s">
        <v>2807</v>
      </c>
      <c r="G526" s="191">
        <v>5</v>
      </c>
      <c r="H526" s="191">
        <f t="shared" si="25"/>
        <v>3.0864197530864197</v>
      </c>
      <c r="I526" s="154">
        <v>115</v>
      </c>
      <c r="J526" s="251">
        <f>_xlfn.XLOOKUP($I526,Inputs!$C$6:$C$23,Inputs!$D$6:$D$23)*$G526</f>
        <v>2.0857142857142859</v>
      </c>
      <c r="K526" s="252">
        <f t="shared" si="26"/>
        <v>3</v>
      </c>
      <c r="L526" s="322"/>
      <c r="M526" s="322"/>
      <c r="N526" s="322"/>
      <c r="O526" s="322"/>
      <c r="P526" s="322"/>
      <c r="Q526" s="250">
        <f>_xlfn.XLOOKUP($I526,Inputs!$G$6:$G$23,Inputs!$J$6:$J$23)*$K526</f>
        <v>98.449131513647643</v>
      </c>
      <c r="R526" s="250">
        <f>_xlfn.XLOOKUP($I526,Inputs!$G$6:$G$23,Inputs!$K$6:$K$23)*$K526</f>
        <v>108.40163934426229</v>
      </c>
      <c r="S526" s="211" t="s">
        <v>1580</v>
      </c>
      <c r="T526" s="31" t="s">
        <v>2845</v>
      </c>
      <c r="U526" s="211" t="s">
        <v>1582</v>
      </c>
      <c r="V526" s="31" t="s">
        <v>3981</v>
      </c>
      <c r="W526" s="16" t="s">
        <v>5471</v>
      </c>
      <c r="X526" s="16"/>
      <c r="Y526" s="74">
        <v>338</v>
      </c>
      <c r="Z526" s="196" t="str">
        <f t="shared" si="27"/>
        <v/>
      </c>
    </row>
    <row r="527" spans="2:26" ht="18.75">
      <c r="B527" s="211" t="s">
        <v>1600</v>
      </c>
      <c r="C527" s="211" t="s">
        <v>2808</v>
      </c>
      <c r="D527" s="46" t="s">
        <v>2783</v>
      </c>
      <c r="E527" s="31">
        <v>1</v>
      </c>
      <c r="F527" s="31" t="s">
        <v>2807</v>
      </c>
      <c r="G527" s="191">
        <v>16</v>
      </c>
      <c r="H527" s="191">
        <f t="shared" si="25"/>
        <v>9.8765432098765427</v>
      </c>
      <c r="I527" s="154">
        <v>115</v>
      </c>
      <c r="J527" s="251">
        <f>_xlfn.XLOOKUP($I527,Inputs!$C$6:$C$23,Inputs!$D$6:$D$23)*$G527</f>
        <v>6.6742857142857144</v>
      </c>
      <c r="K527" s="252">
        <f t="shared" si="26"/>
        <v>3</v>
      </c>
      <c r="L527" s="322"/>
      <c r="M527" s="322"/>
      <c r="N527" s="322"/>
      <c r="O527" s="322"/>
      <c r="P527" s="322"/>
      <c r="Q527" s="250">
        <f>_xlfn.XLOOKUP($I527,Inputs!$G$6:$G$23,Inputs!$J$6:$J$23)*$K527</f>
        <v>98.449131513647643</v>
      </c>
      <c r="R527" s="250">
        <f>_xlfn.XLOOKUP($I527,Inputs!$G$6:$G$23,Inputs!$K$6:$K$23)*$K527</f>
        <v>108.40163934426229</v>
      </c>
      <c r="S527" s="211" t="s">
        <v>1472</v>
      </c>
      <c r="T527" s="31" t="s">
        <v>3969</v>
      </c>
      <c r="U527" s="211" t="s">
        <v>1601</v>
      </c>
      <c r="V527" s="31" t="s">
        <v>3963</v>
      </c>
      <c r="W527" s="16" t="s">
        <v>5471</v>
      </c>
      <c r="X527" s="16"/>
      <c r="Y527" s="74">
        <v>350</v>
      </c>
      <c r="Z527" s="196" t="str">
        <f t="shared" si="27"/>
        <v/>
      </c>
    </row>
    <row r="528" spans="2:26" ht="18.75">
      <c r="B528" s="211" t="s">
        <v>1602</v>
      </c>
      <c r="C528" s="211" t="s">
        <v>2808</v>
      </c>
      <c r="D528" s="46" t="s">
        <v>2783</v>
      </c>
      <c r="E528" s="31">
        <v>1</v>
      </c>
      <c r="F528" s="31" t="s">
        <v>2807</v>
      </c>
      <c r="G528" s="191">
        <v>16</v>
      </c>
      <c r="H528" s="191">
        <f t="shared" si="25"/>
        <v>9.8765432098765427</v>
      </c>
      <c r="I528" s="154">
        <v>115</v>
      </c>
      <c r="J528" s="251">
        <f>_xlfn.XLOOKUP($I528,Inputs!$C$6:$C$23,Inputs!$D$6:$D$23)*$G528</f>
        <v>6.6742857142857144</v>
      </c>
      <c r="K528" s="252">
        <f t="shared" si="26"/>
        <v>3</v>
      </c>
      <c r="L528" s="322"/>
      <c r="M528" s="322"/>
      <c r="N528" s="322"/>
      <c r="O528" s="322"/>
      <c r="P528" s="322"/>
      <c r="Q528" s="250">
        <f>_xlfn.XLOOKUP($I528,Inputs!$G$6:$G$23,Inputs!$J$6:$J$23)*$K528</f>
        <v>98.449131513647643</v>
      </c>
      <c r="R528" s="250">
        <f>_xlfn.XLOOKUP($I528,Inputs!$G$6:$G$23,Inputs!$K$6:$K$23)*$K528</f>
        <v>108.40163934426229</v>
      </c>
      <c r="S528" s="211" t="s">
        <v>1472</v>
      </c>
      <c r="T528" s="31" t="s">
        <v>3969</v>
      </c>
      <c r="U528" s="211" t="s">
        <v>1601</v>
      </c>
      <c r="V528" s="31" t="s">
        <v>3963</v>
      </c>
      <c r="W528" s="16" t="s">
        <v>5471</v>
      </c>
      <c r="X528" s="16"/>
      <c r="Y528" s="74">
        <v>351</v>
      </c>
      <c r="Z528" s="196" t="str">
        <f t="shared" si="27"/>
        <v/>
      </c>
    </row>
    <row r="529" spans="2:26" ht="18.75">
      <c r="B529" s="211" t="s">
        <v>1626</v>
      </c>
      <c r="C529" s="211" t="s">
        <v>2808</v>
      </c>
      <c r="D529" s="46" t="s">
        <v>2783</v>
      </c>
      <c r="E529" s="31">
        <v>1</v>
      </c>
      <c r="F529" s="31" t="s">
        <v>2807</v>
      </c>
      <c r="G529" s="191">
        <v>18</v>
      </c>
      <c r="H529" s="191">
        <f t="shared" si="25"/>
        <v>11.111111111111111</v>
      </c>
      <c r="I529" s="154">
        <v>115</v>
      </c>
      <c r="J529" s="251">
        <f>_xlfn.XLOOKUP($I529,Inputs!$C$6:$C$23,Inputs!$D$6:$D$23)*$G529</f>
        <v>7.5085714285714289</v>
      </c>
      <c r="K529" s="252">
        <f t="shared" si="26"/>
        <v>3</v>
      </c>
      <c r="L529" s="322"/>
      <c r="M529" s="322"/>
      <c r="N529" s="322"/>
      <c r="O529" s="322"/>
      <c r="P529" s="322"/>
      <c r="Q529" s="250">
        <f>_xlfn.XLOOKUP($I529,Inputs!$G$6:$G$23,Inputs!$J$6:$J$23)*$K529</f>
        <v>98.449131513647643</v>
      </c>
      <c r="R529" s="250">
        <f>_xlfn.XLOOKUP($I529,Inputs!$G$6:$G$23,Inputs!$K$6:$K$23)*$K529</f>
        <v>108.40163934426229</v>
      </c>
      <c r="S529" s="211" t="s">
        <v>1630</v>
      </c>
      <c r="T529" s="31" t="s">
        <v>3971</v>
      </c>
      <c r="U529" s="211" t="s">
        <v>1631</v>
      </c>
      <c r="V529" s="31" t="s">
        <v>3093</v>
      </c>
      <c r="W529" s="16" t="s">
        <v>5471</v>
      </c>
      <c r="X529" s="16"/>
      <c r="Y529" s="74">
        <v>379</v>
      </c>
      <c r="Z529" s="196" t="str">
        <f t="shared" si="27"/>
        <v/>
      </c>
    </row>
    <row r="530" spans="2:26" ht="18.75">
      <c r="B530" s="211" t="s">
        <v>1626</v>
      </c>
      <c r="C530" s="211" t="s">
        <v>2808</v>
      </c>
      <c r="D530" s="46" t="s">
        <v>2783</v>
      </c>
      <c r="E530" s="31">
        <v>1</v>
      </c>
      <c r="F530" s="31" t="s">
        <v>2807</v>
      </c>
      <c r="G530" s="191">
        <v>14</v>
      </c>
      <c r="H530" s="191">
        <f t="shared" si="25"/>
        <v>8.6419753086419746</v>
      </c>
      <c r="I530" s="154">
        <v>115</v>
      </c>
      <c r="J530" s="251">
        <f>_xlfn.XLOOKUP($I530,Inputs!$C$6:$C$23,Inputs!$D$6:$D$23)*$G530</f>
        <v>5.84</v>
      </c>
      <c r="K530" s="252">
        <f t="shared" si="26"/>
        <v>3</v>
      </c>
      <c r="L530" s="322"/>
      <c r="M530" s="322"/>
      <c r="N530" s="322"/>
      <c r="O530" s="322"/>
      <c r="P530" s="322"/>
      <c r="Q530" s="250">
        <f>_xlfn.XLOOKUP($I530,Inputs!$G$6:$G$23,Inputs!$J$6:$J$23)*$K530</f>
        <v>98.449131513647643</v>
      </c>
      <c r="R530" s="250">
        <f>_xlfn.XLOOKUP($I530,Inputs!$G$6:$G$23,Inputs!$K$6:$K$23)*$K530</f>
        <v>108.40163934426229</v>
      </c>
      <c r="S530" s="211" t="s">
        <v>1631</v>
      </c>
      <c r="T530" s="31" t="s">
        <v>3093</v>
      </c>
      <c r="U530" s="211" t="s">
        <v>1632</v>
      </c>
      <c r="V530" s="31" t="s">
        <v>3092</v>
      </c>
      <c r="W530" s="16" t="s">
        <v>5471</v>
      </c>
      <c r="X530" s="16"/>
      <c r="Y530" s="74">
        <v>380</v>
      </c>
      <c r="Z530" s="196" t="str">
        <f t="shared" si="27"/>
        <v/>
      </c>
    </row>
    <row r="531" spans="2:26" ht="18.75">
      <c r="B531" s="211" t="s">
        <v>1626</v>
      </c>
      <c r="C531" s="211" t="s">
        <v>2808</v>
      </c>
      <c r="D531" s="46" t="s">
        <v>2783</v>
      </c>
      <c r="E531" s="31">
        <v>1</v>
      </c>
      <c r="F531" s="31" t="s">
        <v>2807</v>
      </c>
      <c r="G531" s="191">
        <v>10</v>
      </c>
      <c r="H531" s="191">
        <f t="shared" si="25"/>
        <v>6.1728395061728394</v>
      </c>
      <c r="I531" s="154">
        <v>115</v>
      </c>
      <c r="J531" s="251">
        <f>_xlfn.XLOOKUP($I531,Inputs!$C$6:$C$23,Inputs!$D$6:$D$23)*$G531</f>
        <v>4.1714285714285717</v>
      </c>
      <c r="K531" s="252">
        <f t="shared" si="26"/>
        <v>3</v>
      </c>
      <c r="L531" s="322"/>
      <c r="M531" s="322"/>
      <c r="N531" s="322"/>
      <c r="O531" s="322"/>
      <c r="P531" s="322"/>
      <c r="Q531" s="250">
        <f>_xlfn.XLOOKUP($I531,Inputs!$G$6:$G$23,Inputs!$J$6:$J$23)*$K531</f>
        <v>98.449131513647643</v>
      </c>
      <c r="R531" s="250">
        <f>_xlfn.XLOOKUP($I531,Inputs!$G$6:$G$23,Inputs!$K$6:$K$23)*$K531</f>
        <v>108.40163934426229</v>
      </c>
      <c r="S531" s="211" t="s">
        <v>1632</v>
      </c>
      <c r="T531" s="31" t="s">
        <v>3092</v>
      </c>
      <c r="U531" s="211" t="s">
        <v>1627</v>
      </c>
      <c r="V531" s="31" t="s">
        <v>3091</v>
      </c>
      <c r="W531" s="16" t="s">
        <v>5471</v>
      </c>
      <c r="X531" s="16"/>
      <c r="Y531" s="74">
        <v>381</v>
      </c>
      <c r="Z531" s="196" t="str">
        <f t="shared" si="27"/>
        <v/>
      </c>
    </row>
    <row r="532" spans="2:26" ht="18.75">
      <c r="B532" s="211" t="s">
        <v>1626</v>
      </c>
      <c r="C532" s="211" t="s">
        <v>2808</v>
      </c>
      <c r="D532" s="46" t="s">
        <v>2783</v>
      </c>
      <c r="E532" s="31">
        <v>1</v>
      </c>
      <c r="F532" s="31" t="s">
        <v>2807</v>
      </c>
      <c r="G532" s="191">
        <v>0.1</v>
      </c>
      <c r="H532" s="191">
        <f t="shared" si="25"/>
        <v>6.1728395061728392E-2</v>
      </c>
      <c r="I532" s="154">
        <v>115</v>
      </c>
      <c r="J532" s="251">
        <f>_xlfn.XLOOKUP($I532,Inputs!$C$6:$C$23,Inputs!$D$6:$D$23)*$G532</f>
        <v>4.1714285714285718E-2</v>
      </c>
      <c r="K532" s="252">
        <f t="shared" si="26"/>
        <v>3</v>
      </c>
      <c r="L532" s="322"/>
      <c r="M532" s="322"/>
      <c r="N532" s="322"/>
      <c r="O532" s="322"/>
      <c r="P532" s="322"/>
      <c r="Q532" s="250">
        <f>_xlfn.XLOOKUP($I532,Inputs!$G$6:$G$23,Inputs!$J$6:$J$23)*$K532</f>
        <v>98.449131513647643</v>
      </c>
      <c r="R532" s="250">
        <f>_xlfn.XLOOKUP($I532,Inputs!$G$6:$G$23,Inputs!$K$6:$K$23)*$K532</f>
        <v>108.40163934426229</v>
      </c>
      <c r="S532" s="211" t="s">
        <v>1627</v>
      </c>
      <c r="T532" s="31" t="s">
        <v>3091</v>
      </c>
      <c r="U532" s="211" t="s">
        <v>1628</v>
      </c>
      <c r="V532" s="31" t="s">
        <v>3955</v>
      </c>
      <c r="W532" s="16" t="s">
        <v>5471</v>
      </c>
      <c r="X532" s="16"/>
      <c r="Y532" s="74">
        <v>382</v>
      </c>
      <c r="Z532" s="196" t="str">
        <f t="shared" si="27"/>
        <v/>
      </c>
    </row>
    <row r="533" spans="2:26" ht="18.75">
      <c r="B533" s="211" t="s">
        <v>1626</v>
      </c>
      <c r="C533" s="211" t="s">
        <v>2808</v>
      </c>
      <c r="D533" s="46" t="s">
        <v>2783</v>
      </c>
      <c r="E533" s="31">
        <v>1</v>
      </c>
      <c r="F533" s="31" t="s">
        <v>2807</v>
      </c>
      <c r="G533" s="191">
        <v>1.5</v>
      </c>
      <c r="H533" s="191">
        <f t="shared" si="25"/>
        <v>0.92592592592592582</v>
      </c>
      <c r="I533" s="154">
        <v>115</v>
      </c>
      <c r="J533" s="251">
        <f>_xlfn.XLOOKUP($I533,Inputs!$C$6:$C$23,Inputs!$D$6:$D$23)*$G533</f>
        <v>0.62571428571428567</v>
      </c>
      <c r="K533" s="252">
        <f t="shared" si="26"/>
        <v>3</v>
      </c>
      <c r="L533" s="322"/>
      <c r="M533" s="322"/>
      <c r="N533" s="322"/>
      <c r="O533" s="322"/>
      <c r="P533" s="322"/>
      <c r="Q533" s="250">
        <f>_xlfn.XLOOKUP($I533,Inputs!$G$6:$G$23,Inputs!$J$6:$J$23)*$K533</f>
        <v>98.449131513647643</v>
      </c>
      <c r="R533" s="250">
        <f>_xlfn.XLOOKUP($I533,Inputs!$G$6:$G$23,Inputs!$K$6:$K$23)*$K533</f>
        <v>108.40163934426229</v>
      </c>
      <c r="S533" s="211" t="s">
        <v>1627</v>
      </c>
      <c r="T533" s="31" t="s">
        <v>3091</v>
      </c>
      <c r="U533" s="211" t="s">
        <v>1629</v>
      </c>
      <c r="V533" s="31" t="s">
        <v>4177</v>
      </c>
      <c r="W533" s="16" t="s">
        <v>5471</v>
      </c>
      <c r="X533" s="16"/>
      <c r="Y533" s="74">
        <v>383</v>
      </c>
      <c r="Z533" s="196" t="str">
        <f t="shared" si="27"/>
        <v/>
      </c>
    </row>
    <row r="534" spans="2:26" ht="18.75">
      <c r="B534" s="211" t="s">
        <v>1721</v>
      </c>
      <c r="C534" s="211" t="s">
        <v>2808</v>
      </c>
      <c r="D534" s="46" t="s">
        <v>2783</v>
      </c>
      <c r="E534" s="31">
        <v>1</v>
      </c>
      <c r="F534" s="31" t="s">
        <v>2807</v>
      </c>
      <c r="G534" s="191">
        <v>0.1</v>
      </c>
      <c r="H534" s="191">
        <f t="shared" si="25"/>
        <v>6.1728395061728392E-2</v>
      </c>
      <c r="I534" s="154">
        <v>115</v>
      </c>
      <c r="J534" s="251">
        <f>_xlfn.XLOOKUP($I534,Inputs!$C$6:$C$23,Inputs!$D$6:$D$23)*$G534</f>
        <v>4.1714285714285718E-2</v>
      </c>
      <c r="K534" s="252">
        <f t="shared" si="26"/>
        <v>3</v>
      </c>
      <c r="L534" s="322"/>
      <c r="M534" s="322"/>
      <c r="N534" s="322"/>
      <c r="O534" s="322"/>
      <c r="P534" s="322"/>
      <c r="Q534" s="250">
        <f>_xlfn.XLOOKUP($I534,Inputs!$G$6:$G$23,Inputs!$J$6:$J$23)*$K534</f>
        <v>98.449131513647643</v>
      </c>
      <c r="R534" s="250">
        <f>_xlfn.XLOOKUP($I534,Inputs!$G$6:$G$23,Inputs!$K$6:$K$23)*$K534</f>
        <v>108.40163934426229</v>
      </c>
      <c r="S534" s="211" t="s">
        <v>1630</v>
      </c>
      <c r="T534" s="31" t="s">
        <v>3971</v>
      </c>
      <c r="U534" s="211" t="s">
        <v>1722</v>
      </c>
      <c r="V534" s="31" t="s">
        <v>3099</v>
      </c>
      <c r="W534" s="16" t="s">
        <v>5471</v>
      </c>
      <c r="X534" s="16"/>
      <c r="Y534" s="74">
        <v>522</v>
      </c>
      <c r="Z534" s="196" t="str">
        <f t="shared" si="27"/>
        <v/>
      </c>
    </row>
    <row r="535" spans="2:26" ht="18.75">
      <c r="B535" s="211" t="s">
        <v>1721</v>
      </c>
      <c r="C535" s="211" t="s">
        <v>2808</v>
      </c>
      <c r="D535" s="46" t="s">
        <v>2783</v>
      </c>
      <c r="E535" s="31">
        <v>1</v>
      </c>
      <c r="F535" s="31" t="s">
        <v>2807</v>
      </c>
      <c r="G535" s="191">
        <v>18</v>
      </c>
      <c r="H535" s="191">
        <f t="shared" si="25"/>
        <v>11.111111111111111</v>
      </c>
      <c r="I535" s="154">
        <v>115</v>
      </c>
      <c r="J535" s="251">
        <f>_xlfn.XLOOKUP($I535,Inputs!$C$6:$C$23,Inputs!$D$6:$D$23)*$G535</f>
        <v>7.5085714285714289</v>
      </c>
      <c r="K535" s="252">
        <f t="shared" si="26"/>
        <v>3</v>
      </c>
      <c r="L535" s="322"/>
      <c r="M535" s="322"/>
      <c r="N535" s="322"/>
      <c r="O535" s="322"/>
      <c r="P535" s="322"/>
      <c r="Q535" s="250">
        <f>_xlfn.XLOOKUP($I535,Inputs!$G$6:$G$23,Inputs!$J$6:$J$23)*$K535</f>
        <v>98.449131513647643</v>
      </c>
      <c r="R535" s="250">
        <f>_xlfn.XLOOKUP($I535,Inputs!$G$6:$G$23,Inputs!$K$6:$K$23)*$K535</f>
        <v>108.40163934426229</v>
      </c>
      <c r="S535" s="211" t="s">
        <v>1722</v>
      </c>
      <c r="T535" s="31" t="s">
        <v>3099</v>
      </c>
      <c r="U535" s="211" t="s">
        <v>1631</v>
      </c>
      <c r="V535" s="31" t="s">
        <v>3093</v>
      </c>
      <c r="W535" s="16" t="s">
        <v>5471</v>
      </c>
      <c r="X535" s="16"/>
      <c r="Y535" s="74">
        <v>523</v>
      </c>
      <c r="Z535" s="196" t="str">
        <f t="shared" si="27"/>
        <v/>
      </c>
    </row>
    <row r="536" spans="2:26" ht="18.75">
      <c r="B536" s="211" t="s">
        <v>1721</v>
      </c>
      <c r="C536" s="211" t="s">
        <v>2808</v>
      </c>
      <c r="D536" s="46" t="s">
        <v>2783</v>
      </c>
      <c r="E536" s="31">
        <v>1</v>
      </c>
      <c r="F536" s="31" t="s">
        <v>2807</v>
      </c>
      <c r="G536" s="191">
        <v>14</v>
      </c>
      <c r="H536" s="191">
        <f t="shared" si="25"/>
        <v>8.6419753086419746</v>
      </c>
      <c r="I536" s="154">
        <v>115</v>
      </c>
      <c r="J536" s="251">
        <f>_xlfn.XLOOKUP($I536,Inputs!$C$6:$C$23,Inputs!$D$6:$D$23)*$G536</f>
        <v>5.84</v>
      </c>
      <c r="K536" s="252">
        <f t="shared" si="26"/>
        <v>3</v>
      </c>
      <c r="L536" s="322"/>
      <c r="M536" s="322"/>
      <c r="N536" s="322"/>
      <c r="O536" s="322"/>
      <c r="P536" s="322"/>
      <c r="Q536" s="250">
        <f>_xlfn.XLOOKUP($I536,Inputs!$G$6:$G$23,Inputs!$J$6:$J$23)*$K536</f>
        <v>98.449131513647643</v>
      </c>
      <c r="R536" s="250">
        <f>_xlfn.XLOOKUP($I536,Inputs!$G$6:$G$23,Inputs!$K$6:$K$23)*$K536</f>
        <v>108.40163934426229</v>
      </c>
      <c r="S536" s="211" t="s">
        <v>1631</v>
      </c>
      <c r="T536" s="31" t="s">
        <v>3093</v>
      </c>
      <c r="U536" s="211" t="s">
        <v>1632</v>
      </c>
      <c r="V536" s="31" t="s">
        <v>3092</v>
      </c>
      <c r="W536" s="16" t="s">
        <v>5471</v>
      </c>
      <c r="X536" s="16"/>
      <c r="Y536" s="74">
        <v>524</v>
      </c>
      <c r="Z536" s="196" t="str">
        <f t="shared" si="27"/>
        <v/>
      </c>
    </row>
    <row r="537" spans="2:26" ht="18.75">
      <c r="B537" s="211" t="s">
        <v>1721</v>
      </c>
      <c r="C537" s="211" t="s">
        <v>2808</v>
      </c>
      <c r="D537" s="46" t="s">
        <v>2783</v>
      </c>
      <c r="E537" s="31">
        <v>1</v>
      </c>
      <c r="F537" s="31" t="s">
        <v>2807</v>
      </c>
      <c r="G537" s="191">
        <v>10</v>
      </c>
      <c r="H537" s="191">
        <f t="shared" si="25"/>
        <v>6.1728395061728394</v>
      </c>
      <c r="I537" s="154">
        <v>115</v>
      </c>
      <c r="J537" s="251">
        <f>_xlfn.XLOOKUP($I537,Inputs!$C$6:$C$23,Inputs!$D$6:$D$23)*$G537</f>
        <v>4.1714285714285717</v>
      </c>
      <c r="K537" s="252">
        <f t="shared" si="26"/>
        <v>3</v>
      </c>
      <c r="L537" s="322"/>
      <c r="M537" s="322"/>
      <c r="N537" s="322"/>
      <c r="O537" s="322"/>
      <c r="P537" s="322"/>
      <c r="Q537" s="250">
        <f>_xlfn.XLOOKUP($I537,Inputs!$G$6:$G$23,Inputs!$J$6:$J$23)*$K537</f>
        <v>98.449131513647643</v>
      </c>
      <c r="R537" s="250">
        <f>_xlfn.XLOOKUP($I537,Inputs!$G$6:$G$23,Inputs!$K$6:$K$23)*$K537</f>
        <v>108.40163934426229</v>
      </c>
      <c r="S537" s="211" t="s">
        <v>1632</v>
      </c>
      <c r="T537" s="31" t="s">
        <v>3092</v>
      </c>
      <c r="U537" s="211" t="s">
        <v>1627</v>
      </c>
      <c r="V537" s="31" t="s">
        <v>3091</v>
      </c>
      <c r="W537" s="16" t="s">
        <v>5471</v>
      </c>
      <c r="X537" s="16"/>
      <c r="Y537" s="74">
        <v>525</v>
      </c>
      <c r="Z537" s="196" t="str">
        <f t="shared" si="27"/>
        <v/>
      </c>
    </row>
    <row r="538" spans="2:26" ht="18.75">
      <c r="B538" s="211" t="s">
        <v>1721</v>
      </c>
      <c r="C538" s="211" t="s">
        <v>2808</v>
      </c>
      <c r="D538" s="46" t="s">
        <v>2783</v>
      </c>
      <c r="E538" s="31">
        <v>1</v>
      </c>
      <c r="F538" s="31" t="s">
        <v>2807</v>
      </c>
      <c r="G538" s="191">
        <v>0.1</v>
      </c>
      <c r="H538" s="191">
        <f t="shared" si="25"/>
        <v>6.1728395061728392E-2</v>
      </c>
      <c r="I538" s="154">
        <v>115</v>
      </c>
      <c r="J538" s="251">
        <f>_xlfn.XLOOKUP($I538,Inputs!$C$6:$C$23,Inputs!$D$6:$D$23)*$G538</f>
        <v>4.1714285714285718E-2</v>
      </c>
      <c r="K538" s="252">
        <f t="shared" si="26"/>
        <v>3</v>
      </c>
      <c r="L538" s="322"/>
      <c r="M538" s="322"/>
      <c r="N538" s="322"/>
      <c r="O538" s="322"/>
      <c r="P538" s="322"/>
      <c r="Q538" s="250">
        <f>_xlfn.XLOOKUP($I538,Inputs!$G$6:$G$23,Inputs!$J$6:$J$23)*$K538</f>
        <v>98.449131513647643</v>
      </c>
      <c r="R538" s="250">
        <f>_xlfn.XLOOKUP($I538,Inputs!$G$6:$G$23,Inputs!$K$6:$K$23)*$K538</f>
        <v>108.40163934426229</v>
      </c>
      <c r="S538" s="211" t="s">
        <v>1627</v>
      </c>
      <c r="T538" s="31" t="s">
        <v>3091</v>
      </c>
      <c r="U538" s="211" t="s">
        <v>1628</v>
      </c>
      <c r="V538" s="31" t="s">
        <v>3955</v>
      </c>
      <c r="W538" s="16" t="s">
        <v>5471</v>
      </c>
      <c r="X538" s="16"/>
      <c r="Y538" s="74">
        <v>526</v>
      </c>
      <c r="Z538" s="196" t="str">
        <f t="shared" si="27"/>
        <v/>
      </c>
    </row>
    <row r="539" spans="2:26" ht="18.75">
      <c r="B539" s="211" t="s">
        <v>1721</v>
      </c>
      <c r="C539" s="211" t="s">
        <v>2808</v>
      </c>
      <c r="D539" s="46" t="s">
        <v>2783</v>
      </c>
      <c r="E539" s="31">
        <v>1</v>
      </c>
      <c r="F539" s="31" t="s">
        <v>2807</v>
      </c>
      <c r="G539" s="191">
        <v>1.5</v>
      </c>
      <c r="H539" s="191">
        <f t="shared" si="25"/>
        <v>0.92592592592592582</v>
      </c>
      <c r="I539" s="154">
        <v>115</v>
      </c>
      <c r="J539" s="251">
        <f>_xlfn.XLOOKUP($I539,Inputs!$C$6:$C$23,Inputs!$D$6:$D$23)*$G539</f>
        <v>0.62571428571428567</v>
      </c>
      <c r="K539" s="252">
        <f t="shared" si="26"/>
        <v>3</v>
      </c>
      <c r="L539" s="322"/>
      <c r="M539" s="322"/>
      <c r="N539" s="322"/>
      <c r="O539" s="322"/>
      <c r="P539" s="322"/>
      <c r="Q539" s="250">
        <f>_xlfn.XLOOKUP($I539,Inputs!$G$6:$G$23,Inputs!$J$6:$J$23)*$K539</f>
        <v>98.449131513647643</v>
      </c>
      <c r="R539" s="250">
        <f>_xlfn.XLOOKUP($I539,Inputs!$G$6:$G$23,Inputs!$K$6:$K$23)*$K539</f>
        <v>108.40163934426229</v>
      </c>
      <c r="S539" s="211" t="s">
        <v>1627</v>
      </c>
      <c r="T539" s="31" t="s">
        <v>3091</v>
      </c>
      <c r="U539" s="211" t="s">
        <v>1629</v>
      </c>
      <c r="V539" s="31" t="s">
        <v>4177</v>
      </c>
      <c r="W539" s="16" t="s">
        <v>5471</v>
      </c>
      <c r="X539" s="16"/>
      <c r="Y539" s="74">
        <v>527</v>
      </c>
      <c r="Z539" s="196" t="str">
        <f t="shared" si="27"/>
        <v/>
      </c>
    </row>
    <row r="540" spans="2:26" ht="18.75">
      <c r="B540" s="211" t="s">
        <v>2008</v>
      </c>
      <c r="C540" s="211" t="s">
        <v>2808</v>
      </c>
      <c r="D540" s="46" t="s">
        <v>2783</v>
      </c>
      <c r="E540" s="31">
        <v>1</v>
      </c>
      <c r="F540" s="31" t="s">
        <v>2807</v>
      </c>
      <c r="G540" s="191">
        <v>45</v>
      </c>
      <c r="H540" s="191">
        <f t="shared" si="25"/>
        <v>27.777777777777775</v>
      </c>
      <c r="I540" s="154">
        <v>115</v>
      </c>
      <c r="J540" s="251">
        <f>_xlfn.XLOOKUP($I540,Inputs!$C$6:$C$23,Inputs!$D$6:$D$23)*$G540</f>
        <v>18.771428571428572</v>
      </c>
      <c r="K540" s="252">
        <f t="shared" si="26"/>
        <v>3</v>
      </c>
      <c r="L540" s="322"/>
      <c r="M540" s="322"/>
      <c r="N540" s="322"/>
      <c r="O540" s="322"/>
      <c r="P540" s="322"/>
      <c r="Q540" s="250">
        <f>_xlfn.XLOOKUP($I540,Inputs!$G$6:$G$23,Inputs!$J$6:$J$23)*$K540</f>
        <v>98.449131513647643</v>
      </c>
      <c r="R540" s="250">
        <f>_xlfn.XLOOKUP($I540,Inputs!$G$6:$G$23,Inputs!$K$6:$K$23)*$K540</f>
        <v>108.40163934426229</v>
      </c>
      <c r="S540" s="211" t="s">
        <v>1470</v>
      </c>
      <c r="T540" s="31" t="s">
        <v>3944</v>
      </c>
      <c r="U540" s="211" t="s">
        <v>2009</v>
      </c>
      <c r="V540" s="31" t="s">
        <v>3158</v>
      </c>
      <c r="W540" s="16" t="s">
        <v>5471</v>
      </c>
      <c r="X540" s="16"/>
      <c r="Y540" s="74">
        <v>955</v>
      </c>
      <c r="Z540" s="196" t="str">
        <f t="shared" si="27"/>
        <v/>
      </c>
    </row>
    <row r="541" spans="2:26" ht="18.75">
      <c r="B541" s="211" t="s">
        <v>2008</v>
      </c>
      <c r="C541" s="211" t="s">
        <v>2808</v>
      </c>
      <c r="D541" s="46" t="s">
        <v>2783</v>
      </c>
      <c r="E541" s="31">
        <v>1</v>
      </c>
      <c r="F541" s="31" t="s">
        <v>2807</v>
      </c>
      <c r="G541" s="191">
        <v>0.1</v>
      </c>
      <c r="H541" s="191">
        <f t="shared" si="25"/>
        <v>6.1728395061728392E-2</v>
      </c>
      <c r="I541" s="154">
        <v>115</v>
      </c>
      <c r="J541" s="251">
        <f>_xlfn.XLOOKUP($I541,Inputs!$C$6:$C$23,Inputs!$D$6:$D$23)*$G541</f>
        <v>4.1714285714285718E-2</v>
      </c>
      <c r="K541" s="252">
        <f t="shared" si="26"/>
        <v>3</v>
      </c>
      <c r="L541" s="322"/>
      <c r="M541" s="322"/>
      <c r="N541" s="322"/>
      <c r="O541" s="322"/>
      <c r="P541" s="322"/>
      <c r="Q541" s="250">
        <f>_xlfn.XLOOKUP($I541,Inputs!$G$6:$G$23,Inputs!$J$6:$J$23)*$K541</f>
        <v>98.449131513647643</v>
      </c>
      <c r="R541" s="250">
        <f>_xlfn.XLOOKUP($I541,Inputs!$G$6:$G$23,Inputs!$K$6:$K$23)*$K541</f>
        <v>108.40163934426229</v>
      </c>
      <c r="S541" s="211" t="s">
        <v>2009</v>
      </c>
      <c r="T541" s="134" t="s">
        <v>3158</v>
      </c>
      <c r="U541" s="211" t="s">
        <v>4376</v>
      </c>
      <c r="V541" s="31" t="s">
        <v>4297</v>
      </c>
      <c r="W541" s="16" t="s">
        <v>5471</v>
      </c>
      <c r="X541" s="16"/>
      <c r="Y541" s="74">
        <v>956</v>
      </c>
      <c r="Z541" s="196" t="str">
        <f t="shared" si="27"/>
        <v/>
      </c>
    </row>
    <row r="542" spans="2:26" ht="18.75">
      <c r="B542" s="211" t="s">
        <v>2012</v>
      </c>
      <c r="C542" s="211" t="s">
        <v>2808</v>
      </c>
      <c r="D542" s="46" t="s">
        <v>2783</v>
      </c>
      <c r="E542" s="31">
        <v>1</v>
      </c>
      <c r="F542" s="31" t="s">
        <v>2807</v>
      </c>
      <c r="G542" s="191">
        <v>3.7</v>
      </c>
      <c r="H542" s="191">
        <f t="shared" si="25"/>
        <v>2.2839506172839505</v>
      </c>
      <c r="I542" s="154">
        <v>115</v>
      </c>
      <c r="J542" s="251">
        <f>_xlfn.XLOOKUP($I542,Inputs!$C$6:$C$23,Inputs!$D$6:$D$23)*$G542</f>
        <v>1.5434285714285716</v>
      </c>
      <c r="K542" s="252">
        <f t="shared" si="26"/>
        <v>3</v>
      </c>
      <c r="L542" s="322"/>
      <c r="M542" s="322"/>
      <c r="N542" s="322"/>
      <c r="O542" s="322"/>
      <c r="P542" s="322"/>
      <c r="Q542" s="250">
        <f>_xlfn.XLOOKUP($I542,Inputs!$G$6:$G$23,Inputs!$J$6:$J$23)*$K542</f>
        <v>98.449131513647643</v>
      </c>
      <c r="R542" s="250">
        <f>_xlfn.XLOOKUP($I542,Inputs!$G$6:$G$23,Inputs!$K$6:$K$23)*$K542</f>
        <v>108.40163934426229</v>
      </c>
      <c r="S542" s="211" t="s">
        <v>1470</v>
      </c>
      <c r="T542" s="31" t="s">
        <v>3944</v>
      </c>
      <c r="U542" s="211" t="s">
        <v>1474</v>
      </c>
      <c r="V542" s="31" t="s">
        <v>3953</v>
      </c>
      <c r="W542" s="16" t="s">
        <v>5471</v>
      </c>
      <c r="X542" s="16"/>
      <c r="Y542" s="74">
        <v>965</v>
      </c>
      <c r="Z542" s="196" t="str">
        <f t="shared" si="27"/>
        <v/>
      </c>
    </row>
    <row r="543" spans="2:26" ht="18.75">
      <c r="B543" s="211" t="s">
        <v>2012</v>
      </c>
      <c r="C543" s="211" t="s">
        <v>2808</v>
      </c>
      <c r="D543" s="46" t="s">
        <v>2783</v>
      </c>
      <c r="E543" s="31">
        <v>1</v>
      </c>
      <c r="F543" s="31" t="s">
        <v>2807</v>
      </c>
      <c r="G543" s="191">
        <v>0.5</v>
      </c>
      <c r="H543" s="191">
        <f t="shared" si="25"/>
        <v>0.30864197530864196</v>
      </c>
      <c r="I543" s="154">
        <v>115</v>
      </c>
      <c r="J543" s="251">
        <f>_xlfn.XLOOKUP($I543,Inputs!$C$6:$C$23,Inputs!$D$6:$D$23)*$G543</f>
        <v>0.20857142857142857</v>
      </c>
      <c r="K543" s="252">
        <f t="shared" si="26"/>
        <v>3</v>
      </c>
      <c r="L543" s="322"/>
      <c r="M543" s="322"/>
      <c r="N543" s="322"/>
      <c r="O543" s="322"/>
      <c r="P543" s="322"/>
      <c r="Q543" s="250">
        <f>_xlfn.XLOOKUP($I543,Inputs!$G$6:$G$23,Inputs!$J$6:$J$23)*$K543</f>
        <v>98.449131513647643</v>
      </c>
      <c r="R543" s="250">
        <f>_xlfn.XLOOKUP($I543,Inputs!$G$6:$G$23,Inputs!$K$6:$K$23)*$K543</f>
        <v>108.40163934426229</v>
      </c>
      <c r="S543" s="211" t="s">
        <v>1474</v>
      </c>
      <c r="T543" s="31" t="s">
        <v>3953</v>
      </c>
      <c r="U543" s="211" t="s">
        <v>2013</v>
      </c>
      <c r="V543" s="31" t="s">
        <v>3160</v>
      </c>
      <c r="W543" s="16" t="s">
        <v>5471</v>
      </c>
      <c r="X543" s="16"/>
      <c r="Y543" s="74">
        <v>966</v>
      </c>
      <c r="Z543" s="196" t="str">
        <f t="shared" si="27"/>
        <v/>
      </c>
    </row>
    <row r="544" spans="2:26" ht="18.75">
      <c r="B544" s="211" t="s">
        <v>2012</v>
      </c>
      <c r="C544" s="211" t="s">
        <v>2808</v>
      </c>
      <c r="D544" s="46" t="s">
        <v>2783</v>
      </c>
      <c r="E544" s="31">
        <v>1</v>
      </c>
      <c r="F544" s="31" t="s">
        <v>2807</v>
      </c>
      <c r="G544" s="191">
        <v>0.1</v>
      </c>
      <c r="H544" s="191">
        <f t="shared" si="25"/>
        <v>6.1728395061728392E-2</v>
      </c>
      <c r="I544" s="154">
        <v>115</v>
      </c>
      <c r="J544" s="251">
        <f>_xlfn.XLOOKUP($I544,Inputs!$C$6:$C$23,Inputs!$D$6:$D$23)*$G544</f>
        <v>4.1714285714285718E-2</v>
      </c>
      <c r="K544" s="252">
        <f t="shared" si="26"/>
        <v>3</v>
      </c>
      <c r="L544" s="322"/>
      <c r="M544" s="322"/>
      <c r="N544" s="322"/>
      <c r="O544" s="322"/>
      <c r="P544" s="322"/>
      <c r="Q544" s="250">
        <f>_xlfn.XLOOKUP($I544,Inputs!$G$6:$G$23,Inputs!$J$6:$J$23)*$K544</f>
        <v>98.449131513647643</v>
      </c>
      <c r="R544" s="250">
        <f>_xlfn.XLOOKUP($I544,Inputs!$G$6:$G$23,Inputs!$K$6:$K$23)*$K544</f>
        <v>108.40163934426229</v>
      </c>
      <c r="S544" s="211" t="s">
        <v>2013</v>
      </c>
      <c r="T544" s="31" t="s">
        <v>3160</v>
      </c>
      <c r="U544" s="211" t="s">
        <v>4734</v>
      </c>
      <c r="V544" s="31" t="s">
        <v>4568</v>
      </c>
      <c r="W544" s="16" t="s">
        <v>5471</v>
      </c>
      <c r="X544" s="16"/>
      <c r="Y544" s="74">
        <v>967</v>
      </c>
      <c r="Z544" s="196" t="str">
        <f t="shared" si="27"/>
        <v/>
      </c>
    </row>
    <row r="545" spans="2:26" ht="18.75">
      <c r="B545" s="211" t="s">
        <v>2012</v>
      </c>
      <c r="C545" s="211" t="s">
        <v>2808</v>
      </c>
      <c r="D545" s="46" t="s">
        <v>2783</v>
      </c>
      <c r="E545" s="31">
        <v>1</v>
      </c>
      <c r="F545" s="31" t="s">
        <v>2807</v>
      </c>
      <c r="G545" s="191">
        <v>1</v>
      </c>
      <c r="H545" s="191">
        <f t="shared" si="25"/>
        <v>0.61728395061728392</v>
      </c>
      <c r="I545" s="154">
        <v>115</v>
      </c>
      <c r="J545" s="251">
        <f>_xlfn.XLOOKUP($I545,Inputs!$C$6:$C$23,Inputs!$D$6:$D$23)*$G545</f>
        <v>0.41714285714285715</v>
      </c>
      <c r="K545" s="252">
        <f t="shared" si="26"/>
        <v>3</v>
      </c>
      <c r="L545" s="322"/>
      <c r="M545" s="322"/>
      <c r="N545" s="322"/>
      <c r="O545" s="322"/>
      <c r="P545" s="322"/>
      <c r="Q545" s="250">
        <f>_xlfn.XLOOKUP($I545,Inputs!$G$6:$G$23,Inputs!$J$6:$J$23)*$K545</f>
        <v>98.449131513647643</v>
      </c>
      <c r="R545" s="250">
        <f>_xlfn.XLOOKUP($I545,Inputs!$G$6:$G$23,Inputs!$K$6:$K$23)*$K545</f>
        <v>108.40163934426229</v>
      </c>
      <c r="S545" s="211" t="s">
        <v>2013</v>
      </c>
      <c r="T545" s="31" t="s">
        <v>3160</v>
      </c>
      <c r="U545" s="211" t="s">
        <v>2015</v>
      </c>
      <c r="V545" s="31" t="s">
        <v>4256</v>
      </c>
      <c r="W545" s="16" t="s">
        <v>5471</v>
      </c>
      <c r="X545" s="16"/>
      <c r="Y545" s="74">
        <v>968</v>
      </c>
      <c r="Z545" s="196" t="str">
        <f t="shared" si="27"/>
        <v/>
      </c>
    </row>
    <row r="546" spans="2:26" ht="18.75">
      <c r="B546" s="211" t="s">
        <v>2012</v>
      </c>
      <c r="C546" s="211" t="s">
        <v>2808</v>
      </c>
      <c r="D546" s="46" t="s">
        <v>2783</v>
      </c>
      <c r="E546" s="31">
        <v>1</v>
      </c>
      <c r="F546" s="31" t="s">
        <v>2807</v>
      </c>
      <c r="G546" s="191">
        <v>2.7</v>
      </c>
      <c r="H546" s="191">
        <f t="shared" si="25"/>
        <v>1.6666666666666667</v>
      </c>
      <c r="I546" s="154">
        <v>115</v>
      </c>
      <c r="J546" s="251">
        <f>_xlfn.XLOOKUP($I546,Inputs!$C$6:$C$23,Inputs!$D$6:$D$23)*$G546</f>
        <v>1.1262857142857143</v>
      </c>
      <c r="K546" s="252">
        <f t="shared" si="26"/>
        <v>3</v>
      </c>
      <c r="L546" s="322"/>
      <c r="M546" s="322"/>
      <c r="N546" s="322"/>
      <c r="O546" s="322"/>
      <c r="P546" s="322"/>
      <c r="Q546" s="250">
        <f>_xlfn.XLOOKUP($I546,Inputs!$G$6:$G$23,Inputs!$J$6:$J$23)*$K546</f>
        <v>98.449131513647643</v>
      </c>
      <c r="R546" s="250">
        <f>_xlfn.XLOOKUP($I546,Inputs!$G$6:$G$23,Inputs!$K$6:$K$23)*$K546</f>
        <v>108.40163934426229</v>
      </c>
      <c r="S546" s="211" t="s">
        <v>2015</v>
      </c>
      <c r="T546" s="31" t="s">
        <v>4256</v>
      </c>
      <c r="U546" s="211" t="s">
        <v>2014</v>
      </c>
      <c r="V546" s="31" t="s">
        <v>4026</v>
      </c>
      <c r="W546" s="16" t="s">
        <v>5471</v>
      </c>
      <c r="X546" s="16"/>
      <c r="Y546" s="74">
        <v>969</v>
      </c>
      <c r="Z546" s="196" t="str">
        <f t="shared" si="27"/>
        <v/>
      </c>
    </row>
    <row r="547" spans="2:26" ht="18.75">
      <c r="B547" s="211" t="s">
        <v>2012</v>
      </c>
      <c r="C547" s="211" t="s">
        <v>2808</v>
      </c>
      <c r="D547" s="46" t="s">
        <v>2783</v>
      </c>
      <c r="E547" s="31">
        <v>1</v>
      </c>
      <c r="F547" s="31" t="s">
        <v>2807</v>
      </c>
      <c r="G547" s="191">
        <v>3.2</v>
      </c>
      <c r="H547" s="191">
        <f t="shared" si="25"/>
        <v>1.9753086419753085</v>
      </c>
      <c r="I547" s="154">
        <v>115</v>
      </c>
      <c r="J547" s="251">
        <f>_xlfn.XLOOKUP($I547,Inputs!$C$6:$C$23,Inputs!$D$6:$D$23)*$G547</f>
        <v>1.334857142857143</v>
      </c>
      <c r="K547" s="252">
        <f t="shared" si="26"/>
        <v>3</v>
      </c>
      <c r="L547" s="322"/>
      <c r="M547" s="322"/>
      <c r="N547" s="322"/>
      <c r="O547" s="322"/>
      <c r="P547" s="322"/>
      <c r="Q547" s="250">
        <f>_xlfn.XLOOKUP($I547,Inputs!$G$6:$G$23,Inputs!$J$6:$J$23)*$K547</f>
        <v>98.449131513647643</v>
      </c>
      <c r="R547" s="250">
        <f>_xlfn.XLOOKUP($I547,Inputs!$G$6:$G$23,Inputs!$K$6:$K$23)*$K547</f>
        <v>108.40163934426229</v>
      </c>
      <c r="S547" s="211" t="s">
        <v>2014</v>
      </c>
      <c r="T547" s="31" t="s">
        <v>4026</v>
      </c>
      <c r="U547" s="211" t="s">
        <v>1482</v>
      </c>
      <c r="V547" s="31" t="s">
        <v>4174</v>
      </c>
      <c r="W547" s="16" t="s">
        <v>5471</v>
      </c>
      <c r="X547" s="16"/>
      <c r="Y547" s="74">
        <v>970</v>
      </c>
      <c r="Z547" s="196" t="str">
        <f t="shared" si="27"/>
        <v/>
      </c>
    </row>
    <row r="548" spans="2:26" ht="18.75">
      <c r="B548" s="211" t="s">
        <v>2016</v>
      </c>
      <c r="C548" s="211" t="s">
        <v>2808</v>
      </c>
      <c r="D548" s="46" t="s">
        <v>2783</v>
      </c>
      <c r="E548" s="31">
        <v>1</v>
      </c>
      <c r="F548" s="31" t="s">
        <v>2807</v>
      </c>
      <c r="G548" s="191">
        <v>3.7</v>
      </c>
      <c r="H548" s="191">
        <f t="shared" si="25"/>
        <v>2.2839506172839505</v>
      </c>
      <c r="I548" s="154">
        <v>115</v>
      </c>
      <c r="J548" s="251">
        <f>_xlfn.XLOOKUP($I548,Inputs!$C$6:$C$23,Inputs!$D$6:$D$23)*$G548</f>
        <v>1.5434285714285716</v>
      </c>
      <c r="K548" s="252">
        <f t="shared" si="26"/>
        <v>3</v>
      </c>
      <c r="L548" s="322"/>
      <c r="M548" s="322"/>
      <c r="N548" s="322"/>
      <c r="O548" s="322"/>
      <c r="P548" s="322"/>
      <c r="Q548" s="250">
        <f>_xlfn.XLOOKUP($I548,Inputs!$G$6:$G$23,Inputs!$J$6:$J$23)*$K548</f>
        <v>98.449131513647643</v>
      </c>
      <c r="R548" s="250">
        <f>_xlfn.XLOOKUP($I548,Inputs!$G$6:$G$23,Inputs!$K$6:$K$23)*$K548</f>
        <v>108.40163934426229</v>
      </c>
      <c r="S548" s="211" t="s">
        <v>1470</v>
      </c>
      <c r="T548" s="31" t="s">
        <v>3944</v>
      </c>
      <c r="U548" s="211" t="s">
        <v>1474</v>
      </c>
      <c r="V548" s="31" t="s">
        <v>3953</v>
      </c>
      <c r="W548" s="16" t="s">
        <v>5471</v>
      </c>
      <c r="X548" s="16"/>
      <c r="Y548" s="74">
        <v>971</v>
      </c>
      <c r="Z548" s="196" t="str">
        <f t="shared" si="27"/>
        <v/>
      </c>
    </row>
    <row r="549" spans="2:26" ht="18.75">
      <c r="B549" s="211" t="s">
        <v>2016</v>
      </c>
      <c r="C549" s="211" t="s">
        <v>2808</v>
      </c>
      <c r="D549" s="46" t="s">
        <v>2783</v>
      </c>
      <c r="E549" s="31">
        <v>1</v>
      </c>
      <c r="F549" s="31" t="s">
        <v>2807</v>
      </c>
      <c r="G549" s="191">
        <v>0.5</v>
      </c>
      <c r="H549" s="191">
        <f t="shared" si="25"/>
        <v>0.30864197530864196</v>
      </c>
      <c r="I549" s="154">
        <v>115</v>
      </c>
      <c r="J549" s="251">
        <f>_xlfn.XLOOKUP($I549,Inputs!$C$6:$C$23,Inputs!$D$6:$D$23)*$G549</f>
        <v>0.20857142857142857</v>
      </c>
      <c r="K549" s="252">
        <f t="shared" si="26"/>
        <v>3</v>
      </c>
      <c r="L549" s="322"/>
      <c r="M549" s="322"/>
      <c r="N549" s="322"/>
      <c r="O549" s="322"/>
      <c r="P549" s="322"/>
      <c r="Q549" s="250">
        <f>_xlfn.XLOOKUP($I549,Inputs!$G$6:$G$23,Inputs!$J$6:$J$23)*$K549</f>
        <v>98.449131513647643</v>
      </c>
      <c r="R549" s="250">
        <f>_xlfn.XLOOKUP($I549,Inputs!$G$6:$G$23,Inputs!$K$6:$K$23)*$K549</f>
        <v>108.40163934426229</v>
      </c>
      <c r="S549" s="211" t="s">
        <v>1474</v>
      </c>
      <c r="T549" s="31" t="s">
        <v>3953</v>
      </c>
      <c r="U549" s="211" t="s">
        <v>2013</v>
      </c>
      <c r="V549" s="31" t="s">
        <v>3160</v>
      </c>
      <c r="W549" s="16" t="s">
        <v>5471</v>
      </c>
      <c r="X549" s="16"/>
      <c r="Y549" s="74">
        <v>972</v>
      </c>
      <c r="Z549" s="196" t="str">
        <f t="shared" si="27"/>
        <v/>
      </c>
    </row>
    <row r="550" spans="2:26" ht="18.75">
      <c r="B550" s="211" t="s">
        <v>2016</v>
      </c>
      <c r="C550" s="211" t="s">
        <v>2808</v>
      </c>
      <c r="D550" s="46" t="s">
        <v>2783</v>
      </c>
      <c r="E550" s="31">
        <v>1</v>
      </c>
      <c r="F550" s="31" t="s">
        <v>2807</v>
      </c>
      <c r="G550" s="191">
        <v>0.1</v>
      </c>
      <c r="H550" s="191">
        <f t="shared" si="25"/>
        <v>6.1728395061728392E-2</v>
      </c>
      <c r="I550" s="154">
        <v>115</v>
      </c>
      <c r="J550" s="251">
        <f>_xlfn.XLOOKUP($I550,Inputs!$C$6:$C$23,Inputs!$D$6:$D$23)*$G550</f>
        <v>4.1714285714285718E-2</v>
      </c>
      <c r="K550" s="252">
        <f t="shared" si="26"/>
        <v>3</v>
      </c>
      <c r="L550" s="322"/>
      <c r="M550" s="322"/>
      <c r="N550" s="322"/>
      <c r="O550" s="322"/>
      <c r="P550" s="322"/>
      <c r="Q550" s="250">
        <f>_xlfn.XLOOKUP($I550,Inputs!$G$6:$G$23,Inputs!$J$6:$J$23)*$K550</f>
        <v>98.449131513647643</v>
      </c>
      <c r="R550" s="250">
        <f>_xlfn.XLOOKUP($I550,Inputs!$G$6:$G$23,Inputs!$K$6:$K$23)*$K550</f>
        <v>108.40163934426229</v>
      </c>
      <c r="S550" s="211" t="s">
        <v>2013</v>
      </c>
      <c r="T550" s="31" t="s">
        <v>3160</v>
      </c>
      <c r="U550" s="211" t="s">
        <v>4734</v>
      </c>
      <c r="V550" s="31" t="s">
        <v>4568</v>
      </c>
      <c r="W550" s="16" t="s">
        <v>5471</v>
      </c>
      <c r="X550" s="16"/>
      <c r="Y550" s="74">
        <v>973</v>
      </c>
      <c r="Z550" s="196" t="str">
        <f t="shared" si="27"/>
        <v/>
      </c>
    </row>
    <row r="551" spans="2:26" ht="18.75">
      <c r="B551" s="211" t="s">
        <v>2016</v>
      </c>
      <c r="C551" s="211" t="s">
        <v>2808</v>
      </c>
      <c r="D551" s="46" t="s">
        <v>2783</v>
      </c>
      <c r="E551" s="31">
        <v>1</v>
      </c>
      <c r="F551" s="31" t="s">
        <v>2807</v>
      </c>
      <c r="G551" s="191">
        <v>1</v>
      </c>
      <c r="H551" s="191">
        <f t="shared" si="25"/>
        <v>0.61728395061728392</v>
      </c>
      <c r="I551" s="154">
        <v>115</v>
      </c>
      <c r="J551" s="251">
        <f>_xlfn.XLOOKUP($I551,Inputs!$C$6:$C$23,Inputs!$D$6:$D$23)*$G551</f>
        <v>0.41714285714285715</v>
      </c>
      <c r="K551" s="252">
        <f t="shared" si="26"/>
        <v>3</v>
      </c>
      <c r="L551" s="322"/>
      <c r="M551" s="322"/>
      <c r="N551" s="322"/>
      <c r="O551" s="322"/>
      <c r="P551" s="322"/>
      <c r="Q551" s="250">
        <f>_xlfn.XLOOKUP($I551,Inputs!$G$6:$G$23,Inputs!$J$6:$J$23)*$K551</f>
        <v>98.449131513647643</v>
      </c>
      <c r="R551" s="250">
        <f>_xlfn.XLOOKUP($I551,Inputs!$G$6:$G$23,Inputs!$K$6:$K$23)*$K551</f>
        <v>108.40163934426229</v>
      </c>
      <c r="S551" s="211" t="s">
        <v>2013</v>
      </c>
      <c r="T551" s="31" t="s">
        <v>3160</v>
      </c>
      <c r="U551" s="211" t="s">
        <v>2015</v>
      </c>
      <c r="V551" s="31" t="s">
        <v>4256</v>
      </c>
      <c r="W551" s="16" t="s">
        <v>5471</v>
      </c>
      <c r="X551" s="16"/>
      <c r="Y551" s="74">
        <v>974</v>
      </c>
      <c r="Z551" s="196" t="str">
        <f t="shared" si="27"/>
        <v/>
      </c>
    </row>
    <row r="552" spans="2:26" ht="18.75">
      <c r="B552" s="211" t="s">
        <v>2016</v>
      </c>
      <c r="C552" s="211" t="s">
        <v>2808</v>
      </c>
      <c r="D552" s="46" t="s">
        <v>2783</v>
      </c>
      <c r="E552" s="31">
        <v>1</v>
      </c>
      <c r="F552" s="31" t="s">
        <v>2807</v>
      </c>
      <c r="G552" s="191">
        <v>2.7</v>
      </c>
      <c r="H552" s="191">
        <f t="shared" si="25"/>
        <v>1.6666666666666667</v>
      </c>
      <c r="I552" s="154">
        <v>115</v>
      </c>
      <c r="J552" s="251">
        <f>_xlfn.XLOOKUP($I552,Inputs!$C$6:$C$23,Inputs!$D$6:$D$23)*$G552</f>
        <v>1.1262857142857143</v>
      </c>
      <c r="K552" s="252">
        <f t="shared" si="26"/>
        <v>3</v>
      </c>
      <c r="L552" s="322"/>
      <c r="M552" s="322"/>
      <c r="N552" s="322"/>
      <c r="O552" s="322"/>
      <c r="P552" s="322"/>
      <c r="Q552" s="250">
        <f>_xlfn.XLOOKUP($I552,Inputs!$G$6:$G$23,Inputs!$J$6:$J$23)*$K552</f>
        <v>98.449131513647643</v>
      </c>
      <c r="R552" s="250">
        <f>_xlfn.XLOOKUP($I552,Inputs!$G$6:$G$23,Inputs!$K$6:$K$23)*$K552</f>
        <v>108.40163934426229</v>
      </c>
      <c r="S552" s="211" t="s">
        <v>2015</v>
      </c>
      <c r="T552" s="31" t="s">
        <v>4256</v>
      </c>
      <c r="U552" s="211" t="s">
        <v>2014</v>
      </c>
      <c r="V552" s="31" t="s">
        <v>4026</v>
      </c>
      <c r="W552" s="16" t="s">
        <v>5471</v>
      </c>
      <c r="X552" s="16"/>
      <c r="Y552" s="74">
        <v>975</v>
      </c>
      <c r="Z552" s="196" t="str">
        <f t="shared" si="27"/>
        <v/>
      </c>
    </row>
    <row r="553" spans="2:26" ht="18.75">
      <c r="B553" s="211" t="s">
        <v>2016</v>
      </c>
      <c r="C553" s="211" t="s">
        <v>2808</v>
      </c>
      <c r="D553" s="46" t="s">
        <v>2783</v>
      </c>
      <c r="E553" s="31">
        <v>1</v>
      </c>
      <c r="F553" s="31" t="s">
        <v>2807</v>
      </c>
      <c r="G553" s="191">
        <v>3.2</v>
      </c>
      <c r="H553" s="191">
        <f t="shared" si="25"/>
        <v>1.9753086419753085</v>
      </c>
      <c r="I553" s="154">
        <v>115</v>
      </c>
      <c r="J553" s="251">
        <f>_xlfn.XLOOKUP($I553,Inputs!$C$6:$C$23,Inputs!$D$6:$D$23)*$G553</f>
        <v>1.334857142857143</v>
      </c>
      <c r="K553" s="252">
        <f t="shared" si="26"/>
        <v>3</v>
      </c>
      <c r="L553" s="322"/>
      <c r="M553" s="322"/>
      <c r="N553" s="322"/>
      <c r="O553" s="322"/>
      <c r="P553" s="322"/>
      <c r="Q553" s="250">
        <f>_xlfn.XLOOKUP($I553,Inputs!$G$6:$G$23,Inputs!$J$6:$J$23)*$K553</f>
        <v>98.449131513647643</v>
      </c>
      <c r="R553" s="250">
        <f>_xlfn.XLOOKUP($I553,Inputs!$G$6:$G$23,Inputs!$K$6:$K$23)*$K553</f>
        <v>108.40163934426229</v>
      </c>
      <c r="S553" s="211" t="s">
        <v>2014</v>
      </c>
      <c r="T553" s="31" t="s">
        <v>4026</v>
      </c>
      <c r="U553" s="211" t="s">
        <v>1482</v>
      </c>
      <c r="V553" s="31" t="s">
        <v>4174</v>
      </c>
      <c r="W553" s="16" t="s">
        <v>5471</v>
      </c>
      <c r="X553" s="16"/>
      <c r="Y553" s="74">
        <v>976</v>
      </c>
      <c r="Z553" s="196" t="str">
        <f t="shared" si="27"/>
        <v/>
      </c>
    </row>
    <row r="554" spans="2:26" ht="18.75">
      <c r="B554" s="211" t="s">
        <v>2042</v>
      </c>
      <c r="C554" s="211" t="s">
        <v>2808</v>
      </c>
      <c r="D554" s="46" t="s">
        <v>2783</v>
      </c>
      <c r="E554" s="31">
        <v>1</v>
      </c>
      <c r="F554" s="31" t="s">
        <v>2807</v>
      </c>
      <c r="G554" s="191">
        <v>1.7</v>
      </c>
      <c r="H554" s="191">
        <f t="shared" si="25"/>
        <v>1.0493827160493827</v>
      </c>
      <c r="I554" s="154">
        <v>115</v>
      </c>
      <c r="J554" s="251">
        <f>_xlfn.XLOOKUP($I554,Inputs!$C$6:$C$23,Inputs!$D$6:$D$23)*$G554</f>
        <v>0.70914285714285719</v>
      </c>
      <c r="K554" s="252">
        <f t="shared" si="26"/>
        <v>3</v>
      </c>
      <c r="L554" s="322"/>
      <c r="M554" s="322"/>
      <c r="N554" s="322"/>
      <c r="O554" s="322"/>
      <c r="P554" s="322"/>
      <c r="Q554" s="250">
        <f>_xlfn.XLOOKUP($I554,Inputs!$G$6:$G$23,Inputs!$J$6:$J$23)*$K554</f>
        <v>98.449131513647643</v>
      </c>
      <c r="R554" s="250">
        <f>_xlfn.XLOOKUP($I554,Inputs!$G$6:$G$23,Inputs!$K$6:$K$23)*$K554</f>
        <v>108.40163934426229</v>
      </c>
      <c r="S554" s="211" t="s">
        <v>1973</v>
      </c>
      <c r="T554" s="31" t="s">
        <v>4093</v>
      </c>
      <c r="U554" s="211" t="s">
        <v>1454</v>
      </c>
      <c r="V554" s="31" t="s">
        <v>4051</v>
      </c>
      <c r="W554" s="16" t="s">
        <v>5471</v>
      </c>
      <c r="X554" s="16"/>
      <c r="Y554" s="74">
        <v>1005</v>
      </c>
      <c r="Z554" s="196" t="str">
        <f t="shared" si="27"/>
        <v/>
      </c>
    </row>
    <row r="555" spans="2:26" ht="18.75">
      <c r="B555" s="211" t="s">
        <v>2054</v>
      </c>
      <c r="C555" s="211" t="s">
        <v>2808</v>
      </c>
      <c r="D555" s="46" t="s">
        <v>2783</v>
      </c>
      <c r="E555" s="31">
        <v>1</v>
      </c>
      <c r="F555" s="31" t="s">
        <v>2807</v>
      </c>
      <c r="G555" s="191">
        <v>1.7</v>
      </c>
      <c r="H555" s="191">
        <f t="shared" si="25"/>
        <v>1.0493827160493827</v>
      </c>
      <c r="I555" s="154">
        <v>115</v>
      </c>
      <c r="J555" s="251">
        <f>_xlfn.XLOOKUP($I555,Inputs!$C$6:$C$23,Inputs!$D$6:$D$23)*$G555</f>
        <v>0.70914285714285719</v>
      </c>
      <c r="K555" s="252">
        <f t="shared" si="26"/>
        <v>3</v>
      </c>
      <c r="L555" s="322"/>
      <c r="M555" s="322"/>
      <c r="N555" s="322"/>
      <c r="O555" s="322"/>
      <c r="P555" s="322"/>
      <c r="Q555" s="250">
        <f>_xlfn.XLOOKUP($I555,Inputs!$G$6:$G$23,Inputs!$J$6:$J$23)*$K555</f>
        <v>98.449131513647643</v>
      </c>
      <c r="R555" s="250">
        <f>_xlfn.XLOOKUP($I555,Inputs!$G$6:$G$23,Inputs!$K$6:$K$23)*$K555</f>
        <v>108.40163934426229</v>
      </c>
      <c r="S555" s="211" t="s">
        <v>1973</v>
      </c>
      <c r="T555" s="31" t="s">
        <v>4093</v>
      </c>
      <c r="U555" s="211" t="s">
        <v>1454</v>
      </c>
      <c r="V555" s="31" t="s">
        <v>4051</v>
      </c>
      <c r="W555" s="16" t="s">
        <v>5471</v>
      </c>
      <c r="X555" s="16"/>
      <c r="Y555" s="74">
        <v>1030</v>
      </c>
      <c r="Z555" s="196" t="str">
        <f t="shared" si="27"/>
        <v/>
      </c>
    </row>
    <row r="556" spans="2:26" ht="18.75">
      <c r="B556" s="211" t="s">
        <v>2232</v>
      </c>
      <c r="C556" s="211" t="s">
        <v>2808</v>
      </c>
      <c r="D556" s="46" t="s">
        <v>2783</v>
      </c>
      <c r="E556" s="31">
        <v>1</v>
      </c>
      <c r="F556" s="31" t="s">
        <v>2807</v>
      </c>
      <c r="G556" s="191">
        <v>1</v>
      </c>
      <c r="H556" s="191">
        <f t="shared" si="25"/>
        <v>0.61728395061728392</v>
      </c>
      <c r="I556" s="154">
        <v>230</v>
      </c>
      <c r="J556" s="251">
        <f>_xlfn.XLOOKUP($I556,Inputs!$C$6:$C$23,Inputs!$D$6:$D$23)*$G556</f>
        <v>0.48</v>
      </c>
      <c r="K556" s="252">
        <f t="shared" si="26"/>
        <v>3</v>
      </c>
      <c r="L556" s="322"/>
      <c r="M556" s="322"/>
      <c r="N556" s="322"/>
      <c r="O556" s="322"/>
      <c r="P556" s="322"/>
      <c r="Q556" s="250">
        <f>_xlfn.XLOOKUP($I556,Inputs!$G$6:$G$23,Inputs!$J$6:$J$23)*$K556</f>
        <v>402</v>
      </c>
      <c r="R556" s="250">
        <f>_xlfn.XLOOKUP($I556,Inputs!$G$6:$G$23,Inputs!$K$6:$K$23)*$K556</f>
        <v>435</v>
      </c>
      <c r="S556" s="211" t="s">
        <v>2086</v>
      </c>
      <c r="T556" s="31" t="s">
        <v>4531</v>
      </c>
      <c r="U556" s="211" t="s">
        <v>2223</v>
      </c>
      <c r="V556" s="31" t="s">
        <v>2971</v>
      </c>
      <c r="W556" s="16" t="s">
        <v>5471</v>
      </c>
      <c r="X556" s="16"/>
      <c r="Y556" s="74">
        <v>1324</v>
      </c>
      <c r="Z556" s="196" t="str">
        <f t="shared" si="27"/>
        <v/>
      </c>
    </row>
    <row r="557" spans="2:26" ht="18.75">
      <c r="B557" s="211" t="s">
        <v>2232</v>
      </c>
      <c r="C557" s="211" t="s">
        <v>2808</v>
      </c>
      <c r="D557" s="46" t="s">
        <v>2783</v>
      </c>
      <c r="E557" s="31">
        <v>1</v>
      </c>
      <c r="F557" s="31" t="s">
        <v>2807</v>
      </c>
      <c r="G557" s="191">
        <v>13</v>
      </c>
      <c r="H557" s="191">
        <f t="shared" si="25"/>
        <v>8.0246913580246915</v>
      </c>
      <c r="I557" s="154">
        <v>230</v>
      </c>
      <c r="J557" s="251">
        <f>_xlfn.XLOOKUP($I557,Inputs!$C$6:$C$23,Inputs!$D$6:$D$23)*$G557</f>
        <v>6.24</v>
      </c>
      <c r="K557" s="252">
        <f t="shared" si="26"/>
        <v>3</v>
      </c>
      <c r="L557" s="322"/>
      <c r="M557" s="322"/>
      <c r="N557" s="322"/>
      <c r="O557" s="322"/>
      <c r="P557" s="322"/>
      <c r="Q557" s="250">
        <f>_xlfn.XLOOKUP($I557,Inputs!$G$6:$G$23,Inputs!$J$6:$J$23)*$K557</f>
        <v>402</v>
      </c>
      <c r="R557" s="250">
        <f>_xlfn.XLOOKUP($I557,Inputs!$G$6:$G$23,Inputs!$K$6:$K$23)*$K557</f>
        <v>435</v>
      </c>
      <c r="S557" s="211" t="s">
        <v>2223</v>
      </c>
      <c r="T557" s="31" t="s">
        <v>2971</v>
      </c>
      <c r="U557" s="211" t="s">
        <v>2233</v>
      </c>
      <c r="V557" s="31" t="s">
        <v>2976</v>
      </c>
      <c r="W557" s="16" t="s">
        <v>5471</v>
      </c>
      <c r="X557" s="16"/>
      <c r="Y557" s="74">
        <v>1325</v>
      </c>
      <c r="Z557" s="196" t="str">
        <f t="shared" si="27"/>
        <v/>
      </c>
    </row>
    <row r="558" spans="2:26" ht="18.75">
      <c r="B558" s="211" t="s">
        <v>2232</v>
      </c>
      <c r="C558" s="211" t="s">
        <v>2808</v>
      </c>
      <c r="D558" s="46" t="s">
        <v>2783</v>
      </c>
      <c r="E558" s="31">
        <v>1</v>
      </c>
      <c r="F558" s="31" t="s">
        <v>2807</v>
      </c>
      <c r="G558" s="191">
        <v>3</v>
      </c>
      <c r="H558" s="191">
        <f t="shared" si="25"/>
        <v>1.8518518518518516</v>
      </c>
      <c r="I558" s="154">
        <v>230</v>
      </c>
      <c r="J558" s="251">
        <f>_xlfn.XLOOKUP($I558,Inputs!$C$6:$C$23,Inputs!$D$6:$D$23)*$G558</f>
        <v>1.44</v>
      </c>
      <c r="K558" s="252">
        <f t="shared" si="26"/>
        <v>3</v>
      </c>
      <c r="L558" s="322"/>
      <c r="M558" s="322"/>
      <c r="N558" s="322"/>
      <c r="O558" s="322"/>
      <c r="P558" s="322"/>
      <c r="Q558" s="250">
        <f>_xlfn.XLOOKUP($I558,Inputs!$G$6:$G$23,Inputs!$J$6:$J$23)*$K558</f>
        <v>402</v>
      </c>
      <c r="R558" s="250">
        <f>_xlfn.XLOOKUP($I558,Inputs!$G$6:$G$23,Inputs!$K$6:$K$23)*$K558</f>
        <v>435</v>
      </c>
      <c r="S558" s="211" t="s">
        <v>2233</v>
      </c>
      <c r="T558" s="31" t="s">
        <v>2976</v>
      </c>
      <c r="U558" s="211" t="s">
        <v>2234</v>
      </c>
      <c r="V558" s="31" t="s">
        <v>2977</v>
      </c>
      <c r="W558" s="16" t="s">
        <v>5471</v>
      </c>
      <c r="X558" s="16"/>
      <c r="Y558" s="74">
        <v>1326</v>
      </c>
      <c r="Z558" s="196" t="str">
        <f t="shared" si="27"/>
        <v/>
      </c>
    </row>
    <row r="559" spans="2:26" ht="18.75">
      <c r="B559" s="211" t="s">
        <v>2232</v>
      </c>
      <c r="C559" s="211" t="s">
        <v>2808</v>
      </c>
      <c r="D559" s="46" t="s">
        <v>2783</v>
      </c>
      <c r="E559" s="31">
        <v>1</v>
      </c>
      <c r="F559" s="31" t="s">
        <v>2807</v>
      </c>
      <c r="G559" s="191">
        <v>0.1</v>
      </c>
      <c r="H559" s="191">
        <f t="shared" si="25"/>
        <v>6.1728395061728392E-2</v>
      </c>
      <c r="I559" s="154">
        <v>230</v>
      </c>
      <c r="J559" s="251">
        <f>_xlfn.XLOOKUP($I559,Inputs!$C$6:$C$23,Inputs!$D$6:$D$23)*$G559</f>
        <v>4.8000000000000001E-2</v>
      </c>
      <c r="K559" s="252">
        <f t="shared" si="26"/>
        <v>3</v>
      </c>
      <c r="L559" s="322"/>
      <c r="M559" s="322"/>
      <c r="N559" s="322"/>
      <c r="O559" s="322"/>
      <c r="P559" s="322"/>
      <c r="Q559" s="250">
        <f>_xlfn.XLOOKUP($I559,Inputs!$G$6:$G$23,Inputs!$J$6:$J$23)*$K559</f>
        <v>402</v>
      </c>
      <c r="R559" s="250">
        <f>_xlfn.XLOOKUP($I559,Inputs!$G$6:$G$23,Inputs!$K$6:$K$23)*$K559</f>
        <v>435</v>
      </c>
      <c r="S559" s="211" t="s">
        <v>2234</v>
      </c>
      <c r="T559" s="31" t="s">
        <v>2977</v>
      </c>
      <c r="U559" s="211" t="s">
        <v>2235</v>
      </c>
      <c r="V559" s="31" t="s">
        <v>4079</v>
      </c>
      <c r="W559" s="16" t="s">
        <v>5471</v>
      </c>
      <c r="X559" s="16"/>
      <c r="Y559" s="74">
        <v>1327</v>
      </c>
      <c r="Z559" s="196" t="str">
        <f t="shared" si="27"/>
        <v/>
      </c>
    </row>
    <row r="560" spans="2:26" ht="18.75">
      <c r="B560" s="211" t="s">
        <v>2232</v>
      </c>
      <c r="C560" s="211" t="s">
        <v>2808</v>
      </c>
      <c r="D560" s="46" t="s">
        <v>2783</v>
      </c>
      <c r="E560" s="31">
        <v>1</v>
      </c>
      <c r="F560" s="31" t="s">
        <v>2807</v>
      </c>
      <c r="G560" s="191">
        <v>16</v>
      </c>
      <c r="H560" s="191">
        <f t="shared" si="25"/>
        <v>9.8765432098765427</v>
      </c>
      <c r="I560" s="154">
        <v>230</v>
      </c>
      <c r="J560" s="251">
        <f>_xlfn.XLOOKUP($I560,Inputs!$C$6:$C$23,Inputs!$D$6:$D$23)*$G560</f>
        <v>7.68</v>
      </c>
      <c r="K560" s="252">
        <f t="shared" si="26"/>
        <v>3</v>
      </c>
      <c r="L560" s="322"/>
      <c r="M560" s="322"/>
      <c r="N560" s="322"/>
      <c r="O560" s="322"/>
      <c r="P560" s="322"/>
      <c r="Q560" s="250">
        <f>_xlfn.XLOOKUP($I560,Inputs!$G$6:$G$23,Inputs!$J$6:$J$23)*$K560</f>
        <v>402</v>
      </c>
      <c r="R560" s="250">
        <f>_xlfn.XLOOKUP($I560,Inputs!$G$6:$G$23,Inputs!$K$6:$K$23)*$K560</f>
        <v>435</v>
      </c>
      <c r="S560" s="211" t="s">
        <v>2234</v>
      </c>
      <c r="T560" s="31" t="s">
        <v>2977</v>
      </c>
      <c r="U560" s="211" t="s">
        <v>1472</v>
      </c>
      <c r="V560" s="31" t="s">
        <v>3969</v>
      </c>
      <c r="W560" s="16" t="s">
        <v>5471</v>
      </c>
      <c r="X560" s="16"/>
      <c r="Y560" s="74">
        <v>1328</v>
      </c>
      <c r="Z560" s="196" t="str">
        <f t="shared" si="27"/>
        <v/>
      </c>
    </row>
    <row r="561" spans="2:26" ht="18.75">
      <c r="B561" s="211" t="s">
        <v>2236</v>
      </c>
      <c r="C561" s="211" t="s">
        <v>2808</v>
      </c>
      <c r="D561" s="46" t="s">
        <v>2783</v>
      </c>
      <c r="E561" s="31">
        <v>1</v>
      </c>
      <c r="F561" s="31" t="s">
        <v>2807</v>
      </c>
      <c r="G561" s="191">
        <v>1</v>
      </c>
      <c r="H561" s="191">
        <f t="shared" si="25"/>
        <v>0.61728395061728392</v>
      </c>
      <c r="I561" s="154">
        <v>230</v>
      </c>
      <c r="J561" s="251">
        <f>_xlfn.XLOOKUP($I561,Inputs!$C$6:$C$23,Inputs!$D$6:$D$23)*$G561</f>
        <v>0.48</v>
      </c>
      <c r="K561" s="252">
        <f t="shared" si="26"/>
        <v>3</v>
      </c>
      <c r="L561" s="322"/>
      <c r="M561" s="322"/>
      <c r="N561" s="322"/>
      <c r="O561" s="322"/>
      <c r="P561" s="322"/>
      <c r="Q561" s="250">
        <f>_xlfn.XLOOKUP($I561,Inputs!$G$6:$G$23,Inputs!$J$6:$J$23)*$K561</f>
        <v>402</v>
      </c>
      <c r="R561" s="250">
        <f>_xlfn.XLOOKUP($I561,Inputs!$G$6:$G$23,Inputs!$K$6:$K$23)*$K561</f>
        <v>435</v>
      </c>
      <c r="S561" s="211" t="s">
        <v>2086</v>
      </c>
      <c r="T561" s="31" t="s">
        <v>4531</v>
      </c>
      <c r="U561" s="211" t="s">
        <v>2223</v>
      </c>
      <c r="V561" s="31" t="s">
        <v>2971</v>
      </c>
      <c r="W561" s="16" t="s">
        <v>5471</v>
      </c>
      <c r="X561" s="16"/>
      <c r="Y561" s="74">
        <v>1329</v>
      </c>
      <c r="Z561" s="196" t="str">
        <f t="shared" si="27"/>
        <v/>
      </c>
    </row>
    <row r="562" spans="2:26" ht="18.75">
      <c r="B562" s="211" t="s">
        <v>2236</v>
      </c>
      <c r="C562" s="211" t="s">
        <v>2808</v>
      </c>
      <c r="D562" s="46" t="s">
        <v>2783</v>
      </c>
      <c r="E562" s="31">
        <v>1</v>
      </c>
      <c r="F562" s="31" t="s">
        <v>2807</v>
      </c>
      <c r="G562" s="191">
        <v>13</v>
      </c>
      <c r="H562" s="191">
        <f t="shared" si="25"/>
        <v>8.0246913580246915</v>
      </c>
      <c r="I562" s="154">
        <v>230</v>
      </c>
      <c r="J562" s="251">
        <f>_xlfn.XLOOKUP($I562,Inputs!$C$6:$C$23,Inputs!$D$6:$D$23)*$G562</f>
        <v>6.24</v>
      </c>
      <c r="K562" s="252">
        <f t="shared" si="26"/>
        <v>3</v>
      </c>
      <c r="L562" s="322"/>
      <c r="M562" s="322"/>
      <c r="N562" s="322"/>
      <c r="O562" s="322"/>
      <c r="P562" s="322"/>
      <c r="Q562" s="250">
        <f>_xlfn.XLOOKUP($I562,Inputs!$G$6:$G$23,Inputs!$J$6:$J$23)*$K562</f>
        <v>402</v>
      </c>
      <c r="R562" s="250">
        <f>_xlfn.XLOOKUP($I562,Inputs!$G$6:$G$23,Inputs!$K$6:$K$23)*$K562</f>
        <v>435</v>
      </c>
      <c r="S562" s="211" t="s">
        <v>2223</v>
      </c>
      <c r="T562" s="31" t="s">
        <v>2971</v>
      </c>
      <c r="U562" s="211" t="s">
        <v>2233</v>
      </c>
      <c r="V562" s="31" t="s">
        <v>2976</v>
      </c>
      <c r="W562" s="16" t="s">
        <v>5471</v>
      </c>
      <c r="X562" s="16"/>
      <c r="Y562" s="74">
        <v>1330</v>
      </c>
      <c r="Z562" s="196" t="str">
        <f t="shared" si="27"/>
        <v/>
      </c>
    </row>
    <row r="563" spans="2:26" ht="18.75">
      <c r="B563" s="211" t="s">
        <v>2236</v>
      </c>
      <c r="C563" s="211" t="s">
        <v>2808</v>
      </c>
      <c r="D563" s="46" t="s">
        <v>2783</v>
      </c>
      <c r="E563" s="31">
        <v>1</v>
      </c>
      <c r="F563" s="31" t="s">
        <v>2807</v>
      </c>
      <c r="G563" s="191">
        <v>3</v>
      </c>
      <c r="H563" s="191">
        <f t="shared" si="25"/>
        <v>1.8518518518518516</v>
      </c>
      <c r="I563" s="154">
        <v>230</v>
      </c>
      <c r="J563" s="251">
        <f>_xlfn.XLOOKUP($I563,Inputs!$C$6:$C$23,Inputs!$D$6:$D$23)*$G563</f>
        <v>1.44</v>
      </c>
      <c r="K563" s="252">
        <f t="shared" si="26"/>
        <v>3</v>
      </c>
      <c r="L563" s="322"/>
      <c r="M563" s="322"/>
      <c r="N563" s="322"/>
      <c r="O563" s="322"/>
      <c r="P563" s="322"/>
      <c r="Q563" s="250">
        <f>_xlfn.XLOOKUP($I563,Inputs!$G$6:$G$23,Inputs!$J$6:$J$23)*$K563</f>
        <v>402</v>
      </c>
      <c r="R563" s="250">
        <f>_xlfn.XLOOKUP($I563,Inputs!$G$6:$G$23,Inputs!$K$6:$K$23)*$K563</f>
        <v>435</v>
      </c>
      <c r="S563" s="211" t="s">
        <v>2233</v>
      </c>
      <c r="T563" s="31" t="s">
        <v>2976</v>
      </c>
      <c r="U563" s="211" t="s">
        <v>2234</v>
      </c>
      <c r="V563" s="31" t="s">
        <v>2977</v>
      </c>
      <c r="W563" s="16" t="s">
        <v>5471</v>
      </c>
      <c r="X563" s="16"/>
      <c r="Y563" s="74">
        <v>1331</v>
      </c>
      <c r="Z563" s="196" t="str">
        <f t="shared" si="27"/>
        <v/>
      </c>
    </row>
    <row r="564" spans="2:26" ht="18.75">
      <c r="B564" s="211" t="s">
        <v>2236</v>
      </c>
      <c r="C564" s="211" t="s">
        <v>2808</v>
      </c>
      <c r="D564" s="46" t="s">
        <v>2783</v>
      </c>
      <c r="E564" s="31">
        <v>1</v>
      </c>
      <c r="F564" s="31" t="s">
        <v>2807</v>
      </c>
      <c r="G564" s="191">
        <v>0.1</v>
      </c>
      <c r="H564" s="191">
        <f t="shared" si="25"/>
        <v>6.1728395061728392E-2</v>
      </c>
      <c r="I564" s="154">
        <v>230</v>
      </c>
      <c r="J564" s="251">
        <f>_xlfn.XLOOKUP($I564,Inputs!$C$6:$C$23,Inputs!$D$6:$D$23)*$G564</f>
        <v>4.8000000000000001E-2</v>
      </c>
      <c r="K564" s="252">
        <f t="shared" si="26"/>
        <v>3</v>
      </c>
      <c r="L564" s="322"/>
      <c r="M564" s="322"/>
      <c r="N564" s="322"/>
      <c r="O564" s="322"/>
      <c r="P564" s="322"/>
      <c r="Q564" s="250">
        <f>_xlfn.XLOOKUP($I564,Inputs!$G$6:$G$23,Inputs!$J$6:$J$23)*$K564</f>
        <v>402</v>
      </c>
      <c r="R564" s="250">
        <f>_xlfn.XLOOKUP($I564,Inputs!$G$6:$G$23,Inputs!$K$6:$K$23)*$K564</f>
        <v>435</v>
      </c>
      <c r="S564" s="211" t="s">
        <v>2234</v>
      </c>
      <c r="T564" s="31" t="s">
        <v>2977</v>
      </c>
      <c r="U564" s="211" t="s">
        <v>2235</v>
      </c>
      <c r="V564" s="31" t="s">
        <v>4079</v>
      </c>
      <c r="W564" s="16" t="s">
        <v>5471</v>
      </c>
      <c r="X564" s="16"/>
      <c r="Y564" s="74">
        <v>1332</v>
      </c>
      <c r="Z564" s="196" t="str">
        <f t="shared" si="27"/>
        <v/>
      </c>
    </row>
    <row r="565" spans="2:26" ht="18.75">
      <c r="B565" s="211" t="s">
        <v>2236</v>
      </c>
      <c r="C565" s="211" t="s">
        <v>2808</v>
      </c>
      <c r="D565" s="46" t="s">
        <v>2783</v>
      </c>
      <c r="E565" s="31">
        <v>1</v>
      </c>
      <c r="F565" s="31" t="s">
        <v>2807</v>
      </c>
      <c r="G565" s="191">
        <v>16</v>
      </c>
      <c r="H565" s="191">
        <f t="shared" si="25"/>
        <v>9.8765432098765427</v>
      </c>
      <c r="I565" s="154">
        <v>230</v>
      </c>
      <c r="J565" s="251">
        <f>_xlfn.XLOOKUP($I565,Inputs!$C$6:$C$23,Inputs!$D$6:$D$23)*$G565</f>
        <v>7.68</v>
      </c>
      <c r="K565" s="252">
        <f t="shared" si="26"/>
        <v>3</v>
      </c>
      <c r="L565" s="322"/>
      <c r="M565" s="322"/>
      <c r="N565" s="322"/>
      <c r="O565" s="322"/>
      <c r="P565" s="322"/>
      <c r="Q565" s="250">
        <f>_xlfn.XLOOKUP($I565,Inputs!$G$6:$G$23,Inputs!$J$6:$J$23)*$K565</f>
        <v>402</v>
      </c>
      <c r="R565" s="250">
        <f>_xlfn.XLOOKUP($I565,Inputs!$G$6:$G$23,Inputs!$K$6:$K$23)*$K565</f>
        <v>435</v>
      </c>
      <c r="S565" s="211" t="s">
        <v>2234</v>
      </c>
      <c r="T565" s="31" t="s">
        <v>2977</v>
      </c>
      <c r="U565" s="211" t="s">
        <v>1472</v>
      </c>
      <c r="V565" s="31" t="s">
        <v>3969</v>
      </c>
      <c r="W565" s="16" t="s">
        <v>5471</v>
      </c>
      <c r="X565" s="16"/>
      <c r="Y565" s="74">
        <v>1333</v>
      </c>
      <c r="Z565" s="196" t="str">
        <f t="shared" si="27"/>
        <v/>
      </c>
    </row>
    <row r="566" spans="2:26" ht="18.75">
      <c r="B566" s="211" t="s">
        <v>2299</v>
      </c>
      <c r="C566" s="211" t="s">
        <v>2808</v>
      </c>
      <c r="D566" s="46" t="s">
        <v>2783</v>
      </c>
      <c r="E566" s="31">
        <v>1</v>
      </c>
      <c r="F566" s="31" t="s">
        <v>2807</v>
      </c>
      <c r="G566" s="191">
        <v>0.5</v>
      </c>
      <c r="H566" s="191">
        <f t="shared" si="25"/>
        <v>0.30864197530864196</v>
      </c>
      <c r="I566" s="154">
        <v>230</v>
      </c>
      <c r="J566" s="251">
        <f>_xlfn.XLOOKUP($I566,Inputs!$C$6:$C$23,Inputs!$D$6:$D$23)*$G566</f>
        <v>0.24</v>
      </c>
      <c r="K566" s="252">
        <f t="shared" si="26"/>
        <v>3</v>
      </c>
      <c r="L566" s="322"/>
      <c r="M566" s="322"/>
      <c r="N566" s="322"/>
      <c r="O566" s="322"/>
      <c r="P566" s="322"/>
      <c r="Q566" s="250">
        <f>_xlfn.XLOOKUP($I566,Inputs!$G$6:$G$23,Inputs!$J$6:$J$23)*$K566</f>
        <v>402</v>
      </c>
      <c r="R566" s="250">
        <f>_xlfn.XLOOKUP($I566,Inputs!$G$6:$G$23,Inputs!$K$6:$K$23)*$K566</f>
        <v>435</v>
      </c>
      <c r="S566" s="211" t="s">
        <v>2298</v>
      </c>
      <c r="T566" s="31" t="s">
        <v>4538</v>
      </c>
      <c r="U566" s="211" t="s">
        <v>2300</v>
      </c>
      <c r="V566" s="31" t="s">
        <v>3215</v>
      </c>
      <c r="W566" s="16" t="s">
        <v>5471</v>
      </c>
      <c r="X566" s="16"/>
      <c r="Y566" s="74">
        <v>1443</v>
      </c>
      <c r="Z566" s="196" t="str">
        <f t="shared" si="27"/>
        <v/>
      </c>
    </row>
    <row r="567" spans="2:26" ht="18.75">
      <c r="B567" s="211" t="s">
        <v>2299</v>
      </c>
      <c r="C567" s="211" t="s">
        <v>2808</v>
      </c>
      <c r="D567" s="46" t="s">
        <v>2783</v>
      </c>
      <c r="E567" s="31">
        <v>1</v>
      </c>
      <c r="F567" s="31" t="s">
        <v>2807</v>
      </c>
      <c r="G567" s="191">
        <v>4</v>
      </c>
      <c r="H567" s="191">
        <f t="shared" si="25"/>
        <v>2.4691358024691357</v>
      </c>
      <c r="I567" s="154">
        <v>230</v>
      </c>
      <c r="J567" s="251">
        <f>_xlfn.XLOOKUP($I567,Inputs!$C$6:$C$23,Inputs!$D$6:$D$23)*$G567</f>
        <v>1.92</v>
      </c>
      <c r="K567" s="252">
        <f t="shared" si="26"/>
        <v>3</v>
      </c>
      <c r="L567" s="322"/>
      <c r="M567" s="322"/>
      <c r="N567" s="322"/>
      <c r="O567" s="322"/>
      <c r="P567" s="322"/>
      <c r="Q567" s="250">
        <f>_xlfn.XLOOKUP($I567,Inputs!$G$6:$G$23,Inputs!$J$6:$J$23)*$K567</f>
        <v>402</v>
      </c>
      <c r="R567" s="250">
        <f>_xlfn.XLOOKUP($I567,Inputs!$G$6:$G$23,Inputs!$K$6:$K$23)*$K567</f>
        <v>435</v>
      </c>
      <c r="S567" s="211" t="s">
        <v>2300</v>
      </c>
      <c r="T567" s="31" t="s">
        <v>3215</v>
      </c>
      <c r="U567" s="211" t="s">
        <v>2301</v>
      </c>
      <c r="V567" s="31" t="s">
        <v>4083</v>
      </c>
      <c r="W567" s="16" t="s">
        <v>5471</v>
      </c>
      <c r="X567" s="16"/>
      <c r="Y567" s="74">
        <v>1444</v>
      </c>
      <c r="Z567" s="196" t="str">
        <f t="shared" si="27"/>
        <v/>
      </c>
    </row>
    <row r="568" spans="2:26" ht="18.75">
      <c r="B568" s="211" t="s">
        <v>2299</v>
      </c>
      <c r="C568" s="211" t="s">
        <v>2808</v>
      </c>
      <c r="D568" s="46" t="s">
        <v>2783</v>
      </c>
      <c r="E568" s="31">
        <v>1</v>
      </c>
      <c r="F568" s="31" t="s">
        <v>2807</v>
      </c>
      <c r="G568" s="191">
        <v>1</v>
      </c>
      <c r="H568" s="191">
        <f t="shared" si="25"/>
        <v>0.61728395061728392</v>
      </c>
      <c r="I568" s="154">
        <v>230</v>
      </c>
      <c r="J568" s="251">
        <f>_xlfn.XLOOKUP($I568,Inputs!$C$6:$C$23,Inputs!$D$6:$D$23)*$G568</f>
        <v>0.48</v>
      </c>
      <c r="K568" s="252">
        <f t="shared" si="26"/>
        <v>3</v>
      </c>
      <c r="L568" s="322"/>
      <c r="M568" s="322"/>
      <c r="N568" s="322"/>
      <c r="O568" s="322"/>
      <c r="P568" s="322"/>
      <c r="Q568" s="250">
        <f>_xlfn.XLOOKUP($I568,Inputs!$G$6:$G$23,Inputs!$J$6:$J$23)*$K568</f>
        <v>402</v>
      </c>
      <c r="R568" s="250">
        <f>_xlfn.XLOOKUP($I568,Inputs!$G$6:$G$23,Inputs!$K$6:$K$23)*$K568</f>
        <v>435</v>
      </c>
      <c r="S568" s="211" t="s">
        <v>2300</v>
      </c>
      <c r="T568" s="31" t="s">
        <v>3215</v>
      </c>
      <c r="U568" s="211" t="s">
        <v>2302</v>
      </c>
      <c r="V568" s="31" t="s">
        <v>3368</v>
      </c>
      <c r="W568" s="16" t="s">
        <v>5471</v>
      </c>
      <c r="X568" s="16"/>
      <c r="Y568" s="74">
        <v>1445</v>
      </c>
      <c r="Z568" s="196" t="str">
        <f t="shared" si="27"/>
        <v/>
      </c>
    </row>
    <row r="569" spans="2:26" ht="18.75">
      <c r="B569" s="211" t="s">
        <v>2310</v>
      </c>
      <c r="C569" s="211" t="s">
        <v>2808</v>
      </c>
      <c r="D569" s="46" t="s">
        <v>2783</v>
      </c>
      <c r="E569" s="31">
        <v>1</v>
      </c>
      <c r="F569" s="31" t="s">
        <v>2807</v>
      </c>
      <c r="G569" s="191">
        <v>4</v>
      </c>
      <c r="H569" s="191">
        <f t="shared" si="25"/>
        <v>2.4691358024691357</v>
      </c>
      <c r="I569" s="154">
        <v>230</v>
      </c>
      <c r="J569" s="251">
        <f>_xlfn.XLOOKUP($I569,Inputs!$C$6:$C$23,Inputs!$D$6:$D$23)*$G569</f>
        <v>1.92</v>
      </c>
      <c r="K569" s="252">
        <f t="shared" si="26"/>
        <v>3</v>
      </c>
      <c r="L569" s="322"/>
      <c r="M569" s="322"/>
      <c r="N569" s="322"/>
      <c r="O569" s="322"/>
      <c r="P569" s="322"/>
      <c r="Q569" s="250">
        <f>_xlfn.XLOOKUP($I569,Inputs!$G$6:$G$23,Inputs!$J$6:$J$23)*$K569</f>
        <v>402</v>
      </c>
      <c r="R569" s="250">
        <f>_xlfn.XLOOKUP($I569,Inputs!$G$6:$G$23,Inputs!$K$6:$K$23)*$K569</f>
        <v>435</v>
      </c>
      <c r="S569" s="211" t="s">
        <v>2298</v>
      </c>
      <c r="T569" s="31" t="s">
        <v>4538</v>
      </c>
      <c r="U569" s="211" t="s">
        <v>2300</v>
      </c>
      <c r="V569" s="31" t="s">
        <v>3215</v>
      </c>
      <c r="W569" s="16" t="s">
        <v>5471</v>
      </c>
      <c r="X569" s="16"/>
      <c r="Y569" s="74">
        <v>1453</v>
      </c>
      <c r="Z569" s="196" t="str">
        <f t="shared" si="27"/>
        <v/>
      </c>
    </row>
    <row r="570" spans="2:26" ht="18.75">
      <c r="B570" s="211" t="s">
        <v>2310</v>
      </c>
      <c r="C570" s="211" t="s">
        <v>2808</v>
      </c>
      <c r="D570" s="46" t="s">
        <v>2783</v>
      </c>
      <c r="E570" s="31">
        <v>1</v>
      </c>
      <c r="F570" s="31" t="s">
        <v>2807</v>
      </c>
      <c r="G570" s="191">
        <v>1</v>
      </c>
      <c r="H570" s="191">
        <f t="shared" si="25"/>
        <v>0.61728395061728392</v>
      </c>
      <c r="I570" s="154">
        <v>230</v>
      </c>
      <c r="J570" s="251">
        <f>_xlfn.XLOOKUP($I570,Inputs!$C$6:$C$23,Inputs!$D$6:$D$23)*$G570</f>
        <v>0.48</v>
      </c>
      <c r="K570" s="252">
        <f t="shared" si="26"/>
        <v>3</v>
      </c>
      <c r="L570" s="322"/>
      <c r="M570" s="322"/>
      <c r="N570" s="322"/>
      <c r="O570" s="322"/>
      <c r="P570" s="322"/>
      <c r="Q570" s="250">
        <f>_xlfn.XLOOKUP($I570,Inputs!$G$6:$G$23,Inputs!$J$6:$J$23)*$K570</f>
        <v>402</v>
      </c>
      <c r="R570" s="250">
        <f>_xlfn.XLOOKUP($I570,Inputs!$G$6:$G$23,Inputs!$K$6:$K$23)*$K570</f>
        <v>435</v>
      </c>
      <c r="S570" s="211" t="s">
        <v>2300</v>
      </c>
      <c r="T570" s="31" t="s">
        <v>3215</v>
      </c>
      <c r="U570" s="211" t="s">
        <v>2301</v>
      </c>
      <c r="V570" s="31" t="s">
        <v>4083</v>
      </c>
      <c r="W570" s="16" t="s">
        <v>5471</v>
      </c>
      <c r="X570" s="16"/>
      <c r="Y570" s="74">
        <v>1454</v>
      </c>
      <c r="Z570" s="196" t="str">
        <f t="shared" si="27"/>
        <v/>
      </c>
    </row>
    <row r="571" spans="2:26" ht="18.75">
      <c r="B571" s="211" t="s">
        <v>2310</v>
      </c>
      <c r="C571" s="211" t="s">
        <v>2808</v>
      </c>
      <c r="D571" s="46" t="s">
        <v>2783</v>
      </c>
      <c r="E571" s="31">
        <v>1</v>
      </c>
      <c r="F571" s="31" t="s">
        <v>2807</v>
      </c>
      <c r="G571" s="191">
        <v>1</v>
      </c>
      <c r="H571" s="191">
        <f t="shared" si="25"/>
        <v>0.61728395061728392</v>
      </c>
      <c r="I571" s="154">
        <v>230</v>
      </c>
      <c r="J571" s="251">
        <f>_xlfn.XLOOKUP($I571,Inputs!$C$6:$C$23,Inputs!$D$6:$D$23)*$G571</f>
        <v>0.48</v>
      </c>
      <c r="K571" s="252">
        <f t="shared" si="26"/>
        <v>3</v>
      </c>
      <c r="L571" s="322"/>
      <c r="M571" s="322"/>
      <c r="N571" s="322"/>
      <c r="O571" s="322"/>
      <c r="P571" s="322"/>
      <c r="Q571" s="250">
        <f>_xlfn.XLOOKUP($I571,Inputs!$G$6:$G$23,Inputs!$J$6:$J$23)*$K571</f>
        <v>402</v>
      </c>
      <c r="R571" s="250">
        <f>_xlfn.XLOOKUP($I571,Inputs!$G$6:$G$23,Inputs!$K$6:$K$23)*$K571</f>
        <v>435</v>
      </c>
      <c r="S571" s="211" t="s">
        <v>2300</v>
      </c>
      <c r="T571" s="31" t="s">
        <v>3215</v>
      </c>
      <c r="U571" s="211" t="s">
        <v>2302</v>
      </c>
      <c r="V571" s="31" t="s">
        <v>3368</v>
      </c>
      <c r="W571" s="16" t="s">
        <v>5471</v>
      </c>
      <c r="X571" s="16"/>
      <c r="Y571" s="74">
        <v>1455</v>
      </c>
      <c r="Z571" s="196" t="str">
        <f t="shared" si="27"/>
        <v/>
      </c>
    </row>
    <row r="572" spans="2:26" ht="18.75">
      <c r="B572" s="211" t="s">
        <v>2314</v>
      </c>
      <c r="C572" s="211" t="s">
        <v>2808</v>
      </c>
      <c r="D572" s="46" t="s">
        <v>2783</v>
      </c>
      <c r="E572" s="31">
        <v>1</v>
      </c>
      <c r="F572" s="31" t="s">
        <v>2807</v>
      </c>
      <c r="G572" s="191">
        <v>35</v>
      </c>
      <c r="H572" s="191">
        <f t="shared" si="25"/>
        <v>21.604938271604937</v>
      </c>
      <c r="I572" s="154">
        <v>500</v>
      </c>
      <c r="J572" s="251">
        <f>_xlfn.XLOOKUP($I572,Inputs!$C$6:$C$23,Inputs!$D$6:$D$23)*$G572</f>
        <v>13.825000000000001</v>
      </c>
      <c r="K572" s="252">
        <f t="shared" si="26"/>
        <v>3</v>
      </c>
      <c r="L572" s="322"/>
      <c r="M572" s="322"/>
      <c r="N572" s="322"/>
      <c r="O572" s="322"/>
      <c r="P572" s="322"/>
      <c r="Q572" s="250">
        <f>_xlfn.XLOOKUP($I572,Inputs!$G$6:$G$23,Inputs!$J$6:$J$23)*$K572</f>
        <v>2550</v>
      </c>
      <c r="R572" s="250">
        <f>_xlfn.XLOOKUP($I572,Inputs!$G$6:$G$23,Inputs!$K$6:$K$23)*$K572</f>
        <v>3225</v>
      </c>
      <c r="S572" s="211" t="s">
        <v>2298</v>
      </c>
      <c r="T572" s="31" t="s">
        <v>4538</v>
      </c>
      <c r="U572" s="211" t="s">
        <v>2086</v>
      </c>
      <c r="V572" s="31" t="s">
        <v>4531</v>
      </c>
      <c r="W572" s="16" t="s">
        <v>5471</v>
      </c>
      <c r="X572" s="16"/>
      <c r="Y572" s="74">
        <v>1466</v>
      </c>
      <c r="Z572" s="196" t="str">
        <f t="shared" si="27"/>
        <v/>
      </c>
    </row>
    <row r="573" spans="2:26" ht="18.75">
      <c r="B573" s="211" t="s">
        <v>2315</v>
      </c>
      <c r="C573" s="211" t="s">
        <v>2808</v>
      </c>
      <c r="D573" s="46" t="s">
        <v>2783</v>
      </c>
      <c r="E573" s="31">
        <v>1</v>
      </c>
      <c r="F573" s="31" t="s">
        <v>2807</v>
      </c>
      <c r="G573" s="191">
        <v>35</v>
      </c>
      <c r="H573" s="191">
        <f t="shared" si="25"/>
        <v>21.604938271604937</v>
      </c>
      <c r="I573" s="154">
        <v>500</v>
      </c>
      <c r="J573" s="251">
        <f>_xlfn.XLOOKUP($I573,Inputs!$C$6:$C$23,Inputs!$D$6:$D$23)*$G573</f>
        <v>13.825000000000001</v>
      </c>
      <c r="K573" s="252">
        <f t="shared" si="26"/>
        <v>3</v>
      </c>
      <c r="L573" s="322"/>
      <c r="M573" s="322"/>
      <c r="N573" s="322"/>
      <c r="O573" s="322"/>
      <c r="P573" s="322"/>
      <c r="Q573" s="250">
        <f>_xlfn.XLOOKUP($I573,Inputs!$G$6:$G$23,Inputs!$J$6:$J$23)*$K573</f>
        <v>2550</v>
      </c>
      <c r="R573" s="250">
        <f>_xlfn.XLOOKUP($I573,Inputs!$G$6:$G$23,Inputs!$K$6:$K$23)*$K573</f>
        <v>3225</v>
      </c>
      <c r="S573" s="211" t="s">
        <v>2298</v>
      </c>
      <c r="T573" s="31" t="s">
        <v>4538</v>
      </c>
      <c r="U573" s="211" t="s">
        <v>2086</v>
      </c>
      <c r="V573" s="31" t="s">
        <v>4531</v>
      </c>
      <c r="W573" s="16" t="s">
        <v>5471</v>
      </c>
      <c r="X573" s="16"/>
      <c r="Y573" s="74">
        <v>1467</v>
      </c>
      <c r="Z573" s="196" t="str">
        <f t="shared" si="27"/>
        <v/>
      </c>
    </row>
    <row r="574" spans="2:26" ht="18.75">
      <c r="B574" s="211" t="s">
        <v>1801</v>
      </c>
      <c r="C574" s="211" t="s">
        <v>2808</v>
      </c>
      <c r="D574" s="46" t="s">
        <v>2783</v>
      </c>
      <c r="E574" s="31">
        <v>1</v>
      </c>
      <c r="F574" s="31" t="s">
        <v>2807</v>
      </c>
      <c r="G574" s="191">
        <v>43</v>
      </c>
      <c r="H574" s="191">
        <f t="shared" si="25"/>
        <v>26.543209876543209</v>
      </c>
      <c r="I574" s="154">
        <v>230</v>
      </c>
      <c r="J574" s="251">
        <f>_xlfn.XLOOKUP($I574,Inputs!$C$6:$C$23,Inputs!$D$6:$D$23)*$G574</f>
        <v>20.64</v>
      </c>
      <c r="K574" s="252">
        <f t="shared" si="26"/>
        <v>3</v>
      </c>
      <c r="L574" s="322"/>
      <c r="M574" s="322"/>
      <c r="N574" s="322"/>
      <c r="O574" s="322"/>
      <c r="P574" s="322"/>
      <c r="Q574" s="250">
        <f>_xlfn.XLOOKUP($I574,Inputs!$G$6:$G$23,Inputs!$J$6:$J$23)*$K574</f>
        <v>402</v>
      </c>
      <c r="R574" s="250">
        <f>_xlfn.XLOOKUP($I574,Inputs!$G$6:$G$23,Inputs!$K$6:$K$23)*$K574</f>
        <v>435</v>
      </c>
      <c r="S574" s="211" t="s">
        <v>4673</v>
      </c>
      <c r="T574" s="31" t="s">
        <v>4387</v>
      </c>
      <c r="U574" s="211" t="s">
        <v>1802</v>
      </c>
      <c r="V574" s="31" t="s">
        <v>3120</v>
      </c>
      <c r="W574" s="16" t="s">
        <v>5472</v>
      </c>
      <c r="X574" s="16"/>
      <c r="Y574" s="74">
        <v>634</v>
      </c>
      <c r="Z574" s="196" t="str">
        <f t="shared" si="27"/>
        <v/>
      </c>
    </row>
    <row r="575" spans="2:26" ht="18.75">
      <c r="B575" s="211" t="s">
        <v>1801</v>
      </c>
      <c r="C575" s="211" t="s">
        <v>2808</v>
      </c>
      <c r="D575" s="46" t="s">
        <v>2783</v>
      </c>
      <c r="E575" s="31">
        <v>1</v>
      </c>
      <c r="F575" s="31" t="s">
        <v>2807</v>
      </c>
      <c r="G575" s="191">
        <v>0.1</v>
      </c>
      <c r="H575" s="191">
        <f t="shared" si="25"/>
        <v>6.1728395061728392E-2</v>
      </c>
      <c r="I575" s="154">
        <v>230</v>
      </c>
      <c r="J575" s="251">
        <f>_xlfn.XLOOKUP($I575,Inputs!$C$6:$C$23,Inputs!$D$6:$D$23)*$G575</f>
        <v>4.8000000000000001E-2</v>
      </c>
      <c r="K575" s="252">
        <f t="shared" si="26"/>
        <v>3</v>
      </c>
      <c r="L575" s="322"/>
      <c r="M575" s="322"/>
      <c r="N575" s="322"/>
      <c r="O575" s="322"/>
      <c r="P575" s="322"/>
      <c r="Q575" s="250">
        <f>_xlfn.XLOOKUP($I575,Inputs!$G$6:$G$23,Inputs!$J$6:$J$23)*$K575</f>
        <v>402</v>
      </c>
      <c r="R575" s="250">
        <f>_xlfn.XLOOKUP($I575,Inputs!$G$6:$G$23,Inputs!$K$6:$K$23)*$K575</f>
        <v>435</v>
      </c>
      <c r="S575" s="211" t="s">
        <v>1803</v>
      </c>
      <c r="T575" s="31" t="s">
        <v>3122</v>
      </c>
      <c r="U575" s="211" t="s">
        <v>1804</v>
      </c>
      <c r="V575" s="31" t="s">
        <v>4001</v>
      </c>
      <c r="W575" s="16" t="s">
        <v>5472</v>
      </c>
      <c r="X575" s="16"/>
      <c r="Y575" s="74">
        <v>635</v>
      </c>
      <c r="Z575" s="196" t="str">
        <f t="shared" si="27"/>
        <v/>
      </c>
    </row>
    <row r="576" spans="2:26" ht="18.75">
      <c r="B576" s="211" t="s">
        <v>1801</v>
      </c>
      <c r="C576" s="211" t="s">
        <v>2808</v>
      </c>
      <c r="D576" s="46" t="s">
        <v>2783</v>
      </c>
      <c r="E576" s="31">
        <v>1</v>
      </c>
      <c r="F576" s="31" t="s">
        <v>2807</v>
      </c>
      <c r="G576" s="191">
        <v>2</v>
      </c>
      <c r="H576" s="191">
        <f t="shared" si="25"/>
        <v>1.2345679012345678</v>
      </c>
      <c r="I576" s="154">
        <v>230</v>
      </c>
      <c r="J576" s="251">
        <f>_xlfn.XLOOKUP($I576,Inputs!$C$6:$C$23,Inputs!$D$6:$D$23)*$G576</f>
        <v>0.96</v>
      </c>
      <c r="K576" s="252">
        <f t="shared" si="26"/>
        <v>3</v>
      </c>
      <c r="L576" s="322"/>
      <c r="M576" s="322"/>
      <c r="N576" s="322"/>
      <c r="O576" s="322"/>
      <c r="P576" s="322"/>
      <c r="Q576" s="250">
        <f>_xlfn.XLOOKUP($I576,Inputs!$G$6:$G$23,Inputs!$J$6:$J$23)*$K576</f>
        <v>402</v>
      </c>
      <c r="R576" s="250">
        <f>_xlfn.XLOOKUP($I576,Inputs!$G$6:$G$23,Inputs!$K$6:$K$23)*$K576</f>
        <v>435</v>
      </c>
      <c r="S576" s="211" t="s">
        <v>1803</v>
      </c>
      <c r="T576" s="134" t="s">
        <v>3122</v>
      </c>
      <c r="U576" s="211" t="s">
        <v>1805</v>
      </c>
      <c r="V576" s="31" t="s">
        <v>4200</v>
      </c>
      <c r="W576" s="16" t="s">
        <v>5472</v>
      </c>
      <c r="X576" s="16"/>
      <c r="Y576" s="74">
        <v>636</v>
      </c>
      <c r="Z576" s="196" t="str">
        <f t="shared" si="27"/>
        <v/>
      </c>
    </row>
    <row r="577" spans="2:26" ht="18.75">
      <c r="B577" s="211" t="s">
        <v>1801</v>
      </c>
      <c r="C577" s="211" t="s">
        <v>2808</v>
      </c>
      <c r="D577" s="46" t="s">
        <v>2783</v>
      </c>
      <c r="E577" s="31">
        <v>1</v>
      </c>
      <c r="F577" s="31" t="s">
        <v>2807</v>
      </c>
      <c r="G577" s="191">
        <v>12</v>
      </c>
      <c r="H577" s="191">
        <f t="shared" si="25"/>
        <v>7.4074074074074066</v>
      </c>
      <c r="I577" s="154">
        <v>230</v>
      </c>
      <c r="J577" s="251">
        <f>_xlfn.XLOOKUP($I577,Inputs!$C$6:$C$23,Inputs!$D$6:$D$23)*$G577</f>
        <v>5.76</v>
      </c>
      <c r="K577" s="252">
        <f t="shared" si="26"/>
        <v>3</v>
      </c>
      <c r="L577" s="322"/>
      <c r="M577" s="322"/>
      <c r="N577" s="322"/>
      <c r="O577" s="322"/>
      <c r="P577" s="322"/>
      <c r="Q577" s="250">
        <f>_xlfn.XLOOKUP($I577,Inputs!$G$6:$G$23,Inputs!$J$6:$J$23)*$K577</f>
        <v>402</v>
      </c>
      <c r="R577" s="250">
        <f>_xlfn.XLOOKUP($I577,Inputs!$G$6:$G$23,Inputs!$K$6:$K$23)*$K577</f>
        <v>435</v>
      </c>
      <c r="S577" s="211" t="s">
        <v>1806</v>
      </c>
      <c r="T577" s="31" t="s">
        <v>4011</v>
      </c>
      <c r="U577" s="211" t="s">
        <v>4673</v>
      </c>
      <c r="V577" s="31" t="s">
        <v>4387</v>
      </c>
      <c r="W577" s="16" t="s">
        <v>5472</v>
      </c>
      <c r="X577" s="16"/>
      <c r="Y577" s="74">
        <v>637</v>
      </c>
      <c r="Z577" s="196" t="str">
        <f t="shared" si="27"/>
        <v/>
      </c>
    </row>
    <row r="578" spans="2:26" ht="18.75">
      <c r="B578" s="211" t="s">
        <v>1801</v>
      </c>
      <c r="C578" s="211" t="s">
        <v>2808</v>
      </c>
      <c r="D578" s="46" t="s">
        <v>2783</v>
      </c>
      <c r="E578" s="31">
        <v>2</v>
      </c>
      <c r="F578" s="31" t="s">
        <v>2807</v>
      </c>
      <c r="G578" s="191">
        <v>0.1</v>
      </c>
      <c r="H578" s="191">
        <f t="shared" si="25"/>
        <v>6.1728395061728392E-2</v>
      </c>
      <c r="I578" s="154">
        <v>230</v>
      </c>
      <c r="J578" s="251">
        <f>_xlfn.XLOOKUP($I578,Inputs!$C$6:$C$23,Inputs!$D$6:$D$23)*$G578</f>
        <v>4.8000000000000001E-2</v>
      </c>
      <c r="K578" s="252">
        <f t="shared" si="26"/>
        <v>3</v>
      </c>
      <c r="L578" s="322"/>
      <c r="M578" s="322"/>
      <c r="N578" s="322"/>
      <c r="O578" s="322"/>
      <c r="P578" s="322"/>
      <c r="Q578" s="250">
        <f>_xlfn.XLOOKUP($I578,Inputs!$G$6:$G$23,Inputs!$J$6:$J$23)*$K578</f>
        <v>402</v>
      </c>
      <c r="R578" s="250">
        <f>_xlfn.XLOOKUP($I578,Inputs!$G$6:$G$23,Inputs!$K$6:$K$23)*$K578</f>
        <v>435</v>
      </c>
      <c r="S578" s="211" t="s">
        <v>1807</v>
      </c>
      <c r="T578" s="31" t="s">
        <v>3121</v>
      </c>
      <c r="U578" s="211" t="s">
        <v>1808</v>
      </c>
      <c r="V578" s="31" t="s">
        <v>4012</v>
      </c>
      <c r="W578" s="16" t="s">
        <v>5472</v>
      </c>
      <c r="X578" s="16"/>
      <c r="Y578" s="74">
        <v>638</v>
      </c>
      <c r="Z578" s="196" t="str">
        <f t="shared" si="27"/>
        <v/>
      </c>
    </row>
    <row r="579" spans="2:26" ht="18.75">
      <c r="B579" s="211" t="s">
        <v>1801</v>
      </c>
      <c r="C579" s="211" t="s">
        <v>2808</v>
      </c>
      <c r="D579" s="46" t="s">
        <v>2783</v>
      </c>
      <c r="E579" s="31">
        <v>1</v>
      </c>
      <c r="F579" s="31" t="s">
        <v>2807</v>
      </c>
      <c r="G579" s="191">
        <v>3</v>
      </c>
      <c r="H579" s="191">
        <f t="shared" si="25"/>
        <v>1.8518518518518516</v>
      </c>
      <c r="I579" s="154">
        <v>230</v>
      </c>
      <c r="J579" s="251">
        <f>_xlfn.XLOOKUP($I579,Inputs!$C$6:$C$23,Inputs!$D$6:$D$23)*$G579</f>
        <v>1.44</v>
      </c>
      <c r="K579" s="252">
        <f t="shared" si="26"/>
        <v>3</v>
      </c>
      <c r="L579" s="322"/>
      <c r="M579" s="322"/>
      <c r="N579" s="322"/>
      <c r="O579" s="322"/>
      <c r="P579" s="322"/>
      <c r="Q579" s="250">
        <f>_xlfn.XLOOKUP($I579,Inputs!$G$6:$G$23,Inputs!$J$6:$J$23)*$K579</f>
        <v>402</v>
      </c>
      <c r="R579" s="250">
        <f>_xlfn.XLOOKUP($I579,Inputs!$G$6:$G$23,Inputs!$K$6:$K$23)*$K579</f>
        <v>435</v>
      </c>
      <c r="S579" s="211" t="s">
        <v>1807</v>
      </c>
      <c r="T579" s="31" t="s">
        <v>3121</v>
      </c>
      <c r="U579" s="211" t="s">
        <v>1809</v>
      </c>
      <c r="V579" s="31" t="s">
        <v>3123</v>
      </c>
      <c r="W579" s="16" t="s">
        <v>5472</v>
      </c>
      <c r="X579" s="16"/>
      <c r="Y579" s="74">
        <v>639</v>
      </c>
      <c r="Z579" s="196" t="str">
        <f t="shared" si="27"/>
        <v/>
      </c>
    </row>
    <row r="580" spans="2:26" ht="18.75">
      <c r="B580" s="211" t="s">
        <v>1801</v>
      </c>
      <c r="C580" s="211" t="s">
        <v>2808</v>
      </c>
      <c r="D580" s="46" t="s">
        <v>2783</v>
      </c>
      <c r="E580" s="31">
        <v>1</v>
      </c>
      <c r="F580" s="31" t="s">
        <v>2807</v>
      </c>
      <c r="G580" s="191">
        <v>0.1</v>
      </c>
      <c r="H580" s="191">
        <f t="shared" ref="H580:H643" si="28">G580/1.62</f>
        <v>6.1728395061728392E-2</v>
      </c>
      <c r="I580" s="154">
        <v>230</v>
      </c>
      <c r="J580" s="251">
        <f>_xlfn.XLOOKUP($I580,Inputs!$C$6:$C$23,Inputs!$D$6:$D$23)*$G580</f>
        <v>4.8000000000000001E-2</v>
      </c>
      <c r="K580" s="252">
        <f t="shared" ref="K580:K643" si="29">IF((42.4*(H580)^(-0.6595))&gt;=3,3,(IF(42.4*(H580)^(-0.6595)&lt;=0.5,0.5,(42.4*(H580)^(-0.6595)))))</f>
        <v>3</v>
      </c>
      <c r="L580" s="322"/>
      <c r="M580" s="322"/>
      <c r="N580" s="322"/>
      <c r="O580" s="322"/>
      <c r="P580" s="322"/>
      <c r="Q580" s="250">
        <f>_xlfn.XLOOKUP($I580,Inputs!$G$6:$G$23,Inputs!$J$6:$J$23)*$K580</f>
        <v>402</v>
      </c>
      <c r="R580" s="250">
        <f>_xlfn.XLOOKUP($I580,Inputs!$G$6:$G$23,Inputs!$K$6:$K$23)*$K580</f>
        <v>435</v>
      </c>
      <c r="S580" s="211" t="s">
        <v>1810</v>
      </c>
      <c r="T580" s="31" t="s">
        <v>3124</v>
      </c>
      <c r="U580" s="211" t="s">
        <v>1811</v>
      </c>
      <c r="V580" s="31" t="s">
        <v>4047</v>
      </c>
      <c r="W580" s="16" t="s">
        <v>5472</v>
      </c>
      <c r="X580" s="16"/>
      <c r="Y580" s="74">
        <v>640</v>
      </c>
      <c r="Z580" s="196" t="str">
        <f t="shared" si="27"/>
        <v/>
      </c>
    </row>
    <row r="581" spans="2:26" ht="18.75">
      <c r="B581" s="211" t="s">
        <v>1801</v>
      </c>
      <c r="C581" s="211" t="s">
        <v>2808</v>
      </c>
      <c r="D581" s="46" t="s">
        <v>2783</v>
      </c>
      <c r="E581" s="31">
        <v>1</v>
      </c>
      <c r="F581" s="31" t="s">
        <v>2807</v>
      </c>
      <c r="G581" s="191">
        <v>9</v>
      </c>
      <c r="H581" s="191">
        <f t="shared" si="28"/>
        <v>5.5555555555555554</v>
      </c>
      <c r="I581" s="154">
        <v>230</v>
      </c>
      <c r="J581" s="251">
        <f>_xlfn.XLOOKUP($I581,Inputs!$C$6:$C$23,Inputs!$D$6:$D$23)*$G581</f>
        <v>4.32</v>
      </c>
      <c r="K581" s="252">
        <f t="shared" si="29"/>
        <v>3</v>
      </c>
      <c r="L581" s="322"/>
      <c r="M581" s="322"/>
      <c r="N581" s="322"/>
      <c r="O581" s="322"/>
      <c r="P581" s="322"/>
      <c r="Q581" s="250">
        <f>_xlfn.XLOOKUP($I581,Inputs!$G$6:$G$23,Inputs!$J$6:$J$23)*$K581</f>
        <v>402</v>
      </c>
      <c r="R581" s="250">
        <f>_xlfn.XLOOKUP($I581,Inputs!$G$6:$G$23,Inputs!$K$6:$K$23)*$K581</f>
        <v>435</v>
      </c>
      <c r="S581" s="211" t="s">
        <v>1810</v>
      </c>
      <c r="T581" s="31" t="s">
        <v>3124</v>
      </c>
      <c r="U581" s="211" t="s">
        <v>1812</v>
      </c>
      <c r="V581" s="31" t="s">
        <v>4198</v>
      </c>
      <c r="W581" s="16" t="s">
        <v>5472</v>
      </c>
      <c r="X581" s="16"/>
      <c r="Y581" s="74">
        <v>641</v>
      </c>
      <c r="Z581" s="196" t="str">
        <f t="shared" si="27"/>
        <v/>
      </c>
    </row>
    <row r="582" spans="2:26" ht="18.75">
      <c r="B582" s="211" t="s">
        <v>1801</v>
      </c>
      <c r="C582" s="211" t="s">
        <v>2808</v>
      </c>
      <c r="D582" s="46" t="s">
        <v>2783</v>
      </c>
      <c r="E582" s="31">
        <v>1</v>
      </c>
      <c r="F582" s="31" t="s">
        <v>2807</v>
      </c>
      <c r="G582" s="191">
        <v>5</v>
      </c>
      <c r="H582" s="191">
        <f t="shared" si="28"/>
        <v>3.0864197530864197</v>
      </c>
      <c r="I582" s="154">
        <v>230</v>
      </c>
      <c r="J582" s="251">
        <f>_xlfn.XLOOKUP($I582,Inputs!$C$6:$C$23,Inputs!$D$6:$D$23)*$G582</f>
        <v>2.4</v>
      </c>
      <c r="K582" s="252">
        <f t="shared" si="29"/>
        <v>3</v>
      </c>
      <c r="L582" s="322"/>
      <c r="M582" s="322"/>
      <c r="N582" s="322"/>
      <c r="O582" s="322"/>
      <c r="P582" s="322"/>
      <c r="Q582" s="250">
        <f>_xlfn.XLOOKUP($I582,Inputs!$G$6:$G$23,Inputs!$J$6:$J$23)*$K582</f>
        <v>402</v>
      </c>
      <c r="R582" s="250">
        <f>_xlfn.XLOOKUP($I582,Inputs!$G$6:$G$23,Inputs!$K$6:$K$23)*$K582</f>
        <v>435</v>
      </c>
      <c r="S582" s="211" t="s">
        <v>1802</v>
      </c>
      <c r="T582" s="31" t="s">
        <v>3120</v>
      </c>
      <c r="U582" s="211" t="s">
        <v>1803</v>
      </c>
      <c r="V582" s="31" t="s">
        <v>3122</v>
      </c>
      <c r="W582" s="16" t="s">
        <v>5472</v>
      </c>
      <c r="X582" s="16"/>
      <c r="Y582" s="74">
        <v>642</v>
      </c>
      <c r="Z582" s="196" t="str">
        <f t="shared" si="27"/>
        <v/>
      </c>
    </row>
    <row r="583" spans="2:26" ht="18.75">
      <c r="B583" s="211" t="s">
        <v>1801</v>
      </c>
      <c r="C583" s="211" t="s">
        <v>2808</v>
      </c>
      <c r="D583" s="46" t="s">
        <v>2783</v>
      </c>
      <c r="E583" s="31">
        <v>1</v>
      </c>
      <c r="F583" s="31" t="s">
        <v>2807</v>
      </c>
      <c r="G583" s="191">
        <v>5</v>
      </c>
      <c r="H583" s="191">
        <f t="shared" si="28"/>
        <v>3.0864197530864197</v>
      </c>
      <c r="I583" s="154">
        <v>230</v>
      </c>
      <c r="J583" s="251">
        <f>_xlfn.XLOOKUP($I583,Inputs!$C$6:$C$23,Inputs!$D$6:$D$23)*$G583</f>
        <v>2.4</v>
      </c>
      <c r="K583" s="252">
        <f t="shared" si="29"/>
        <v>3</v>
      </c>
      <c r="L583" s="322"/>
      <c r="M583" s="322"/>
      <c r="N583" s="322"/>
      <c r="O583" s="322"/>
      <c r="P583" s="322"/>
      <c r="Q583" s="250">
        <f>_xlfn.XLOOKUP($I583,Inputs!$G$6:$G$23,Inputs!$J$6:$J$23)*$K583</f>
        <v>402</v>
      </c>
      <c r="R583" s="250">
        <f>_xlfn.XLOOKUP($I583,Inputs!$G$6:$G$23,Inputs!$K$6:$K$23)*$K583</f>
        <v>435</v>
      </c>
      <c r="S583" s="211" t="s">
        <v>1802</v>
      </c>
      <c r="T583" s="31" t="s">
        <v>3120</v>
      </c>
      <c r="U583" s="211" t="s">
        <v>1810</v>
      </c>
      <c r="V583" s="31" t="s">
        <v>3124</v>
      </c>
      <c r="W583" s="16" t="s">
        <v>5472</v>
      </c>
      <c r="X583" s="16"/>
      <c r="Y583" s="74">
        <v>643</v>
      </c>
      <c r="Z583" s="196" t="str">
        <f t="shared" si="27"/>
        <v/>
      </c>
    </row>
    <row r="584" spans="2:26" ht="18.75">
      <c r="B584" s="211" t="s">
        <v>1801</v>
      </c>
      <c r="C584" s="211" t="s">
        <v>2808</v>
      </c>
      <c r="D584" s="46" t="s">
        <v>2783</v>
      </c>
      <c r="E584" s="31">
        <v>1</v>
      </c>
      <c r="F584" s="31" t="s">
        <v>2807</v>
      </c>
      <c r="G584" s="191">
        <v>18</v>
      </c>
      <c r="H584" s="191">
        <f t="shared" si="28"/>
        <v>11.111111111111111</v>
      </c>
      <c r="I584" s="154">
        <v>230</v>
      </c>
      <c r="J584" s="251">
        <f>_xlfn.XLOOKUP($I584,Inputs!$C$6:$C$23,Inputs!$D$6:$D$23)*$G584</f>
        <v>8.64</v>
      </c>
      <c r="K584" s="252">
        <f t="shared" si="29"/>
        <v>3</v>
      </c>
      <c r="L584" s="322"/>
      <c r="M584" s="322"/>
      <c r="N584" s="322"/>
      <c r="O584" s="322"/>
      <c r="P584" s="322"/>
      <c r="Q584" s="250">
        <f>_xlfn.XLOOKUP($I584,Inputs!$G$6:$G$23,Inputs!$J$6:$J$23)*$K584</f>
        <v>402</v>
      </c>
      <c r="R584" s="250">
        <f>_xlfn.XLOOKUP($I584,Inputs!$G$6:$G$23,Inputs!$K$6:$K$23)*$K584</f>
        <v>435</v>
      </c>
      <c r="S584" s="211" t="s">
        <v>1809</v>
      </c>
      <c r="T584" s="31" t="s">
        <v>3123</v>
      </c>
      <c r="U584" s="211" t="s">
        <v>1806</v>
      </c>
      <c r="V584" s="31" t="s">
        <v>4011</v>
      </c>
      <c r="W584" s="16" t="s">
        <v>5472</v>
      </c>
      <c r="X584" s="16"/>
      <c r="Y584" s="74">
        <v>644</v>
      </c>
      <c r="Z584" s="196" t="str">
        <f t="shared" si="27"/>
        <v/>
      </c>
    </row>
    <row r="585" spans="2:26" ht="18.75">
      <c r="B585" s="211" t="s">
        <v>1801</v>
      </c>
      <c r="C585" s="211" t="s">
        <v>2808</v>
      </c>
      <c r="D585" s="46" t="s">
        <v>2783</v>
      </c>
      <c r="E585" s="31">
        <v>1</v>
      </c>
      <c r="F585" s="31" t="s">
        <v>2807</v>
      </c>
      <c r="G585" s="191">
        <v>0.5</v>
      </c>
      <c r="H585" s="191">
        <f t="shared" si="28"/>
        <v>0.30864197530864196</v>
      </c>
      <c r="I585" s="154">
        <v>230</v>
      </c>
      <c r="J585" s="251">
        <f>_xlfn.XLOOKUP($I585,Inputs!$C$6:$C$23,Inputs!$D$6:$D$23)*$G585</f>
        <v>0.24</v>
      </c>
      <c r="K585" s="252">
        <f t="shared" si="29"/>
        <v>3</v>
      </c>
      <c r="L585" s="322"/>
      <c r="M585" s="322"/>
      <c r="N585" s="322"/>
      <c r="O585" s="322"/>
      <c r="P585" s="322"/>
      <c r="Q585" s="250">
        <f>_xlfn.XLOOKUP($I585,Inputs!$G$6:$G$23,Inputs!$J$6:$J$23)*$K585</f>
        <v>402</v>
      </c>
      <c r="R585" s="250">
        <f>_xlfn.XLOOKUP($I585,Inputs!$G$6:$G$23,Inputs!$K$6:$K$23)*$K585</f>
        <v>435</v>
      </c>
      <c r="S585" s="211" t="s">
        <v>1809</v>
      </c>
      <c r="T585" s="31" t="s">
        <v>3123</v>
      </c>
      <c r="U585" s="211" t="s">
        <v>1813</v>
      </c>
      <c r="V585" s="31" t="s">
        <v>3376</v>
      </c>
      <c r="W585" s="16" t="s">
        <v>5472</v>
      </c>
      <c r="X585" s="16"/>
      <c r="Y585" s="74">
        <v>645</v>
      </c>
      <c r="Z585" s="196" t="str">
        <f t="shared" si="27"/>
        <v/>
      </c>
    </row>
    <row r="586" spans="2:26" ht="18.75">
      <c r="B586" s="31" t="s">
        <v>4891</v>
      </c>
      <c r="C586" s="31" t="s">
        <v>2808</v>
      </c>
      <c r="D586" s="46" t="s">
        <v>2783</v>
      </c>
      <c r="E586" s="31">
        <v>1</v>
      </c>
      <c r="F586" s="31" t="s">
        <v>2807</v>
      </c>
      <c r="G586" s="191">
        <v>3</v>
      </c>
      <c r="H586" s="191">
        <f t="shared" si="28"/>
        <v>1.8518518518518516</v>
      </c>
      <c r="I586" s="154">
        <v>115</v>
      </c>
      <c r="J586" s="251">
        <f>_xlfn.XLOOKUP($I586,Inputs!$C$6:$C$23,Inputs!$D$6:$D$23)*$G586</f>
        <v>1.2514285714285713</v>
      </c>
      <c r="K586" s="252">
        <f t="shared" si="29"/>
        <v>3</v>
      </c>
      <c r="L586" s="322"/>
      <c r="M586" s="322"/>
      <c r="N586" s="322"/>
      <c r="O586" s="322"/>
      <c r="P586" s="322"/>
      <c r="Q586" s="250">
        <f>_xlfn.XLOOKUP($I586,Inputs!$G$6:$G$23,Inputs!$J$6:$J$23)*$K586</f>
        <v>98.449131513647643</v>
      </c>
      <c r="R586" s="250">
        <f>_xlfn.XLOOKUP($I586,Inputs!$G$6:$G$23,Inputs!$K$6:$K$23)*$K586</f>
        <v>108.40163934426229</v>
      </c>
      <c r="S586" s="211" t="s">
        <v>1336</v>
      </c>
      <c r="T586" s="31" t="s">
        <v>4661</v>
      </c>
      <c r="U586" s="211" t="s">
        <v>1337</v>
      </c>
      <c r="V586" s="31" t="s">
        <v>4197</v>
      </c>
      <c r="W586" s="16" t="s">
        <v>5473</v>
      </c>
      <c r="X586" s="16" t="s">
        <v>4895</v>
      </c>
      <c r="Y586" s="74">
        <v>152</v>
      </c>
      <c r="Z586" s="196" t="str">
        <f t="shared" si="27"/>
        <v/>
      </c>
    </row>
    <row r="587" spans="2:26" ht="18.75">
      <c r="B587" s="31" t="s">
        <v>4892</v>
      </c>
      <c r="C587" s="31" t="s">
        <v>2808</v>
      </c>
      <c r="D587" s="46" t="s">
        <v>2783</v>
      </c>
      <c r="E587" s="31">
        <v>1</v>
      </c>
      <c r="F587" s="31" t="s">
        <v>2807</v>
      </c>
      <c r="G587" s="191">
        <v>3</v>
      </c>
      <c r="H587" s="191">
        <f t="shared" si="28"/>
        <v>1.8518518518518516</v>
      </c>
      <c r="I587" s="154">
        <v>115</v>
      </c>
      <c r="J587" s="251">
        <f>_xlfn.XLOOKUP($I587,Inputs!$C$6:$C$23,Inputs!$D$6:$D$23)*$G587</f>
        <v>1.2514285714285713</v>
      </c>
      <c r="K587" s="252">
        <f t="shared" si="29"/>
        <v>3</v>
      </c>
      <c r="L587" s="322"/>
      <c r="M587" s="322"/>
      <c r="N587" s="322"/>
      <c r="O587" s="322"/>
      <c r="P587" s="322"/>
      <c r="Q587" s="250">
        <f>_xlfn.XLOOKUP($I587,Inputs!$G$6:$G$23,Inputs!$J$6:$J$23)*$K587</f>
        <v>98.449131513647643</v>
      </c>
      <c r="R587" s="250">
        <f>_xlfn.XLOOKUP($I587,Inputs!$G$6:$G$23,Inputs!$K$6:$K$23)*$K587</f>
        <v>108.40163934426229</v>
      </c>
      <c r="S587" s="211" t="s">
        <v>1336</v>
      </c>
      <c r="T587" s="31" t="s">
        <v>4661</v>
      </c>
      <c r="U587" s="211" t="s">
        <v>1337</v>
      </c>
      <c r="V587" s="31" t="s">
        <v>4197</v>
      </c>
      <c r="W587" s="16" t="s">
        <v>5473</v>
      </c>
      <c r="X587" s="16" t="s">
        <v>4896</v>
      </c>
      <c r="Y587" s="74">
        <v>153</v>
      </c>
      <c r="Z587" s="196" t="str">
        <f t="shared" si="27"/>
        <v/>
      </c>
    </row>
    <row r="588" spans="2:26" ht="18.75">
      <c r="B588" s="31" t="s">
        <v>4893</v>
      </c>
      <c r="C588" s="31" t="s">
        <v>2808</v>
      </c>
      <c r="D588" s="46" t="s">
        <v>2783</v>
      </c>
      <c r="E588" s="31">
        <v>1</v>
      </c>
      <c r="F588" s="31" t="s">
        <v>2807</v>
      </c>
      <c r="G588" s="191">
        <v>3</v>
      </c>
      <c r="H588" s="191">
        <f t="shared" si="28"/>
        <v>1.8518518518518516</v>
      </c>
      <c r="I588" s="154">
        <v>115</v>
      </c>
      <c r="J588" s="251">
        <f>_xlfn.XLOOKUP($I588,Inputs!$C$6:$C$23,Inputs!$D$6:$D$23)*$G588</f>
        <v>1.2514285714285713</v>
      </c>
      <c r="K588" s="252">
        <f t="shared" si="29"/>
        <v>3</v>
      </c>
      <c r="L588" s="322"/>
      <c r="M588" s="322"/>
      <c r="N588" s="322"/>
      <c r="O588" s="322"/>
      <c r="P588" s="322"/>
      <c r="Q588" s="250">
        <f>_xlfn.XLOOKUP($I588,Inputs!$G$6:$G$23,Inputs!$J$6:$J$23)*$K588</f>
        <v>98.449131513647643</v>
      </c>
      <c r="R588" s="250">
        <f>_xlfn.XLOOKUP($I588,Inputs!$G$6:$G$23,Inputs!$K$6:$K$23)*$K588</f>
        <v>108.40163934426229</v>
      </c>
      <c r="S588" s="211" t="s">
        <v>1336</v>
      </c>
      <c r="T588" s="31" t="s">
        <v>4661</v>
      </c>
      <c r="U588" s="211" t="s">
        <v>1337</v>
      </c>
      <c r="V588" s="31" t="s">
        <v>4197</v>
      </c>
      <c r="W588" s="16" t="s">
        <v>5473</v>
      </c>
      <c r="X588" s="16" t="s">
        <v>4897</v>
      </c>
      <c r="Y588" s="74">
        <v>154</v>
      </c>
      <c r="Z588" s="196" t="str">
        <f t="shared" ref="Z588:Z651" si="30">IF(S588=U588,"YES","")</f>
        <v/>
      </c>
    </row>
    <row r="589" spans="2:26" ht="18.75">
      <c r="B589" s="31" t="s">
        <v>4894</v>
      </c>
      <c r="C589" s="31" t="s">
        <v>2808</v>
      </c>
      <c r="D589" s="46" t="s">
        <v>2783</v>
      </c>
      <c r="E589" s="31">
        <v>1</v>
      </c>
      <c r="F589" s="31" t="s">
        <v>2807</v>
      </c>
      <c r="G589" s="191">
        <v>5</v>
      </c>
      <c r="H589" s="191">
        <f t="shared" si="28"/>
        <v>3.0864197530864197</v>
      </c>
      <c r="I589" s="154">
        <v>115</v>
      </c>
      <c r="J589" s="251">
        <f>_xlfn.XLOOKUP($I589,Inputs!$C$6:$C$23,Inputs!$D$6:$D$23)*$G589</f>
        <v>2.0857142857142859</v>
      </c>
      <c r="K589" s="252">
        <f t="shared" si="29"/>
        <v>3</v>
      </c>
      <c r="L589" s="322"/>
      <c r="M589" s="322"/>
      <c r="N589" s="322"/>
      <c r="O589" s="322"/>
      <c r="P589" s="322"/>
      <c r="Q589" s="250">
        <f>_xlfn.XLOOKUP($I589,Inputs!$G$6:$G$23,Inputs!$J$6:$J$23)*$K589</f>
        <v>98.449131513647643</v>
      </c>
      <c r="R589" s="250">
        <f>_xlfn.XLOOKUP($I589,Inputs!$G$6:$G$23,Inputs!$K$6:$K$23)*$K589</f>
        <v>108.40163934426229</v>
      </c>
      <c r="S589" s="211" t="s">
        <v>1333</v>
      </c>
      <c r="T589" s="31" t="s">
        <v>4054</v>
      </c>
      <c r="U589" s="211" t="s">
        <v>1334</v>
      </c>
      <c r="V589" s="31" t="s">
        <v>3931</v>
      </c>
      <c r="W589" s="16" t="s">
        <v>5473</v>
      </c>
      <c r="X589" s="16"/>
      <c r="Y589" s="74">
        <v>155</v>
      </c>
      <c r="Z589" s="196" t="str">
        <f t="shared" si="30"/>
        <v/>
      </c>
    </row>
    <row r="590" spans="2:26" ht="18.75">
      <c r="B590" s="31" t="s">
        <v>4898</v>
      </c>
      <c r="C590" s="31" t="s">
        <v>2808</v>
      </c>
      <c r="D590" s="46" t="s">
        <v>2783</v>
      </c>
      <c r="E590" s="31">
        <v>1</v>
      </c>
      <c r="F590" s="31" t="s">
        <v>2807</v>
      </c>
      <c r="G590" s="191">
        <v>2</v>
      </c>
      <c r="H590" s="191">
        <f t="shared" si="28"/>
        <v>1.2345679012345678</v>
      </c>
      <c r="I590" s="154">
        <v>115</v>
      </c>
      <c r="J590" s="251">
        <f>_xlfn.XLOOKUP($I590,Inputs!$C$6:$C$23,Inputs!$D$6:$D$23)*$G590</f>
        <v>0.8342857142857143</v>
      </c>
      <c r="K590" s="252">
        <f t="shared" si="29"/>
        <v>3</v>
      </c>
      <c r="L590" s="322"/>
      <c r="M590" s="322"/>
      <c r="N590" s="322"/>
      <c r="O590" s="322"/>
      <c r="P590" s="322"/>
      <c r="Q590" s="250">
        <f>_xlfn.XLOOKUP($I590,Inputs!$G$6:$G$23,Inputs!$J$6:$J$23)*$K590</f>
        <v>98.449131513647643</v>
      </c>
      <c r="R590" s="250">
        <f>_xlfn.XLOOKUP($I590,Inputs!$G$6:$G$23,Inputs!$K$6:$K$23)*$K590</f>
        <v>108.40163934426229</v>
      </c>
      <c r="S590" s="211" t="s">
        <v>1337</v>
      </c>
      <c r="T590" s="31" t="s">
        <v>4197</v>
      </c>
      <c r="U590" s="211" t="s">
        <v>1338</v>
      </c>
      <c r="V590" s="31" t="s">
        <v>3993</v>
      </c>
      <c r="W590" s="16" t="s">
        <v>5473</v>
      </c>
      <c r="X590" s="16"/>
      <c r="Y590" s="74">
        <v>528</v>
      </c>
      <c r="Z590" s="196" t="str">
        <f t="shared" si="30"/>
        <v/>
      </c>
    </row>
    <row r="591" spans="2:26" ht="18.75">
      <c r="B591" s="31" t="s">
        <v>4899</v>
      </c>
      <c r="C591" s="31" t="s">
        <v>2808</v>
      </c>
      <c r="D591" s="46" t="s">
        <v>2783</v>
      </c>
      <c r="E591" s="31">
        <v>1</v>
      </c>
      <c r="F591" s="31" t="s">
        <v>2807</v>
      </c>
      <c r="G591" s="191">
        <v>2</v>
      </c>
      <c r="H591" s="191">
        <f t="shared" si="28"/>
        <v>1.2345679012345678</v>
      </c>
      <c r="I591" s="154">
        <v>115</v>
      </c>
      <c r="J591" s="251">
        <f>_xlfn.XLOOKUP($I591,Inputs!$C$6:$C$23,Inputs!$D$6:$D$23)*$G591</f>
        <v>0.8342857142857143</v>
      </c>
      <c r="K591" s="252">
        <f t="shared" si="29"/>
        <v>3</v>
      </c>
      <c r="L591" s="322"/>
      <c r="M591" s="322"/>
      <c r="N591" s="322"/>
      <c r="O591" s="322"/>
      <c r="P591" s="322"/>
      <c r="Q591" s="250">
        <f>_xlfn.XLOOKUP($I591,Inputs!$G$6:$G$23,Inputs!$J$6:$J$23)*$K591</f>
        <v>98.449131513647643</v>
      </c>
      <c r="R591" s="250">
        <f>_xlfn.XLOOKUP($I591,Inputs!$G$6:$G$23,Inputs!$K$6:$K$23)*$K591</f>
        <v>108.40163934426229</v>
      </c>
      <c r="S591" s="211" t="s">
        <v>1337</v>
      </c>
      <c r="T591" s="31" t="s">
        <v>4197</v>
      </c>
      <c r="U591" s="211" t="s">
        <v>1338</v>
      </c>
      <c r="V591" s="31" t="s">
        <v>3993</v>
      </c>
      <c r="W591" s="16" t="s">
        <v>5473</v>
      </c>
      <c r="X591" s="16"/>
      <c r="Y591" s="74">
        <v>529</v>
      </c>
      <c r="Z591" s="196" t="str">
        <f t="shared" si="30"/>
        <v/>
      </c>
    </row>
    <row r="592" spans="2:26" ht="18.75">
      <c r="B592" s="31" t="s">
        <v>1339</v>
      </c>
      <c r="C592" s="31" t="s">
        <v>2808</v>
      </c>
      <c r="D592" s="46" t="s">
        <v>2783</v>
      </c>
      <c r="E592" s="31">
        <v>1</v>
      </c>
      <c r="F592" s="31" t="s">
        <v>2807</v>
      </c>
      <c r="G592" s="191">
        <v>5</v>
      </c>
      <c r="H592" s="191">
        <f t="shared" si="28"/>
        <v>3.0864197530864197</v>
      </c>
      <c r="I592" s="154">
        <v>115</v>
      </c>
      <c r="J592" s="251">
        <f>_xlfn.XLOOKUP($I592,Inputs!$C$6:$C$23,Inputs!$D$6:$D$23)*$G592</f>
        <v>2.0857142857142859</v>
      </c>
      <c r="K592" s="252">
        <f t="shared" si="29"/>
        <v>3</v>
      </c>
      <c r="L592" s="322"/>
      <c r="M592" s="322"/>
      <c r="N592" s="322"/>
      <c r="O592" s="322"/>
      <c r="P592" s="322"/>
      <c r="Q592" s="250">
        <f>_xlfn.XLOOKUP($I592,Inputs!$G$6:$G$23,Inputs!$J$6:$J$23)*$K592</f>
        <v>98.449131513647643</v>
      </c>
      <c r="R592" s="250">
        <f>_xlfn.XLOOKUP($I592,Inputs!$G$6:$G$23,Inputs!$K$6:$K$23)*$K592</f>
        <v>108.40163934426229</v>
      </c>
      <c r="S592" s="211" t="s">
        <v>1336</v>
      </c>
      <c r="T592" s="31" t="s">
        <v>4661</v>
      </c>
      <c r="U592" s="211" t="s">
        <v>1340</v>
      </c>
      <c r="V592" s="31" t="s">
        <v>4246</v>
      </c>
      <c r="W592" s="16" t="s">
        <v>5473</v>
      </c>
      <c r="X592" s="16"/>
      <c r="Y592" s="74">
        <v>793</v>
      </c>
      <c r="Z592" s="196" t="str">
        <f t="shared" si="30"/>
        <v/>
      </c>
    </row>
    <row r="593" spans="2:26" ht="18.75">
      <c r="B593" s="31" t="s">
        <v>1342</v>
      </c>
      <c r="C593" s="31" t="s">
        <v>2808</v>
      </c>
      <c r="D593" s="46" t="s">
        <v>2783</v>
      </c>
      <c r="E593" s="31">
        <v>1</v>
      </c>
      <c r="F593" s="31" t="s">
        <v>2807</v>
      </c>
      <c r="G593" s="191">
        <v>5</v>
      </c>
      <c r="H593" s="191">
        <f t="shared" si="28"/>
        <v>3.0864197530864197</v>
      </c>
      <c r="I593" s="154">
        <v>115</v>
      </c>
      <c r="J593" s="251">
        <f>_xlfn.XLOOKUP($I593,Inputs!$C$6:$C$23,Inputs!$D$6:$D$23)*$G593</f>
        <v>2.0857142857142859</v>
      </c>
      <c r="K593" s="252">
        <f t="shared" si="29"/>
        <v>3</v>
      </c>
      <c r="L593" s="322"/>
      <c r="M593" s="322"/>
      <c r="N593" s="322"/>
      <c r="O593" s="322"/>
      <c r="P593" s="322"/>
      <c r="Q593" s="250">
        <f>_xlfn.XLOOKUP($I593,Inputs!$G$6:$G$23,Inputs!$J$6:$J$23)*$K593</f>
        <v>98.449131513647643</v>
      </c>
      <c r="R593" s="250">
        <f>_xlfn.XLOOKUP($I593,Inputs!$G$6:$G$23,Inputs!$K$6:$K$23)*$K593</f>
        <v>108.40163934426229</v>
      </c>
      <c r="S593" s="211" t="s">
        <v>1336</v>
      </c>
      <c r="T593" s="31" t="s">
        <v>4661</v>
      </c>
      <c r="U593" s="211" t="s">
        <v>1343</v>
      </c>
      <c r="V593" s="31" t="s">
        <v>4262</v>
      </c>
      <c r="W593" s="16" t="s">
        <v>5473</v>
      </c>
      <c r="X593" s="16"/>
      <c r="Y593" s="74">
        <v>794</v>
      </c>
      <c r="Z593" s="196" t="str">
        <f t="shared" si="30"/>
        <v/>
      </c>
    </row>
    <row r="594" spans="2:26" ht="18.75">
      <c r="B594" s="31" t="s">
        <v>1341</v>
      </c>
      <c r="C594" s="31" t="s">
        <v>2808</v>
      </c>
      <c r="D594" s="46" t="s">
        <v>2783</v>
      </c>
      <c r="E594" s="31">
        <v>1</v>
      </c>
      <c r="F594" s="31" t="s">
        <v>2807</v>
      </c>
      <c r="G594" s="191">
        <v>5</v>
      </c>
      <c r="H594" s="191">
        <f t="shared" si="28"/>
        <v>3.0864197530864197</v>
      </c>
      <c r="I594" s="154">
        <v>115</v>
      </c>
      <c r="J594" s="251">
        <f>_xlfn.XLOOKUP($I594,Inputs!$C$6:$C$23,Inputs!$D$6:$D$23)*$G594</f>
        <v>2.0857142857142859</v>
      </c>
      <c r="K594" s="252">
        <f t="shared" si="29"/>
        <v>3</v>
      </c>
      <c r="L594" s="322"/>
      <c r="M594" s="322"/>
      <c r="N594" s="322"/>
      <c r="O594" s="322"/>
      <c r="P594" s="322"/>
      <c r="Q594" s="250">
        <f>_xlfn.XLOOKUP($I594,Inputs!$G$6:$G$23,Inputs!$J$6:$J$23)*$K594</f>
        <v>98.449131513647643</v>
      </c>
      <c r="R594" s="250">
        <f>_xlfn.XLOOKUP($I594,Inputs!$G$6:$G$23,Inputs!$K$6:$K$23)*$K594</f>
        <v>108.40163934426229</v>
      </c>
      <c r="S594" s="211" t="s">
        <v>1336</v>
      </c>
      <c r="T594" s="31" t="s">
        <v>4661</v>
      </c>
      <c r="U594" s="211" t="s">
        <v>1340</v>
      </c>
      <c r="V594" s="31" t="s">
        <v>4246</v>
      </c>
      <c r="W594" s="16" t="s">
        <v>5473</v>
      </c>
      <c r="X594" s="16"/>
      <c r="Y594" s="74">
        <v>795</v>
      </c>
      <c r="Z594" s="196" t="str">
        <f t="shared" si="30"/>
        <v/>
      </c>
    </row>
    <row r="595" spans="2:26" ht="18.75">
      <c r="B595" s="31" t="s">
        <v>1344</v>
      </c>
      <c r="C595" s="31" t="s">
        <v>2808</v>
      </c>
      <c r="D595" s="46" t="s">
        <v>2783</v>
      </c>
      <c r="E595" s="31">
        <v>1</v>
      </c>
      <c r="F595" s="31" t="s">
        <v>2807</v>
      </c>
      <c r="G595" s="191">
        <v>5</v>
      </c>
      <c r="H595" s="191">
        <f t="shared" si="28"/>
        <v>3.0864197530864197</v>
      </c>
      <c r="I595" s="154">
        <v>115</v>
      </c>
      <c r="J595" s="251">
        <f>_xlfn.XLOOKUP($I595,Inputs!$C$6:$C$23,Inputs!$D$6:$D$23)*$G595</f>
        <v>2.0857142857142859</v>
      </c>
      <c r="K595" s="252">
        <f t="shared" si="29"/>
        <v>3</v>
      </c>
      <c r="L595" s="322"/>
      <c r="M595" s="322"/>
      <c r="N595" s="322"/>
      <c r="O595" s="322"/>
      <c r="P595" s="322"/>
      <c r="Q595" s="250">
        <f>_xlfn.XLOOKUP($I595,Inputs!$G$6:$G$23,Inputs!$J$6:$J$23)*$K595</f>
        <v>98.449131513647643</v>
      </c>
      <c r="R595" s="250">
        <f>_xlfn.XLOOKUP($I595,Inputs!$G$6:$G$23,Inputs!$K$6:$K$23)*$K595</f>
        <v>108.40163934426229</v>
      </c>
      <c r="S595" s="211" t="s">
        <v>1336</v>
      </c>
      <c r="T595" s="31" t="s">
        <v>4661</v>
      </c>
      <c r="U595" s="211" t="s">
        <v>1343</v>
      </c>
      <c r="V595" s="31" t="s">
        <v>4262</v>
      </c>
      <c r="W595" s="16" t="s">
        <v>5473</v>
      </c>
      <c r="X595" s="16"/>
      <c r="Y595" s="74">
        <v>796</v>
      </c>
      <c r="Z595" s="196" t="str">
        <f t="shared" si="30"/>
        <v/>
      </c>
    </row>
    <row r="596" spans="2:26" ht="18.75">
      <c r="B596" s="31" t="s">
        <v>4900</v>
      </c>
      <c r="C596" s="31" t="s">
        <v>2808</v>
      </c>
      <c r="D596" s="46" t="s">
        <v>2783</v>
      </c>
      <c r="E596" s="31">
        <v>1</v>
      </c>
      <c r="F596" s="31" t="s">
        <v>2807</v>
      </c>
      <c r="G596" s="191">
        <v>10</v>
      </c>
      <c r="H596" s="191">
        <f t="shared" si="28"/>
        <v>6.1728395061728394</v>
      </c>
      <c r="I596" s="154">
        <v>115</v>
      </c>
      <c r="J596" s="251">
        <f>_xlfn.XLOOKUP($I596,Inputs!$C$6:$C$23,Inputs!$D$6:$D$23)*$G596</f>
        <v>4.1714285714285717</v>
      </c>
      <c r="K596" s="252">
        <f t="shared" si="29"/>
        <v>3</v>
      </c>
      <c r="L596" s="322"/>
      <c r="M596" s="322"/>
      <c r="N596" s="322"/>
      <c r="O596" s="322"/>
      <c r="P596" s="322"/>
      <c r="Q596" s="250">
        <f>_xlfn.XLOOKUP($I596,Inputs!$G$6:$G$23,Inputs!$J$6:$J$23)*$K596</f>
        <v>98.449131513647643</v>
      </c>
      <c r="R596" s="250">
        <f>_xlfn.XLOOKUP($I596,Inputs!$G$6:$G$23,Inputs!$K$6:$K$23)*$K596</f>
        <v>108.40163934426229</v>
      </c>
      <c r="S596" s="211" t="s">
        <v>1274</v>
      </c>
      <c r="T596" s="31" t="s">
        <v>4126</v>
      </c>
      <c r="U596" s="211" t="s">
        <v>1333</v>
      </c>
      <c r="V596" s="31" t="s">
        <v>4054</v>
      </c>
      <c r="W596" s="16" t="s">
        <v>5473</v>
      </c>
      <c r="X596" s="16"/>
      <c r="Y596" s="74">
        <v>797</v>
      </c>
      <c r="Z596" s="196" t="str">
        <f t="shared" si="30"/>
        <v/>
      </c>
    </row>
    <row r="597" spans="2:26" ht="18.75">
      <c r="B597" s="31" t="s">
        <v>4901</v>
      </c>
      <c r="C597" s="31" t="s">
        <v>2808</v>
      </c>
      <c r="D597" s="46" t="s">
        <v>2783</v>
      </c>
      <c r="E597" s="31">
        <v>1</v>
      </c>
      <c r="F597" s="31" t="s">
        <v>2807</v>
      </c>
      <c r="G597" s="191">
        <v>10</v>
      </c>
      <c r="H597" s="191">
        <f t="shared" si="28"/>
        <v>6.1728395061728394</v>
      </c>
      <c r="I597" s="154">
        <v>115</v>
      </c>
      <c r="J597" s="251">
        <f>_xlfn.XLOOKUP($I597,Inputs!$C$6:$C$23,Inputs!$D$6:$D$23)*$G597</f>
        <v>4.1714285714285717</v>
      </c>
      <c r="K597" s="252">
        <f t="shared" si="29"/>
        <v>3</v>
      </c>
      <c r="L597" s="322"/>
      <c r="M597" s="322"/>
      <c r="N597" s="322"/>
      <c r="O597" s="322"/>
      <c r="P597" s="322"/>
      <c r="Q597" s="250">
        <f>_xlfn.XLOOKUP($I597,Inputs!$G$6:$G$23,Inputs!$J$6:$J$23)*$K597</f>
        <v>98.449131513647643</v>
      </c>
      <c r="R597" s="250">
        <f>_xlfn.XLOOKUP($I597,Inputs!$G$6:$G$23,Inputs!$K$6:$K$23)*$K597</f>
        <v>108.40163934426229</v>
      </c>
      <c r="S597" s="211" t="s">
        <v>1274</v>
      </c>
      <c r="T597" s="31" t="s">
        <v>4126</v>
      </c>
      <c r="U597" s="211" t="s">
        <v>1333</v>
      </c>
      <c r="V597" s="31" t="s">
        <v>4054</v>
      </c>
      <c r="W597" s="16" t="s">
        <v>5473</v>
      </c>
      <c r="X597" s="16"/>
      <c r="Y597" s="74">
        <v>798</v>
      </c>
      <c r="Z597" s="196" t="str">
        <f t="shared" si="30"/>
        <v/>
      </c>
    </row>
    <row r="598" spans="2:26" ht="18.75">
      <c r="B598" s="31" t="s">
        <v>4902</v>
      </c>
      <c r="C598" s="31" t="s">
        <v>2808</v>
      </c>
      <c r="D598" s="46" t="s">
        <v>2783</v>
      </c>
      <c r="E598" s="31">
        <v>1</v>
      </c>
      <c r="F598" s="31" t="s">
        <v>2807</v>
      </c>
      <c r="G598" s="191">
        <v>1</v>
      </c>
      <c r="H598" s="191">
        <f t="shared" si="28"/>
        <v>0.61728395061728392</v>
      </c>
      <c r="I598" s="154">
        <v>115</v>
      </c>
      <c r="J598" s="251">
        <f>_xlfn.XLOOKUP($I598,Inputs!$C$6:$C$23,Inputs!$D$6:$D$23)*$G598</f>
        <v>0.41714285714285715</v>
      </c>
      <c r="K598" s="252">
        <f t="shared" si="29"/>
        <v>3</v>
      </c>
      <c r="L598" s="322"/>
      <c r="M598" s="322"/>
      <c r="N598" s="322"/>
      <c r="O598" s="322"/>
      <c r="P598" s="322"/>
      <c r="Q598" s="250">
        <f>_xlfn.XLOOKUP($I598,Inputs!$G$6:$G$23,Inputs!$J$6:$J$23)*$K598</f>
        <v>98.449131513647643</v>
      </c>
      <c r="R598" s="250">
        <f>_xlfn.XLOOKUP($I598,Inputs!$G$6:$G$23,Inputs!$K$6:$K$23)*$K598</f>
        <v>108.40163934426229</v>
      </c>
      <c r="S598" s="211" t="s">
        <v>1333</v>
      </c>
      <c r="T598" s="31" t="s">
        <v>4054</v>
      </c>
      <c r="U598" s="211" t="s">
        <v>1335</v>
      </c>
      <c r="V598" s="31" t="s">
        <v>3886</v>
      </c>
      <c r="W598" s="16" t="s">
        <v>5473</v>
      </c>
      <c r="X598" s="16"/>
      <c r="Y598" s="74">
        <v>799</v>
      </c>
      <c r="Z598" s="196" t="str">
        <f t="shared" si="30"/>
        <v/>
      </c>
    </row>
    <row r="599" spans="2:26" ht="18.75">
      <c r="B599" s="211" t="s">
        <v>4890</v>
      </c>
      <c r="C599" s="211" t="s">
        <v>2808</v>
      </c>
      <c r="D599" s="46" t="s">
        <v>2783</v>
      </c>
      <c r="E599" s="31">
        <v>1</v>
      </c>
      <c r="F599" s="31" t="s">
        <v>2807</v>
      </c>
      <c r="G599" s="191">
        <v>5</v>
      </c>
      <c r="H599" s="191">
        <f t="shared" si="28"/>
        <v>3.0864197530864197</v>
      </c>
      <c r="I599" s="154">
        <v>115</v>
      </c>
      <c r="J599" s="251">
        <f>_xlfn.XLOOKUP($I599,Inputs!$C$6:$C$23,Inputs!$D$6:$D$23)*$G599</f>
        <v>2.0857142857142859</v>
      </c>
      <c r="K599" s="252">
        <f t="shared" si="29"/>
        <v>3</v>
      </c>
      <c r="L599" s="322"/>
      <c r="M599" s="322"/>
      <c r="N599" s="322"/>
      <c r="O599" s="322"/>
      <c r="P599" s="322"/>
      <c r="Q599" s="250">
        <f>_xlfn.XLOOKUP($I599,Inputs!$G$6:$G$23,Inputs!$J$6:$J$23)*$K599</f>
        <v>98.449131513647643</v>
      </c>
      <c r="R599" s="250">
        <f>_xlfn.XLOOKUP($I599,Inputs!$G$6:$G$23,Inputs!$K$6:$K$23)*$K599</f>
        <v>108.40163934426229</v>
      </c>
      <c r="S599" s="211" t="s">
        <v>1345</v>
      </c>
      <c r="T599" s="31" t="s">
        <v>4127</v>
      </c>
      <c r="U599" s="211" t="s">
        <v>4338</v>
      </c>
      <c r="V599" s="31" t="s">
        <v>3893</v>
      </c>
      <c r="W599" s="16" t="s">
        <v>5473</v>
      </c>
      <c r="X599" s="16"/>
      <c r="Y599" s="74">
        <v>957</v>
      </c>
      <c r="Z599" s="196" t="str">
        <f t="shared" si="30"/>
        <v/>
      </c>
    </row>
    <row r="600" spans="2:26" ht="18.75">
      <c r="B600" s="211" t="s">
        <v>2010</v>
      </c>
      <c r="C600" s="211" t="s">
        <v>2808</v>
      </c>
      <c r="D600" s="46" t="s">
        <v>2783</v>
      </c>
      <c r="E600" s="31">
        <v>1</v>
      </c>
      <c r="F600" s="31" t="s">
        <v>2807</v>
      </c>
      <c r="G600" s="191">
        <v>3</v>
      </c>
      <c r="H600" s="191">
        <f t="shared" si="28"/>
        <v>1.8518518518518516</v>
      </c>
      <c r="I600" s="154">
        <v>115</v>
      </c>
      <c r="J600" s="251">
        <f>_xlfn.XLOOKUP($I600,Inputs!$C$6:$C$23,Inputs!$D$6:$D$23)*$G600</f>
        <v>1.2514285714285713</v>
      </c>
      <c r="K600" s="252">
        <f t="shared" si="29"/>
        <v>3</v>
      </c>
      <c r="L600" s="322"/>
      <c r="M600" s="322"/>
      <c r="N600" s="322"/>
      <c r="O600" s="322"/>
      <c r="P600" s="322"/>
      <c r="Q600" s="250">
        <f>_xlfn.XLOOKUP($I600,Inputs!$G$6:$G$23,Inputs!$J$6:$J$23)*$K600</f>
        <v>98.449131513647643</v>
      </c>
      <c r="R600" s="250">
        <f>_xlfn.XLOOKUP($I600,Inputs!$G$6:$G$23,Inputs!$K$6:$K$23)*$K600</f>
        <v>108.40163934426229</v>
      </c>
      <c r="S600" s="211" t="s">
        <v>4420</v>
      </c>
      <c r="T600" s="31" t="s">
        <v>4557</v>
      </c>
      <c r="U600" s="211" t="s">
        <v>2011</v>
      </c>
      <c r="V600" s="31" t="s">
        <v>4094</v>
      </c>
      <c r="W600" s="16" t="s">
        <v>5473</v>
      </c>
      <c r="X600" s="16"/>
      <c r="Y600" s="74">
        <v>958</v>
      </c>
      <c r="Z600" s="196" t="str">
        <f t="shared" si="30"/>
        <v/>
      </c>
    </row>
    <row r="601" spans="2:26" ht="18.75">
      <c r="B601" s="211" t="s">
        <v>1319</v>
      </c>
      <c r="C601" s="211" t="s">
        <v>2808</v>
      </c>
      <c r="D601" s="46" t="s">
        <v>2783</v>
      </c>
      <c r="E601" s="31">
        <v>1</v>
      </c>
      <c r="F601" s="31" t="s">
        <v>2807</v>
      </c>
      <c r="G601" s="191">
        <v>0.1</v>
      </c>
      <c r="H601" s="191">
        <f t="shared" si="28"/>
        <v>6.1728395061728392E-2</v>
      </c>
      <c r="I601" s="154">
        <v>115</v>
      </c>
      <c r="J601" s="251">
        <f>_xlfn.XLOOKUP($I601,Inputs!$C$6:$C$23,Inputs!$D$6:$D$23)*$G601</f>
        <v>4.1714285714285718E-2</v>
      </c>
      <c r="K601" s="252">
        <f t="shared" si="29"/>
        <v>3</v>
      </c>
      <c r="L601" s="322"/>
      <c r="M601" s="322"/>
      <c r="N601" s="322"/>
      <c r="O601" s="322"/>
      <c r="P601" s="322"/>
      <c r="Q601" s="250">
        <f>_xlfn.XLOOKUP($I601,Inputs!$G$6:$G$23,Inputs!$J$6:$J$23)*$K601</f>
        <v>98.449131513647643</v>
      </c>
      <c r="R601" s="250">
        <f>_xlfn.XLOOKUP($I601,Inputs!$G$6:$G$23,Inputs!$K$6:$K$23)*$K601</f>
        <v>108.40163934426229</v>
      </c>
      <c r="S601" s="211" t="s">
        <v>1320</v>
      </c>
      <c r="T601" s="134" t="s">
        <v>3159</v>
      </c>
      <c r="U601" s="211" t="s">
        <v>1315</v>
      </c>
      <c r="V601" s="31" t="s">
        <v>4640</v>
      </c>
      <c r="W601" s="16" t="s">
        <v>5473</v>
      </c>
      <c r="X601" s="16"/>
      <c r="Y601" s="74">
        <v>959</v>
      </c>
      <c r="Z601" s="196" t="str">
        <f t="shared" si="30"/>
        <v/>
      </c>
    </row>
    <row r="602" spans="2:26" ht="18.75">
      <c r="B602" s="211" t="s">
        <v>1319</v>
      </c>
      <c r="C602" s="211" t="s">
        <v>2808</v>
      </c>
      <c r="D602" s="46" t="s">
        <v>2783</v>
      </c>
      <c r="E602" s="31">
        <v>1</v>
      </c>
      <c r="F602" s="31" t="s">
        <v>2807</v>
      </c>
      <c r="G602" s="191">
        <v>1</v>
      </c>
      <c r="H602" s="191">
        <f t="shared" si="28"/>
        <v>0.61728395061728392</v>
      </c>
      <c r="I602" s="154">
        <v>115</v>
      </c>
      <c r="J602" s="251">
        <f>_xlfn.XLOOKUP($I602,Inputs!$C$6:$C$23,Inputs!$D$6:$D$23)*$G602</f>
        <v>0.41714285714285715</v>
      </c>
      <c r="K602" s="252">
        <f t="shared" si="29"/>
        <v>3</v>
      </c>
      <c r="L602" s="322"/>
      <c r="M602" s="322"/>
      <c r="N602" s="322"/>
      <c r="O602" s="322"/>
      <c r="P602" s="322"/>
      <c r="Q602" s="250">
        <f>_xlfn.XLOOKUP($I602,Inputs!$G$6:$G$23,Inputs!$J$6:$J$23)*$K602</f>
        <v>98.449131513647643</v>
      </c>
      <c r="R602" s="250">
        <f>_xlfn.XLOOKUP($I602,Inputs!$G$6:$G$23,Inputs!$K$6:$K$23)*$K602</f>
        <v>108.40163934426229</v>
      </c>
      <c r="S602" s="211" t="s">
        <v>1352</v>
      </c>
      <c r="T602" s="31" t="s">
        <v>3932</v>
      </c>
      <c r="U602" s="211" t="s">
        <v>1346</v>
      </c>
      <c r="V602" s="31" t="s">
        <v>4010</v>
      </c>
      <c r="W602" s="16" t="s">
        <v>5473</v>
      </c>
      <c r="X602" s="16"/>
      <c r="Y602" s="74">
        <v>960</v>
      </c>
      <c r="Z602" s="196" t="str">
        <f t="shared" si="30"/>
        <v/>
      </c>
    </row>
    <row r="603" spans="2:26" ht="18.75">
      <c r="B603" s="211" t="s">
        <v>1319</v>
      </c>
      <c r="C603" s="211" t="s">
        <v>2808</v>
      </c>
      <c r="D603" s="46" t="s">
        <v>2783</v>
      </c>
      <c r="E603" s="31">
        <v>1</v>
      </c>
      <c r="F603" s="31" t="s">
        <v>2807</v>
      </c>
      <c r="G603" s="191">
        <v>0.1</v>
      </c>
      <c r="H603" s="191">
        <f t="shared" si="28"/>
        <v>6.1728395061728392E-2</v>
      </c>
      <c r="I603" s="154">
        <v>115</v>
      </c>
      <c r="J603" s="251">
        <f>_xlfn.XLOOKUP($I603,Inputs!$C$6:$C$23,Inputs!$D$6:$D$23)*$G603</f>
        <v>4.1714285714285718E-2</v>
      </c>
      <c r="K603" s="252">
        <f t="shared" si="29"/>
        <v>3</v>
      </c>
      <c r="L603" s="322"/>
      <c r="M603" s="322"/>
      <c r="N603" s="322"/>
      <c r="O603" s="322"/>
      <c r="P603" s="322"/>
      <c r="Q603" s="250">
        <f>_xlfn.XLOOKUP($I603,Inputs!$G$6:$G$23,Inputs!$J$6:$J$23)*$K603</f>
        <v>98.449131513647643</v>
      </c>
      <c r="R603" s="250">
        <f>_xlfn.XLOOKUP($I603,Inputs!$G$6:$G$23,Inputs!$K$6:$K$23)*$K603</f>
        <v>108.40163934426229</v>
      </c>
      <c r="S603" s="211" t="s">
        <v>1352</v>
      </c>
      <c r="T603" s="31" t="s">
        <v>3932</v>
      </c>
      <c r="U603" s="211" t="s">
        <v>1320</v>
      </c>
      <c r="V603" s="31" t="s">
        <v>3159</v>
      </c>
      <c r="W603" s="16" t="s">
        <v>5473</v>
      </c>
      <c r="X603" s="16"/>
      <c r="Y603" s="74">
        <v>961</v>
      </c>
      <c r="Z603" s="196" t="str">
        <f t="shared" si="30"/>
        <v/>
      </c>
    </row>
    <row r="604" spans="2:26" ht="18.75">
      <c r="B604" s="211" t="s">
        <v>1321</v>
      </c>
      <c r="C604" s="211" t="s">
        <v>2808</v>
      </c>
      <c r="D604" s="46" t="s">
        <v>2783</v>
      </c>
      <c r="E604" s="31">
        <v>1</v>
      </c>
      <c r="F604" s="31" t="s">
        <v>2807</v>
      </c>
      <c r="G604" s="191">
        <v>0.1</v>
      </c>
      <c r="H604" s="191">
        <f t="shared" si="28"/>
        <v>6.1728395061728392E-2</v>
      </c>
      <c r="I604" s="154">
        <v>115</v>
      </c>
      <c r="J604" s="251">
        <f>_xlfn.XLOOKUP($I604,Inputs!$C$6:$C$23,Inputs!$D$6:$D$23)*$G604</f>
        <v>4.1714285714285718E-2</v>
      </c>
      <c r="K604" s="252">
        <f t="shared" si="29"/>
        <v>3</v>
      </c>
      <c r="L604" s="322"/>
      <c r="M604" s="322"/>
      <c r="N604" s="322"/>
      <c r="O604" s="322"/>
      <c r="P604" s="322"/>
      <c r="Q604" s="250">
        <f>_xlfn.XLOOKUP($I604,Inputs!$G$6:$G$23,Inputs!$J$6:$J$23)*$K604</f>
        <v>98.449131513647643</v>
      </c>
      <c r="R604" s="250">
        <f>_xlfn.XLOOKUP($I604,Inputs!$G$6:$G$23,Inputs!$K$6:$K$23)*$K604</f>
        <v>108.40163934426229</v>
      </c>
      <c r="S604" s="211" t="s">
        <v>1320</v>
      </c>
      <c r="T604" s="31" t="s">
        <v>3159</v>
      </c>
      <c r="U604" s="211" t="s">
        <v>1315</v>
      </c>
      <c r="V604" s="31" t="s">
        <v>4640</v>
      </c>
      <c r="W604" s="16" t="s">
        <v>5473</v>
      </c>
      <c r="X604" s="16"/>
      <c r="Y604" s="74">
        <v>962</v>
      </c>
      <c r="Z604" s="196" t="str">
        <f t="shared" si="30"/>
        <v/>
      </c>
    </row>
    <row r="605" spans="2:26" ht="18.75">
      <c r="B605" s="211" t="s">
        <v>1321</v>
      </c>
      <c r="C605" s="211" t="s">
        <v>2808</v>
      </c>
      <c r="D605" s="46" t="s">
        <v>2783</v>
      </c>
      <c r="E605" s="31">
        <v>1</v>
      </c>
      <c r="F605" s="31" t="s">
        <v>2807</v>
      </c>
      <c r="G605" s="191">
        <v>1</v>
      </c>
      <c r="H605" s="191">
        <f t="shared" si="28"/>
        <v>0.61728395061728392</v>
      </c>
      <c r="I605" s="154">
        <v>115</v>
      </c>
      <c r="J605" s="251">
        <f>_xlfn.XLOOKUP($I605,Inputs!$C$6:$C$23,Inputs!$D$6:$D$23)*$G605</f>
        <v>0.41714285714285715</v>
      </c>
      <c r="K605" s="252">
        <f t="shared" si="29"/>
        <v>3</v>
      </c>
      <c r="L605" s="322"/>
      <c r="M605" s="322"/>
      <c r="N605" s="322"/>
      <c r="O605" s="322"/>
      <c r="P605" s="322"/>
      <c r="Q605" s="250">
        <f>_xlfn.XLOOKUP($I605,Inputs!$G$6:$G$23,Inputs!$J$6:$J$23)*$K605</f>
        <v>98.449131513647643</v>
      </c>
      <c r="R605" s="250">
        <f>_xlfn.XLOOKUP($I605,Inputs!$G$6:$G$23,Inputs!$K$6:$K$23)*$K605</f>
        <v>108.40163934426229</v>
      </c>
      <c r="S605" s="211" t="s">
        <v>1352</v>
      </c>
      <c r="T605" s="31" t="s">
        <v>3932</v>
      </c>
      <c r="U605" s="211" t="s">
        <v>1346</v>
      </c>
      <c r="V605" s="31" t="s">
        <v>4010</v>
      </c>
      <c r="W605" s="16" t="s">
        <v>5473</v>
      </c>
      <c r="X605" s="16"/>
      <c r="Y605" s="74">
        <v>963</v>
      </c>
      <c r="Z605" s="196" t="str">
        <f t="shared" si="30"/>
        <v/>
      </c>
    </row>
    <row r="606" spans="2:26" ht="18.75">
      <c r="B606" s="211" t="s">
        <v>1321</v>
      </c>
      <c r="C606" s="211" t="s">
        <v>2808</v>
      </c>
      <c r="D606" s="46" t="s">
        <v>2783</v>
      </c>
      <c r="E606" s="31">
        <v>1</v>
      </c>
      <c r="F606" s="31" t="s">
        <v>2807</v>
      </c>
      <c r="G606" s="191">
        <v>0.1</v>
      </c>
      <c r="H606" s="191">
        <f t="shared" si="28"/>
        <v>6.1728395061728392E-2</v>
      </c>
      <c r="I606" s="154">
        <v>115</v>
      </c>
      <c r="J606" s="251">
        <f>_xlfn.XLOOKUP($I606,Inputs!$C$6:$C$23,Inputs!$D$6:$D$23)*$G606</f>
        <v>4.1714285714285718E-2</v>
      </c>
      <c r="K606" s="252">
        <f t="shared" si="29"/>
        <v>3</v>
      </c>
      <c r="L606" s="322"/>
      <c r="M606" s="322"/>
      <c r="N606" s="322"/>
      <c r="O606" s="322"/>
      <c r="P606" s="322"/>
      <c r="Q606" s="250">
        <f>_xlfn.XLOOKUP($I606,Inputs!$G$6:$G$23,Inputs!$J$6:$J$23)*$K606</f>
        <v>98.449131513647643</v>
      </c>
      <c r="R606" s="250">
        <f>_xlfn.XLOOKUP($I606,Inputs!$G$6:$G$23,Inputs!$K$6:$K$23)*$K606</f>
        <v>108.40163934426229</v>
      </c>
      <c r="S606" s="211" t="s">
        <v>1352</v>
      </c>
      <c r="T606" s="31" t="s">
        <v>3932</v>
      </c>
      <c r="U606" s="211" t="s">
        <v>1320</v>
      </c>
      <c r="V606" s="31" t="s">
        <v>3159</v>
      </c>
      <c r="W606" s="16" t="s">
        <v>5473</v>
      </c>
      <c r="X606" s="16"/>
      <c r="Y606" s="74">
        <v>964</v>
      </c>
      <c r="Z606" s="196" t="str">
        <f t="shared" si="30"/>
        <v/>
      </c>
    </row>
    <row r="607" spans="2:26" ht="18.75">
      <c r="B607" s="211" t="s">
        <v>4889</v>
      </c>
      <c r="C607" s="211" t="s">
        <v>2808</v>
      </c>
      <c r="D607" s="46" t="s">
        <v>2783</v>
      </c>
      <c r="E607" s="31">
        <v>1</v>
      </c>
      <c r="F607" s="31" t="s">
        <v>2807</v>
      </c>
      <c r="G607" s="191">
        <v>0.1</v>
      </c>
      <c r="H607" s="191">
        <f t="shared" si="28"/>
        <v>6.1728395061728392E-2</v>
      </c>
      <c r="I607" s="154">
        <v>115</v>
      </c>
      <c r="J607" s="251">
        <f>_xlfn.XLOOKUP($I607,Inputs!$C$6:$C$23,Inputs!$D$6:$D$23)*$G607</f>
        <v>4.1714285714285718E-2</v>
      </c>
      <c r="K607" s="252">
        <f t="shared" si="29"/>
        <v>3</v>
      </c>
      <c r="L607" s="322"/>
      <c r="M607" s="322"/>
      <c r="N607" s="322"/>
      <c r="O607" s="322"/>
      <c r="P607" s="322"/>
      <c r="Q607" s="250">
        <f>_xlfn.XLOOKUP($I607,Inputs!$G$6:$G$23,Inputs!$J$6:$J$23)*$K607</f>
        <v>98.449131513647643</v>
      </c>
      <c r="R607" s="250">
        <f>_xlfn.XLOOKUP($I607,Inputs!$G$6:$G$23,Inputs!$K$6:$K$23)*$K607</f>
        <v>108.40163934426229</v>
      </c>
      <c r="S607" s="211" t="s">
        <v>1352</v>
      </c>
      <c r="T607" s="31" t="s">
        <v>3932</v>
      </c>
      <c r="U607" s="211" t="s">
        <v>2017</v>
      </c>
      <c r="V607" s="31" t="s">
        <v>3159</v>
      </c>
      <c r="W607" s="16" t="s">
        <v>5473</v>
      </c>
      <c r="X607" s="16"/>
      <c r="Y607" s="74">
        <v>977</v>
      </c>
      <c r="Z607" s="196" t="str">
        <f t="shared" si="30"/>
        <v/>
      </c>
    </row>
    <row r="608" spans="2:26" ht="18.75">
      <c r="B608" s="211" t="s">
        <v>4889</v>
      </c>
      <c r="C608" s="211" t="s">
        <v>2808</v>
      </c>
      <c r="D608" s="46" t="s">
        <v>2783</v>
      </c>
      <c r="E608" s="31">
        <v>1</v>
      </c>
      <c r="F608" s="31" t="s">
        <v>2807</v>
      </c>
      <c r="G608" s="191">
        <v>0.1</v>
      </c>
      <c r="H608" s="191">
        <f t="shared" si="28"/>
        <v>6.1728395061728392E-2</v>
      </c>
      <c r="I608" s="154">
        <v>115</v>
      </c>
      <c r="J608" s="251">
        <f>_xlfn.XLOOKUP($I608,Inputs!$C$6:$C$23,Inputs!$D$6:$D$23)*$G608</f>
        <v>4.1714285714285718E-2</v>
      </c>
      <c r="K608" s="252">
        <f t="shared" si="29"/>
        <v>3</v>
      </c>
      <c r="L608" s="322"/>
      <c r="M608" s="322"/>
      <c r="N608" s="322"/>
      <c r="O608" s="322"/>
      <c r="P608" s="322"/>
      <c r="Q608" s="250">
        <f>_xlfn.XLOOKUP($I608,Inputs!$G$6:$G$23,Inputs!$J$6:$J$23)*$K608</f>
        <v>98.449131513647643</v>
      </c>
      <c r="R608" s="250">
        <f>_xlfn.XLOOKUP($I608,Inputs!$G$6:$G$23,Inputs!$K$6:$K$23)*$K608</f>
        <v>108.40163934426229</v>
      </c>
      <c r="S608" s="211" t="s">
        <v>2017</v>
      </c>
      <c r="T608" s="31" t="s">
        <v>3161</v>
      </c>
      <c r="U608" s="211" t="s">
        <v>3442</v>
      </c>
      <c r="V608" s="31" t="s">
        <v>4077</v>
      </c>
      <c r="W608" s="16" t="s">
        <v>5473</v>
      </c>
      <c r="X608" s="16"/>
      <c r="Y608" s="74">
        <v>978</v>
      </c>
      <c r="Z608" s="196" t="str">
        <f t="shared" si="30"/>
        <v/>
      </c>
    </row>
    <row r="609" spans="2:26" ht="18.75">
      <c r="B609" s="211" t="s">
        <v>4889</v>
      </c>
      <c r="C609" s="211" t="s">
        <v>2808</v>
      </c>
      <c r="D609" s="46" t="s">
        <v>2783</v>
      </c>
      <c r="E609" s="31">
        <v>1</v>
      </c>
      <c r="F609" s="31" t="s">
        <v>2807</v>
      </c>
      <c r="G609" s="191">
        <v>0.1</v>
      </c>
      <c r="H609" s="191">
        <f t="shared" si="28"/>
        <v>6.1728395061728392E-2</v>
      </c>
      <c r="I609" s="154">
        <v>115</v>
      </c>
      <c r="J609" s="251">
        <f>_xlfn.XLOOKUP($I609,Inputs!$C$6:$C$23,Inputs!$D$6:$D$23)*$G609</f>
        <v>4.1714285714285718E-2</v>
      </c>
      <c r="K609" s="252">
        <f t="shared" si="29"/>
        <v>3</v>
      </c>
      <c r="L609" s="322"/>
      <c r="M609" s="322"/>
      <c r="N609" s="322"/>
      <c r="O609" s="322"/>
      <c r="P609" s="322"/>
      <c r="Q609" s="250">
        <f>_xlfn.XLOOKUP($I609,Inputs!$G$6:$G$23,Inputs!$J$6:$J$23)*$K609</f>
        <v>98.449131513647643</v>
      </c>
      <c r="R609" s="250">
        <f>_xlfn.XLOOKUP($I609,Inputs!$G$6:$G$23,Inputs!$K$6:$K$23)*$K609</f>
        <v>108.40163934426229</v>
      </c>
      <c r="S609" s="211" t="s">
        <v>2017</v>
      </c>
      <c r="T609" s="31" t="s">
        <v>3161</v>
      </c>
      <c r="U609" s="211" t="s">
        <v>1315</v>
      </c>
      <c r="V609" s="31" t="s">
        <v>4640</v>
      </c>
      <c r="W609" s="16" t="s">
        <v>5473</v>
      </c>
      <c r="X609" s="16"/>
      <c r="Y609" s="74">
        <v>979</v>
      </c>
      <c r="Z609" s="196" t="str">
        <f t="shared" si="30"/>
        <v/>
      </c>
    </row>
    <row r="610" spans="2:26" ht="18.75">
      <c r="B610" s="31" t="s">
        <v>4903</v>
      </c>
      <c r="C610" s="31" t="s">
        <v>2808</v>
      </c>
      <c r="D610" s="46" t="s">
        <v>2783</v>
      </c>
      <c r="E610" s="31">
        <v>1</v>
      </c>
      <c r="F610" s="31" t="s">
        <v>2807</v>
      </c>
      <c r="G610" s="191">
        <v>1</v>
      </c>
      <c r="H610" s="191">
        <f t="shared" si="28"/>
        <v>0.61728395061728392</v>
      </c>
      <c r="I610" s="154">
        <v>115</v>
      </c>
      <c r="J610" s="251">
        <f>_xlfn.XLOOKUP($I610,Inputs!$C$6:$C$23,Inputs!$D$6:$D$23)*$G610</f>
        <v>0.41714285714285715</v>
      </c>
      <c r="K610" s="252">
        <f t="shared" si="29"/>
        <v>3</v>
      </c>
      <c r="L610" s="322"/>
      <c r="M610" s="322"/>
      <c r="N610" s="322"/>
      <c r="O610" s="322"/>
      <c r="P610" s="322"/>
      <c r="Q610" s="250">
        <f>_xlfn.XLOOKUP($I610,Inputs!$G$6:$G$23,Inputs!$J$6:$J$23)*$K610</f>
        <v>98.449131513647643</v>
      </c>
      <c r="R610" s="250">
        <f>_xlfn.XLOOKUP($I610,Inputs!$G$6:$G$23,Inputs!$K$6:$K$23)*$K610</f>
        <v>108.40163934426229</v>
      </c>
      <c r="S610" s="211" t="s">
        <v>1333</v>
      </c>
      <c r="T610" s="31" t="s">
        <v>4054</v>
      </c>
      <c r="U610" s="211" t="s">
        <v>4339</v>
      </c>
      <c r="V610" s="31" t="s">
        <v>3894</v>
      </c>
      <c r="W610" s="16" t="s">
        <v>5473</v>
      </c>
      <c r="X610" s="16"/>
      <c r="Y610" s="74">
        <v>980</v>
      </c>
      <c r="Z610" s="196" t="str">
        <f t="shared" si="30"/>
        <v/>
      </c>
    </row>
    <row r="611" spans="2:26" ht="18.75">
      <c r="B611" s="31" t="s">
        <v>1273</v>
      </c>
      <c r="C611" s="31" t="s">
        <v>2808</v>
      </c>
      <c r="D611" s="46" t="s">
        <v>2783</v>
      </c>
      <c r="E611" s="31">
        <v>1</v>
      </c>
      <c r="F611" s="31" t="s">
        <v>2807</v>
      </c>
      <c r="G611" s="191">
        <v>0.1</v>
      </c>
      <c r="H611" s="191">
        <f t="shared" si="28"/>
        <v>6.1728395061728392E-2</v>
      </c>
      <c r="I611" s="154">
        <v>230</v>
      </c>
      <c r="J611" s="251">
        <f>_xlfn.XLOOKUP($I611,Inputs!$C$6:$C$23,Inputs!$D$6:$D$23)*$G611</f>
        <v>4.8000000000000001E-2</v>
      </c>
      <c r="K611" s="252">
        <f t="shared" si="29"/>
        <v>3</v>
      </c>
      <c r="L611" s="322"/>
      <c r="M611" s="322"/>
      <c r="N611" s="322"/>
      <c r="O611" s="322"/>
      <c r="P611" s="322"/>
      <c r="Q611" s="250">
        <f>_xlfn.XLOOKUP($I611,Inputs!$G$6:$G$23,Inputs!$J$6:$J$23)*$K611</f>
        <v>402</v>
      </c>
      <c r="R611" s="250">
        <f>_xlfn.XLOOKUP($I611,Inputs!$G$6:$G$23,Inputs!$K$6:$K$23)*$K611</f>
        <v>435</v>
      </c>
      <c r="S611" s="211" t="s">
        <v>1276</v>
      </c>
      <c r="T611" s="31" t="s">
        <v>3358</v>
      </c>
      <c r="U611" s="211" t="s">
        <v>4400</v>
      </c>
      <c r="V611" s="31" t="s">
        <v>4455</v>
      </c>
      <c r="W611" s="16" t="s">
        <v>5473</v>
      </c>
      <c r="X611" s="16"/>
      <c r="Y611" s="74">
        <v>1024</v>
      </c>
      <c r="Z611" s="196" t="str">
        <f t="shared" si="30"/>
        <v/>
      </c>
    </row>
    <row r="612" spans="2:26" ht="18.75">
      <c r="B612" s="31" t="s">
        <v>1273</v>
      </c>
      <c r="C612" s="31" t="s">
        <v>2808</v>
      </c>
      <c r="D612" s="46" t="s">
        <v>2783</v>
      </c>
      <c r="E612" s="31">
        <v>1</v>
      </c>
      <c r="F612" s="31" t="s">
        <v>2807</v>
      </c>
      <c r="G612" s="191">
        <v>0.1</v>
      </c>
      <c r="H612" s="191">
        <f t="shared" si="28"/>
        <v>6.1728395061728392E-2</v>
      </c>
      <c r="I612" s="154">
        <v>230</v>
      </c>
      <c r="J612" s="251">
        <f>_xlfn.XLOOKUP($I612,Inputs!$C$6:$C$23,Inputs!$D$6:$D$23)*$G612</f>
        <v>4.8000000000000001E-2</v>
      </c>
      <c r="K612" s="252">
        <f t="shared" si="29"/>
        <v>3</v>
      </c>
      <c r="L612" s="322"/>
      <c r="M612" s="322"/>
      <c r="N612" s="322"/>
      <c r="O612" s="322"/>
      <c r="P612" s="322"/>
      <c r="Q612" s="250">
        <f>_xlfn.XLOOKUP($I612,Inputs!$G$6:$G$23,Inputs!$J$6:$J$23)*$K612</f>
        <v>402</v>
      </c>
      <c r="R612" s="250">
        <f>_xlfn.XLOOKUP($I612,Inputs!$G$6:$G$23,Inputs!$K$6:$K$23)*$K612</f>
        <v>435</v>
      </c>
      <c r="S612" s="211" t="s">
        <v>1275</v>
      </c>
      <c r="T612" s="31" t="s">
        <v>3357</v>
      </c>
      <c r="U612" s="211" t="s">
        <v>4402</v>
      </c>
      <c r="V612" s="31" t="s">
        <v>4503</v>
      </c>
      <c r="W612" s="16" t="s">
        <v>5473</v>
      </c>
      <c r="X612" s="16"/>
      <c r="Y612" s="74">
        <v>1025</v>
      </c>
      <c r="Z612" s="196" t="str">
        <f t="shared" si="30"/>
        <v/>
      </c>
    </row>
    <row r="613" spans="2:26" ht="18.75">
      <c r="B613" s="31" t="s">
        <v>1273</v>
      </c>
      <c r="C613" s="31" t="s">
        <v>2808</v>
      </c>
      <c r="D613" s="46" t="s">
        <v>2783</v>
      </c>
      <c r="E613" s="31">
        <v>1</v>
      </c>
      <c r="F613" s="31" t="s">
        <v>2807</v>
      </c>
      <c r="G613" s="191">
        <v>3</v>
      </c>
      <c r="H613" s="191">
        <f t="shared" si="28"/>
        <v>1.8518518518518516</v>
      </c>
      <c r="I613" s="154">
        <v>230</v>
      </c>
      <c r="J613" s="251">
        <f>_xlfn.XLOOKUP($I613,Inputs!$C$6:$C$23,Inputs!$D$6:$D$23)*$G613</f>
        <v>1.44</v>
      </c>
      <c r="K613" s="252">
        <f t="shared" si="29"/>
        <v>3</v>
      </c>
      <c r="L613" s="322"/>
      <c r="M613" s="322"/>
      <c r="N613" s="322"/>
      <c r="O613" s="322"/>
      <c r="P613" s="322"/>
      <c r="Q613" s="250">
        <f>_xlfn.XLOOKUP($I613,Inputs!$G$6:$G$23,Inputs!$J$6:$J$23)*$K613</f>
        <v>402</v>
      </c>
      <c r="R613" s="250">
        <f>_xlfn.XLOOKUP($I613,Inputs!$G$6:$G$23,Inputs!$K$6:$K$23)*$K613</f>
        <v>435</v>
      </c>
      <c r="S613" s="211" t="s">
        <v>1275</v>
      </c>
      <c r="T613" s="31" t="s">
        <v>3357</v>
      </c>
      <c r="U613" s="211" t="s">
        <v>1276</v>
      </c>
      <c r="V613" s="31" t="s">
        <v>3358</v>
      </c>
      <c r="W613" s="16" t="s">
        <v>5473</v>
      </c>
      <c r="X613" s="16"/>
      <c r="Y613" s="74">
        <v>1026</v>
      </c>
      <c r="Z613" s="196" t="str">
        <f t="shared" si="30"/>
        <v/>
      </c>
    </row>
    <row r="614" spans="2:26" ht="18.75">
      <c r="B614" s="31" t="s">
        <v>1273</v>
      </c>
      <c r="C614" s="31" t="s">
        <v>2808</v>
      </c>
      <c r="D614" s="46" t="s">
        <v>2783</v>
      </c>
      <c r="E614" s="31">
        <v>1</v>
      </c>
      <c r="F614" s="31" t="s">
        <v>2807</v>
      </c>
      <c r="G614" s="191">
        <v>10</v>
      </c>
      <c r="H614" s="191">
        <f t="shared" si="28"/>
        <v>6.1728395061728394</v>
      </c>
      <c r="I614" s="154">
        <v>230</v>
      </c>
      <c r="J614" s="251">
        <f>_xlfn.XLOOKUP($I614,Inputs!$C$6:$C$23,Inputs!$D$6:$D$23)*$G614</f>
        <v>4.8</v>
      </c>
      <c r="K614" s="252">
        <f t="shared" si="29"/>
        <v>3</v>
      </c>
      <c r="L614" s="322"/>
      <c r="M614" s="322"/>
      <c r="N614" s="322"/>
      <c r="O614" s="322"/>
      <c r="P614" s="322"/>
      <c r="Q614" s="250">
        <f>_xlfn.XLOOKUP($I614,Inputs!$G$6:$G$23,Inputs!$J$6:$J$23)*$K614</f>
        <v>402</v>
      </c>
      <c r="R614" s="250">
        <f>_xlfn.XLOOKUP($I614,Inputs!$G$6:$G$23,Inputs!$K$6:$K$23)*$K614</f>
        <v>435</v>
      </c>
      <c r="S614" s="211" t="s">
        <v>1275</v>
      </c>
      <c r="T614" s="31" t="s">
        <v>3357</v>
      </c>
      <c r="U614" s="211" t="s">
        <v>1336</v>
      </c>
      <c r="V614" s="31" t="s">
        <v>4661</v>
      </c>
      <c r="W614" s="16" t="s">
        <v>5473</v>
      </c>
      <c r="X614" s="16"/>
      <c r="Y614" s="74">
        <v>1027</v>
      </c>
      <c r="Z614" s="196" t="str">
        <f t="shared" si="30"/>
        <v/>
      </c>
    </row>
    <row r="615" spans="2:26" ht="18.75">
      <c r="B615" s="31" t="s">
        <v>1273</v>
      </c>
      <c r="C615" s="31" t="s">
        <v>2808</v>
      </c>
      <c r="D615" s="46" t="s">
        <v>2783</v>
      </c>
      <c r="E615" s="31">
        <v>1</v>
      </c>
      <c r="F615" s="31" t="s">
        <v>2807</v>
      </c>
      <c r="G615" s="191">
        <v>78</v>
      </c>
      <c r="H615" s="191">
        <f t="shared" si="28"/>
        <v>48.148148148148145</v>
      </c>
      <c r="I615" s="154">
        <v>230</v>
      </c>
      <c r="J615" s="251">
        <f>_xlfn.XLOOKUP($I615,Inputs!$C$6:$C$23,Inputs!$D$6:$D$23)*$G615</f>
        <v>37.44</v>
      </c>
      <c r="K615" s="252">
        <f t="shared" si="29"/>
        <v>3</v>
      </c>
      <c r="L615" s="322"/>
      <c r="M615" s="322"/>
      <c r="N615" s="322"/>
      <c r="O615" s="322"/>
      <c r="P615" s="322"/>
      <c r="Q615" s="250">
        <f>_xlfn.XLOOKUP($I615,Inputs!$G$6:$G$23,Inputs!$J$6:$J$23)*$K615</f>
        <v>402</v>
      </c>
      <c r="R615" s="250">
        <f>_xlfn.XLOOKUP($I615,Inputs!$G$6:$G$23,Inputs!$K$6:$K$23)*$K615</f>
        <v>435</v>
      </c>
      <c r="S615" s="211" t="s">
        <v>1274</v>
      </c>
      <c r="T615" s="31" t="s">
        <v>4126</v>
      </c>
      <c r="U615" s="211" t="s">
        <v>1275</v>
      </c>
      <c r="V615" s="31" t="s">
        <v>3357</v>
      </c>
      <c r="W615" s="16" t="s">
        <v>5473</v>
      </c>
      <c r="X615" s="16"/>
      <c r="Y615" s="74">
        <v>1028</v>
      </c>
      <c r="Z615" s="196" t="str">
        <f t="shared" si="30"/>
        <v/>
      </c>
    </row>
    <row r="616" spans="2:26" ht="18.75">
      <c r="B616" s="31" t="s">
        <v>4904</v>
      </c>
      <c r="C616" s="31" t="s">
        <v>2808</v>
      </c>
      <c r="D616" s="46" t="s">
        <v>2783</v>
      </c>
      <c r="E616" s="31">
        <v>1</v>
      </c>
      <c r="F616" s="31" t="s">
        <v>2807</v>
      </c>
      <c r="G616" s="191">
        <v>3</v>
      </c>
      <c r="H616" s="191">
        <f t="shared" si="28"/>
        <v>1.8518518518518516</v>
      </c>
      <c r="I616" s="154">
        <v>115</v>
      </c>
      <c r="J616" s="251">
        <f>_xlfn.XLOOKUP($I616,Inputs!$C$6:$C$23,Inputs!$D$6:$D$23)*$G616</f>
        <v>1.2514285714285713</v>
      </c>
      <c r="K616" s="252">
        <f t="shared" si="29"/>
        <v>3</v>
      </c>
      <c r="L616" s="322"/>
      <c r="M616" s="322"/>
      <c r="N616" s="322"/>
      <c r="O616" s="322"/>
      <c r="P616" s="322"/>
      <c r="Q616" s="250">
        <f>_xlfn.XLOOKUP($I616,Inputs!$G$6:$G$23,Inputs!$J$6:$J$23)*$K616</f>
        <v>98.449131513647643</v>
      </c>
      <c r="R616" s="250">
        <f>_xlfn.XLOOKUP($I616,Inputs!$G$6:$G$23,Inputs!$K$6:$K$23)*$K616</f>
        <v>108.40163934426229</v>
      </c>
      <c r="S616" s="211" t="s">
        <v>1337</v>
      </c>
      <c r="T616" s="31" t="s">
        <v>4197</v>
      </c>
      <c r="U616" s="211" t="s">
        <v>4746</v>
      </c>
      <c r="V616" s="31" t="s">
        <v>4589</v>
      </c>
      <c r="W616" s="16" t="s">
        <v>5473</v>
      </c>
      <c r="X616" s="16"/>
      <c r="Y616" s="74">
        <v>1274</v>
      </c>
      <c r="Z616" s="196" t="str">
        <f t="shared" si="30"/>
        <v/>
      </c>
    </row>
    <row r="617" spans="2:26" ht="18.75">
      <c r="B617" s="31" t="s">
        <v>4904</v>
      </c>
      <c r="C617" s="31" t="s">
        <v>2808</v>
      </c>
      <c r="D617" s="46" t="s">
        <v>2783</v>
      </c>
      <c r="E617" s="31">
        <v>1</v>
      </c>
      <c r="F617" s="31" t="s">
        <v>2807</v>
      </c>
      <c r="G617" s="191">
        <v>3</v>
      </c>
      <c r="H617" s="191">
        <f t="shared" si="28"/>
        <v>1.8518518518518516</v>
      </c>
      <c r="I617" s="154">
        <v>115</v>
      </c>
      <c r="J617" s="251">
        <f>_xlfn.XLOOKUP($I617,Inputs!$C$6:$C$23,Inputs!$D$6:$D$23)*$G617</f>
        <v>1.2514285714285713</v>
      </c>
      <c r="K617" s="252">
        <f t="shared" si="29"/>
        <v>3</v>
      </c>
      <c r="L617" s="322"/>
      <c r="M617" s="322"/>
      <c r="N617" s="322"/>
      <c r="O617" s="322"/>
      <c r="P617" s="322"/>
      <c r="Q617" s="250">
        <f>_xlfn.XLOOKUP($I617,Inputs!$G$6:$G$23,Inputs!$J$6:$J$23)*$K617</f>
        <v>98.449131513647643</v>
      </c>
      <c r="R617" s="250">
        <f>_xlfn.XLOOKUP($I617,Inputs!$G$6:$G$23,Inputs!$K$6:$K$23)*$K617</f>
        <v>108.40163934426229</v>
      </c>
      <c r="S617" s="211" t="s">
        <v>4746</v>
      </c>
      <c r="T617" s="31" t="s">
        <v>4589</v>
      </c>
      <c r="U617" s="211" t="s">
        <v>4692</v>
      </c>
      <c r="V617" s="31" t="s">
        <v>4445</v>
      </c>
      <c r="W617" s="16" t="s">
        <v>5473</v>
      </c>
      <c r="X617" s="16"/>
      <c r="Y617" s="74">
        <v>1275</v>
      </c>
      <c r="Z617" s="196" t="str">
        <f t="shared" si="30"/>
        <v/>
      </c>
    </row>
    <row r="618" spans="2:26" ht="18.75">
      <c r="B618" s="31" t="s">
        <v>4905</v>
      </c>
      <c r="C618" s="31" t="s">
        <v>2808</v>
      </c>
      <c r="D618" s="46" t="s">
        <v>2783</v>
      </c>
      <c r="E618" s="31">
        <v>1</v>
      </c>
      <c r="F618" s="31" t="s">
        <v>2807</v>
      </c>
      <c r="G618" s="191">
        <v>2</v>
      </c>
      <c r="H618" s="191">
        <f t="shared" si="28"/>
        <v>1.2345679012345678</v>
      </c>
      <c r="I618" s="154">
        <v>115</v>
      </c>
      <c r="J618" s="251">
        <f>_xlfn.XLOOKUP($I618,Inputs!$C$6:$C$23,Inputs!$D$6:$D$23)*$G618</f>
        <v>0.8342857142857143</v>
      </c>
      <c r="K618" s="252">
        <f t="shared" si="29"/>
        <v>3</v>
      </c>
      <c r="L618" s="322"/>
      <c r="M618" s="322"/>
      <c r="N618" s="322"/>
      <c r="O618" s="322"/>
      <c r="P618" s="322"/>
      <c r="Q618" s="250">
        <f>_xlfn.XLOOKUP($I618,Inputs!$G$6:$G$23,Inputs!$J$6:$J$23)*$K618</f>
        <v>98.449131513647643</v>
      </c>
      <c r="R618" s="250">
        <f>_xlfn.XLOOKUP($I618,Inputs!$G$6:$G$23,Inputs!$K$6:$K$23)*$K618</f>
        <v>108.40163934426229</v>
      </c>
      <c r="S618" s="211" t="s">
        <v>1346</v>
      </c>
      <c r="T618" s="31" t="s">
        <v>4010</v>
      </c>
      <c r="U618" s="211" t="s">
        <v>4408</v>
      </c>
      <c r="V618" s="31" t="s">
        <v>4525</v>
      </c>
      <c r="W618" s="16" t="s">
        <v>5473</v>
      </c>
      <c r="X618" s="16"/>
      <c r="Y618" s="74">
        <v>1436</v>
      </c>
      <c r="Z618" s="196" t="str">
        <f t="shared" si="30"/>
        <v/>
      </c>
    </row>
    <row r="619" spans="2:26" ht="18.75">
      <c r="B619" s="31" t="s">
        <v>4906</v>
      </c>
      <c r="C619" s="31" t="s">
        <v>2808</v>
      </c>
      <c r="D619" s="46" t="s">
        <v>2783</v>
      </c>
      <c r="E619" s="31">
        <v>1</v>
      </c>
      <c r="F619" s="31" t="s">
        <v>2807</v>
      </c>
      <c r="G619" s="191">
        <v>2</v>
      </c>
      <c r="H619" s="191">
        <f t="shared" si="28"/>
        <v>1.2345679012345678</v>
      </c>
      <c r="I619" s="154">
        <v>115</v>
      </c>
      <c r="J619" s="251">
        <f>_xlfn.XLOOKUP($I619,Inputs!$C$6:$C$23,Inputs!$D$6:$D$23)*$G619</f>
        <v>0.8342857142857143</v>
      </c>
      <c r="K619" s="252">
        <f t="shared" si="29"/>
        <v>3</v>
      </c>
      <c r="L619" s="322"/>
      <c r="M619" s="322"/>
      <c r="N619" s="322"/>
      <c r="O619" s="322"/>
      <c r="P619" s="322"/>
      <c r="Q619" s="250">
        <f>_xlfn.XLOOKUP($I619,Inputs!$G$6:$G$23,Inputs!$J$6:$J$23)*$K619</f>
        <v>98.449131513647643</v>
      </c>
      <c r="R619" s="250">
        <f>_xlfn.XLOOKUP($I619,Inputs!$G$6:$G$23,Inputs!$K$6:$K$23)*$K619</f>
        <v>108.40163934426229</v>
      </c>
      <c r="S619" s="211" t="s">
        <v>4408</v>
      </c>
      <c r="T619" s="31" t="s">
        <v>4525</v>
      </c>
      <c r="U619" s="211" t="s">
        <v>4342</v>
      </c>
      <c r="V619" s="31" t="s">
        <v>3901</v>
      </c>
      <c r="W619" s="16" t="s">
        <v>5473</v>
      </c>
      <c r="X619" s="16"/>
      <c r="Y619" s="74">
        <v>1437</v>
      </c>
      <c r="Z619" s="196" t="str">
        <f t="shared" si="30"/>
        <v/>
      </c>
    </row>
    <row r="620" spans="2:26" ht="18.75">
      <c r="B620" s="31" t="s">
        <v>3447</v>
      </c>
      <c r="C620" s="31" t="s">
        <v>2808</v>
      </c>
      <c r="D620" s="46" t="s">
        <v>2783</v>
      </c>
      <c r="E620" s="31">
        <v>1</v>
      </c>
      <c r="F620" s="31" t="s">
        <v>2807</v>
      </c>
      <c r="G620" s="191">
        <v>1</v>
      </c>
      <c r="H620" s="191">
        <f t="shared" si="28"/>
        <v>0.61728395061728392</v>
      </c>
      <c r="I620" s="154">
        <v>115</v>
      </c>
      <c r="J620" s="251">
        <f>_xlfn.XLOOKUP($I620,Inputs!$C$6:$C$23,Inputs!$D$6:$D$23)*$G620</f>
        <v>0.41714285714285715</v>
      </c>
      <c r="K620" s="252">
        <f t="shared" si="29"/>
        <v>3</v>
      </c>
      <c r="L620" s="322"/>
      <c r="M620" s="322"/>
      <c r="N620" s="322"/>
      <c r="O620" s="322"/>
      <c r="P620" s="322"/>
      <c r="Q620" s="250">
        <f>_xlfn.XLOOKUP($I620,Inputs!$G$6:$G$23,Inputs!$J$6:$J$23)*$K620</f>
        <v>98.449131513647643</v>
      </c>
      <c r="R620" s="250">
        <f>_xlfn.XLOOKUP($I620,Inputs!$G$6:$G$23,Inputs!$K$6:$K$23)*$K620</f>
        <v>108.40163934426229</v>
      </c>
      <c r="S620" s="211" t="s">
        <v>1336</v>
      </c>
      <c r="T620" s="31" t="s">
        <v>4661</v>
      </c>
      <c r="U620" s="211" t="s">
        <v>3448</v>
      </c>
      <c r="V620" s="31" t="s">
        <v>4181</v>
      </c>
      <c r="W620" s="16" t="s">
        <v>5473</v>
      </c>
      <c r="X620" s="16" t="s">
        <v>2809</v>
      </c>
      <c r="Y620" s="74">
        <v>1508</v>
      </c>
      <c r="Z620" s="196" t="str">
        <f t="shared" si="30"/>
        <v/>
      </c>
    </row>
    <row r="621" spans="2:26" ht="18.75">
      <c r="B621" s="211" t="s">
        <v>1349</v>
      </c>
      <c r="C621" s="211" t="s">
        <v>2808</v>
      </c>
      <c r="D621" s="46" t="s">
        <v>2783</v>
      </c>
      <c r="E621" s="31">
        <v>1</v>
      </c>
      <c r="F621" s="31" t="s">
        <v>2807</v>
      </c>
      <c r="G621" s="191">
        <v>135</v>
      </c>
      <c r="H621" s="191">
        <f t="shared" si="28"/>
        <v>83.333333333333329</v>
      </c>
      <c r="I621" s="154">
        <v>230</v>
      </c>
      <c r="J621" s="251">
        <f>_xlfn.XLOOKUP($I621,Inputs!$C$6:$C$23,Inputs!$D$6:$D$23)*$G621</f>
        <v>64.8</v>
      </c>
      <c r="K621" s="252">
        <f t="shared" si="29"/>
        <v>2.2939602512364696</v>
      </c>
      <c r="L621" s="322"/>
      <c r="M621" s="322"/>
      <c r="N621" s="322"/>
      <c r="O621" s="322"/>
      <c r="P621" s="322"/>
      <c r="Q621" s="250">
        <f>_xlfn.XLOOKUP($I621,Inputs!$G$6:$G$23,Inputs!$J$6:$J$23)*$K621</f>
        <v>307.3906736656869</v>
      </c>
      <c r="R621" s="250">
        <f>_xlfn.XLOOKUP($I621,Inputs!$G$6:$G$23,Inputs!$K$6:$K$23)*$K621</f>
        <v>332.62423642928809</v>
      </c>
      <c r="S621" s="211" t="s">
        <v>1336</v>
      </c>
      <c r="T621" s="31" t="s">
        <v>4661</v>
      </c>
      <c r="U621" s="211" t="s">
        <v>1331</v>
      </c>
      <c r="V621" s="31" t="s">
        <v>4153</v>
      </c>
      <c r="W621" s="16" t="s">
        <v>5473</v>
      </c>
      <c r="X621" s="16"/>
      <c r="Y621" s="74">
        <v>1516</v>
      </c>
      <c r="Z621" s="196" t="str">
        <f t="shared" si="30"/>
        <v/>
      </c>
    </row>
    <row r="622" spans="2:26" ht="18.75">
      <c r="B622" s="31" t="s">
        <v>1350</v>
      </c>
      <c r="C622" s="31" t="s">
        <v>2808</v>
      </c>
      <c r="D622" s="46" t="s">
        <v>2783</v>
      </c>
      <c r="E622" s="31">
        <v>1</v>
      </c>
      <c r="F622" s="31" t="s">
        <v>2807</v>
      </c>
      <c r="G622" s="191">
        <v>0.1</v>
      </c>
      <c r="H622" s="191">
        <f t="shared" si="28"/>
        <v>6.1728395061728392E-2</v>
      </c>
      <c r="I622" s="154">
        <v>230</v>
      </c>
      <c r="J622" s="251">
        <f>_xlfn.XLOOKUP($I622,Inputs!$C$6:$C$23,Inputs!$D$6:$D$23)*$G622</f>
        <v>4.8000000000000001E-2</v>
      </c>
      <c r="K622" s="252">
        <f t="shared" si="29"/>
        <v>3</v>
      </c>
      <c r="L622" s="322"/>
      <c r="M622" s="322"/>
      <c r="N622" s="322"/>
      <c r="O622" s="322"/>
      <c r="P622" s="322"/>
      <c r="Q622" s="250">
        <f>_xlfn.XLOOKUP($I622,Inputs!$G$6:$G$23,Inputs!$J$6:$J$23)*$K622</f>
        <v>402</v>
      </c>
      <c r="R622" s="250">
        <f>_xlfn.XLOOKUP($I622,Inputs!$G$6:$G$23,Inputs!$K$6:$K$23)*$K622</f>
        <v>435</v>
      </c>
      <c r="S622" s="211" t="s">
        <v>1351</v>
      </c>
      <c r="T622" s="31" t="s">
        <v>3359</v>
      </c>
      <c r="U622" s="211" t="s">
        <v>3435</v>
      </c>
      <c r="V622" s="31" t="s">
        <v>4024</v>
      </c>
      <c r="W622" s="16" t="s">
        <v>5473</v>
      </c>
      <c r="X622" s="16"/>
      <c r="Y622" s="74">
        <v>1528</v>
      </c>
      <c r="Z622" s="196" t="str">
        <f t="shared" si="30"/>
        <v/>
      </c>
    </row>
    <row r="623" spans="2:26" ht="18.75">
      <c r="B623" s="31" t="s">
        <v>1350</v>
      </c>
      <c r="C623" s="31" t="s">
        <v>2808</v>
      </c>
      <c r="D623" s="46" t="s">
        <v>2783</v>
      </c>
      <c r="E623" s="31">
        <v>1</v>
      </c>
      <c r="F623" s="31" t="s">
        <v>2807</v>
      </c>
      <c r="G623" s="191">
        <v>100</v>
      </c>
      <c r="H623" s="191">
        <f t="shared" si="28"/>
        <v>61.728395061728392</v>
      </c>
      <c r="I623" s="154">
        <v>230</v>
      </c>
      <c r="J623" s="251">
        <f>_xlfn.XLOOKUP($I623,Inputs!$C$6:$C$23,Inputs!$D$6:$D$23)*$G623</f>
        <v>48</v>
      </c>
      <c r="K623" s="252">
        <f t="shared" si="29"/>
        <v>2.7960247325015302</v>
      </c>
      <c r="L623" s="322"/>
      <c r="M623" s="322"/>
      <c r="N623" s="322"/>
      <c r="O623" s="322"/>
      <c r="P623" s="322"/>
      <c r="Q623" s="250">
        <f>_xlfn.XLOOKUP($I623,Inputs!$G$6:$G$23,Inputs!$J$6:$J$23)*$K623</f>
        <v>374.66731415520502</v>
      </c>
      <c r="R623" s="250">
        <f>_xlfn.XLOOKUP($I623,Inputs!$G$6:$G$23,Inputs!$K$6:$K$23)*$K623</f>
        <v>405.42358621272189</v>
      </c>
      <c r="S623" s="211" t="s">
        <v>1351</v>
      </c>
      <c r="T623" s="31" t="s">
        <v>3359</v>
      </c>
      <c r="U623" s="211" t="s">
        <v>1331</v>
      </c>
      <c r="V623" s="31" t="s">
        <v>4153</v>
      </c>
      <c r="W623" s="16" t="s">
        <v>5473</v>
      </c>
      <c r="X623" s="16"/>
      <c r="Y623" s="74">
        <v>1529</v>
      </c>
      <c r="Z623" s="196" t="str">
        <f t="shared" si="30"/>
        <v/>
      </c>
    </row>
    <row r="624" spans="2:26" ht="18.75">
      <c r="B624" s="31" t="s">
        <v>1350</v>
      </c>
      <c r="C624" s="31" t="s">
        <v>2808</v>
      </c>
      <c r="D624" s="46" t="s">
        <v>2783</v>
      </c>
      <c r="E624" s="31">
        <v>1</v>
      </c>
      <c r="F624" s="31" t="s">
        <v>2807</v>
      </c>
      <c r="G624" s="191">
        <v>35</v>
      </c>
      <c r="H624" s="191">
        <f t="shared" si="28"/>
        <v>21.604938271604937</v>
      </c>
      <c r="I624" s="154">
        <v>230</v>
      </c>
      <c r="J624" s="251">
        <f>_xlfn.XLOOKUP($I624,Inputs!$C$6:$C$23,Inputs!$D$6:$D$23)*$G624</f>
        <v>16.8</v>
      </c>
      <c r="K624" s="252">
        <f t="shared" si="29"/>
        <v>3</v>
      </c>
      <c r="L624" s="322"/>
      <c r="M624" s="322"/>
      <c r="N624" s="322"/>
      <c r="O624" s="322"/>
      <c r="P624" s="322"/>
      <c r="Q624" s="250">
        <f>_xlfn.XLOOKUP($I624,Inputs!$G$6:$G$23,Inputs!$J$6:$J$23)*$K624</f>
        <v>402</v>
      </c>
      <c r="R624" s="250">
        <f>_xlfn.XLOOKUP($I624,Inputs!$G$6:$G$23,Inputs!$K$6:$K$23)*$K624</f>
        <v>435</v>
      </c>
      <c r="S624" s="211" t="s">
        <v>1336</v>
      </c>
      <c r="T624" s="31" t="s">
        <v>4661</v>
      </c>
      <c r="U624" s="211" t="s">
        <v>1351</v>
      </c>
      <c r="V624" s="31" t="s">
        <v>3359</v>
      </c>
      <c r="W624" s="16" t="s">
        <v>5473</v>
      </c>
      <c r="X624" s="16"/>
      <c r="Y624" s="74">
        <v>1530</v>
      </c>
      <c r="Z624" s="196" t="str">
        <f t="shared" si="30"/>
        <v/>
      </c>
    </row>
    <row r="625" spans="2:26" ht="18.75">
      <c r="B625" s="31" t="s">
        <v>4909</v>
      </c>
      <c r="C625" s="31" t="s">
        <v>2808</v>
      </c>
      <c r="D625" s="46" t="s">
        <v>2783</v>
      </c>
      <c r="E625" s="31">
        <v>1</v>
      </c>
      <c r="F625" s="31" t="s">
        <v>2807</v>
      </c>
      <c r="G625" s="191">
        <v>25</v>
      </c>
      <c r="H625" s="191">
        <f t="shared" si="28"/>
        <v>15.432098765432098</v>
      </c>
      <c r="I625" s="154">
        <v>115</v>
      </c>
      <c r="J625" s="251">
        <f>_xlfn.XLOOKUP($I625,Inputs!$C$6:$C$23,Inputs!$D$6:$D$23)*$G625</f>
        <v>10.428571428571429</v>
      </c>
      <c r="K625" s="252">
        <f t="shared" si="29"/>
        <v>3</v>
      </c>
      <c r="L625" s="322"/>
      <c r="M625" s="322"/>
      <c r="N625" s="322"/>
      <c r="O625" s="322"/>
      <c r="P625" s="322"/>
      <c r="Q625" s="250">
        <f>_xlfn.XLOOKUP($I625,Inputs!$G$6:$G$23,Inputs!$J$6:$J$23)*$K625</f>
        <v>98.449131513647643</v>
      </c>
      <c r="R625" s="250">
        <f>_xlfn.XLOOKUP($I625,Inputs!$G$6:$G$23,Inputs!$K$6:$K$23)*$K625</f>
        <v>108.40163934426229</v>
      </c>
      <c r="S625" s="211" t="s">
        <v>1347</v>
      </c>
      <c r="T625" s="31" t="s">
        <v>3941</v>
      </c>
      <c r="U625" s="211" t="s">
        <v>1348</v>
      </c>
      <c r="V625" s="31" t="s">
        <v>4061</v>
      </c>
      <c r="W625" s="16" t="s">
        <v>5473</v>
      </c>
      <c r="X625" s="16" t="s">
        <v>4908</v>
      </c>
      <c r="Y625" s="74">
        <v>1897</v>
      </c>
      <c r="Z625" s="196" t="str">
        <f t="shared" si="30"/>
        <v/>
      </c>
    </row>
    <row r="626" spans="2:26" ht="18.75">
      <c r="B626" s="31" t="s">
        <v>4910</v>
      </c>
      <c r="C626" s="31" t="s">
        <v>2808</v>
      </c>
      <c r="D626" s="46" t="s">
        <v>2783</v>
      </c>
      <c r="E626" s="31">
        <v>1</v>
      </c>
      <c r="F626" s="31" t="s">
        <v>2807</v>
      </c>
      <c r="G626" s="191">
        <v>35</v>
      </c>
      <c r="H626" s="191">
        <f t="shared" si="28"/>
        <v>21.604938271604937</v>
      </c>
      <c r="I626" s="154">
        <v>115</v>
      </c>
      <c r="J626" s="251">
        <f>_xlfn.XLOOKUP($I626,Inputs!$C$6:$C$23,Inputs!$D$6:$D$23)*$G626</f>
        <v>14.6</v>
      </c>
      <c r="K626" s="252">
        <f t="shared" si="29"/>
        <v>3</v>
      </c>
      <c r="L626" s="322"/>
      <c r="M626" s="322"/>
      <c r="N626" s="322"/>
      <c r="O626" s="322"/>
      <c r="P626" s="322"/>
      <c r="Q626" s="250">
        <f>_xlfn.XLOOKUP($I626,Inputs!$G$6:$G$23,Inputs!$J$6:$J$23)*$K626</f>
        <v>98.449131513647643</v>
      </c>
      <c r="R626" s="250">
        <f>_xlfn.XLOOKUP($I626,Inputs!$G$6:$G$23,Inputs!$K$6:$K$23)*$K626</f>
        <v>108.40163934426229</v>
      </c>
      <c r="S626" s="211" t="s">
        <v>1348</v>
      </c>
      <c r="T626" s="31" t="s">
        <v>4061</v>
      </c>
      <c r="U626" s="211" t="s">
        <v>1336</v>
      </c>
      <c r="V626" s="31" t="s">
        <v>4661</v>
      </c>
      <c r="W626" s="16" t="s">
        <v>5473</v>
      </c>
      <c r="X626" s="16" t="s">
        <v>4908</v>
      </c>
      <c r="Y626" s="74">
        <v>1898</v>
      </c>
      <c r="Z626" s="196" t="str">
        <f t="shared" si="30"/>
        <v/>
      </c>
    </row>
    <row r="627" spans="2:26" ht="18.75">
      <c r="B627" s="31" t="s">
        <v>4911</v>
      </c>
      <c r="C627" s="31" t="s">
        <v>2808</v>
      </c>
      <c r="D627" s="46" t="s">
        <v>2783</v>
      </c>
      <c r="E627" s="31">
        <v>1</v>
      </c>
      <c r="F627" s="31" t="s">
        <v>2807</v>
      </c>
      <c r="G627" s="191">
        <v>50</v>
      </c>
      <c r="H627" s="191">
        <f t="shared" si="28"/>
        <v>30.864197530864196</v>
      </c>
      <c r="I627" s="154">
        <v>115</v>
      </c>
      <c r="J627" s="251">
        <f>_xlfn.XLOOKUP($I627,Inputs!$C$6:$C$23,Inputs!$D$6:$D$23)*$G627</f>
        <v>20.857142857142858</v>
      </c>
      <c r="K627" s="252">
        <f t="shared" si="29"/>
        <v>3</v>
      </c>
      <c r="L627" s="322"/>
      <c r="M627" s="322"/>
      <c r="N627" s="322"/>
      <c r="O627" s="322"/>
      <c r="P627" s="322"/>
      <c r="Q627" s="250">
        <f>_xlfn.XLOOKUP($I627,Inputs!$G$6:$G$23,Inputs!$J$6:$J$23)*$K627</f>
        <v>98.449131513647643</v>
      </c>
      <c r="R627" s="250">
        <f>_xlfn.XLOOKUP($I627,Inputs!$G$6:$G$23,Inputs!$K$6:$K$23)*$K627</f>
        <v>108.40163934426229</v>
      </c>
      <c r="S627" s="211" t="s">
        <v>1274</v>
      </c>
      <c r="T627" s="31" t="s">
        <v>4126</v>
      </c>
      <c r="U627" s="211" t="s">
        <v>1347</v>
      </c>
      <c r="V627" s="31" t="s">
        <v>3941</v>
      </c>
      <c r="W627" s="16" t="s">
        <v>5473</v>
      </c>
      <c r="X627" s="16" t="s">
        <v>4908</v>
      </c>
      <c r="Y627" s="74">
        <v>1899</v>
      </c>
      <c r="Z627" s="196" t="str">
        <f t="shared" si="30"/>
        <v/>
      </c>
    </row>
    <row r="628" spans="2:26" ht="18.75">
      <c r="B628" s="31" t="s">
        <v>4907</v>
      </c>
      <c r="C628" s="31" t="s">
        <v>2808</v>
      </c>
      <c r="D628" s="46" t="s">
        <v>2783</v>
      </c>
      <c r="E628" s="31">
        <v>1</v>
      </c>
      <c r="F628" s="31" t="s">
        <v>2807</v>
      </c>
      <c r="G628" s="191">
        <v>5</v>
      </c>
      <c r="H628" s="191">
        <f t="shared" si="28"/>
        <v>3.0864197530864197</v>
      </c>
      <c r="I628" s="154">
        <v>115</v>
      </c>
      <c r="J628" s="251">
        <f>_xlfn.XLOOKUP($I628,Inputs!$C$6:$C$23,Inputs!$D$6:$D$23)*$G628</f>
        <v>2.0857142857142859</v>
      </c>
      <c r="K628" s="252">
        <f t="shared" si="29"/>
        <v>3</v>
      </c>
      <c r="L628" s="322"/>
      <c r="M628" s="322"/>
      <c r="N628" s="322"/>
      <c r="O628" s="322"/>
      <c r="P628" s="322"/>
      <c r="Q628" s="250">
        <f>_xlfn.XLOOKUP($I628,Inputs!$G$6:$G$23,Inputs!$J$6:$J$23)*$K628</f>
        <v>98.449131513647643</v>
      </c>
      <c r="R628" s="250">
        <f>_xlfn.XLOOKUP($I628,Inputs!$G$6:$G$23,Inputs!$K$6:$K$23)*$K628</f>
        <v>108.40163934426229</v>
      </c>
      <c r="S628" s="211" t="s">
        <v>4408</v>
      </c>
      <c r="T628" s="31" t="s">
        <v>4525</v>
      </c>
      <c r="U628" s="211" t="s">
        <v>3439</v>
      </c>
      <c r="V628" s="31" t="s">
        <v>3440</v>
      </c>
      <c r="W628" s="16" t="s">
        <v>5473</v>
      </c>
      <c r="X628" s="16"/>
      <c r="Y628" s="74">
        <v>1900</v>
      </c>
      <c r="Z628" s="196" t="str">
        <f t="shared" si="30"/>
        <v/>
      </c>
    </row>
    <row r="629" spans="2:26" ht="18.75">
      <c r="B629" s="31" t="s">
        <v>4907</v>
      </c>
      <c r="C629" s="31" t="s">
        <v>2808</v>
      </c>
      <c r="D629" s="46" t="s">
        <v>2783</v>
      </c>
      <c r="E629" s="31">
        <v>1</v>
      </c>
      <c r="F629" s="31" t="s">
        <v>2807</v>
      </c>
      <c r="G629" s="191">
        <v>1</v>
      </c>
      <c r="H629" s="191">
        <f t="shared" si="28"/>
        <v>0.61728395061728392</v>
      </c>
      <c r="I629" s="154">
        <v>115</v>
      </c>
      <c r="J629" s="251">
        <f>_xlfn.XLOOKUP($I629,Inputs!$C$6:$C$23,Inputs!$D$6:$D$23)*$G629</f>
        <v>0.41714285714285715</v>
      </c>
      <c r="K629" s="252">
        <f t="shared" si="29"/>
        <v>3</v>
      </c>
      <c r="L629" s="322"/>
      <c r="M629" s="322"/>
      <c r="N629" s="322"/>
      <c r="O629" s="322"/>
      <c r="P629" s="322"/>
      <c r="Q629" s="250">
        <f>_xlfn.XLOOKUP($I629,Inputs!$G$6:$G$23,Inputs!$J$6:$J$23)*$K629</f>
        <v>98.449131513647643</v>
      </c>
      <c r="R629" s="250">
        <f>_xlfn.XLOOKUP($I629,Inputs!$G$6:$G$23,Inputs!$K$6:$K$23)*$K629</f>
        <v>108.40163934426229</v>
      </c>
      <c r="S629" s="211" t="s">
        <v>3439</v>
      </c>
      <c r="T629" s="31" t="s">
        <v>3440</v>
      </c>
      <c r="U629" s="211" t="s">
        <v>4744</v>
      </c>
      <c r="V629" s="31" t="s">
        <v>4590</v>
      </c>
      <c r="W629" s="16" t="s">
        <v>5473</v>
      </c>
      <c r="X629" s="16"/>
      <c r="Y629" s="74">
        <v>1901</v>
      </c>
      <c r="Z629" s="196" t="str">
        <f t="shared" si="30"/>
        <v/>
      </c>
    </row>
    <row r="630" spans="2:26" ht="18.75">
      <c r="B630" s="31" t="s">
        <v>4907</v>
      </c>
      <c r="C630" s="31" t="s">
        <v>2808</v>
      </c>
      <c r="D630" s="46" t="s">
        <v>2783</v>
      </c>
      <c r="E630" s="31">
        <v>1</v>
      </c>
      <c r="F630" s="31" t="s">
        <v>2807</v>
      </c>
      <c r="G630" s="191">
        <v>20</v>
      </c>
      <c r="H630" s="191">
        <f t="shared" si="28"/>
        <v>12.345679012345679</v>
      </c>
      <c r="I630" s="154">
        <v>115</v>
      </c>
      <c r="J630" s="251">
        <f>_xlfn.XLOOKUP($I630,Inputs!$C$6:$C$23,Inputs!$D$6:$D$23)*$G630</f>
        <v>8.3428571428571434</v>
      </c>
      <c r="K630" s="252">
        <f t="shared" si="29"/>
        <v>3</v>
      </c>
      <c r="L630" s="322"/>
      <c r="M630" s="322"/>
      <c r="N630" s="322"/>
      <c r="O630" s="322"/>
      <c r="P630" s="322"/>
      <c r="Q630" s="250">
        <f>_xlfn.XLOOKUP($I630,Inputs!$G$6:$G$23,Inputs!$J$6:$J$23)*$K630</f>
        <v>98.449131513647643</v>
      </c>
      <c r="R630" s="250">
        <f>_xlfn.XLOOKUP($I630,Inputs!$G$6:$G$23,Inputs!$K$6:$K$23)*$K630</f>
        <v>108.40163934426229</v>
      </c>
      <c r="S630" s="211" t="s">
        <v>3439</v>
      </c>
      <c r="T630" s="31" t="s">
        <v>3440</v>
      </c>
      <c r="U630" s="211" t="s">
        <v>4353</v>
      </c>
      <c r="V630" s="31" t="s">
        <v>3917</v>
      </c>
      <c r="W630" s="16" t="s">
        <v>5473</v>
      </c>
      <c r="X630" s="16"/>
      <c r="Y630" s="74">
        <v>1902</v>
      </c>
      <c r="Z630" s="196" t="str">
        <f t="shared" si="30"/>
        <v/>
      </c>
    </row>
    <row r="631" spans="2:26" ht="18.75">
      <c r="B631" s="211" t="s">
        <v>2622</v>
      </c>
      <c r="C631" s="211" t="s">
        <v>2808</v>
      </c>
      <c r="D631" s="46" t="s">
        <v>2783</v>
      </c>
      <c r="E631" s="31">
        <v>1</v>
      </c>
      <c r="F631" s="31" t="s">
        <v>2807</v>
      </c>
      <c r="G631" s="191">
        <v>4</v>
      </c>
      <c r="H631" s="191">
        <f t="shared" si="28"/>
        <v>2.4691358024691357</v>
      </c>
      <c r="I631" s="154">
        <v>230</v>
      </c>
      <c r="J631" s="251">
        <f>_xlfn.XLOOKUP($I631,Inputs!$C$6:$C$23,Inputs!$D$6:$D$23)*$G631</f>
        <v>1.92</v>
      </c>
      <c r="K631" s="252">
        <f t="shared" si="29"/>
        <v>3</v>
      </c>
      <c r="L631" s="322"/>
      <c r="M631" s="322"/>
      <c r="N631" s="322"/>
      <c r="O631" s="322"/>
      <c r="P631" s="322"/>
      <c r="Q631" s="250">
        <f>_xlfn.XLOOKUP($I631,Inputs!$G$6:$G$23,Inputs!$J$6:$J$23)*$K631</f>
        <v>402</v>
      </c>
      <c r="R631" s="250">
        <f>_xlfn.XLOOKUP($I631,Inputs!$G$6:$G$23,Inputs!$K$6:$K$23)*$K631</f>
        <v>435</v>
      </c>
      <c r="S631" s="211" t="s">
        <v>2621</v>
      </c>
      <c r="T631" s="31" t="s">
        <v>4060</v>
      </c>
      <c r="U631" s="211" t="s">
        <v>2620</v>
      </c>
      <c r="V631" s="31" t="s">
        <v>3299</v>
      </c>
      <c r="W631" s="16" t="s">
        <v>5474</v>
      </c>
      <c r="X631" s="16"/>
      <c r="Y631" s="74">
        <v>2010</v>
      </c>
      <c r="Z631" s="196" t="str">
        <f t="shared" si="30"/>
        <v/>
      </c>
    </row>
    <row r="632" spans="2:26" ht="18.75">
      <c r="B632" s="211" t="s">
        <v>2622</v>
      </c>
      <c r="C632" s="211" t="s">
        <v>2808</v>
      </c>
      <c r="D632" s="46" t="s">
        <v>2783</v>
      </c>
      <c r="E632" s="31">
        <v>1</v>
      </c>
      <c r="F632" s="31" t="s">
        <v>2807</v>
      </c>
      <c r="G632" s="191">
        <v>6</v>
      </c>
      <c r="H632" s="191">
        <f t="shared" si="28"/>
        <v>3.7037037037037033</v>
      </c>
      <c r="I632" s="154">
        <v>230</v>
      </c>
      <c r="J632" s="251">
        <f>_xlfn.XLOOKUP($I632,Inputs!$C$6:$C$23,Inputs!$D$6:$D$23)*$G632</f>
        <v>2.88</v>
      </c>
      <c r="K632" s="252">
        <f t="shared" si="29"/>
        <v>3</v>
      </c>
      <c r="L632" s="322"/>
      <c r="M632" s="322"/>
      <c r="N632" s="322"/>
      <c r="O632" s="322"/>
      <c r="P632" s="322"/>
      <c r="Q632" s="250">
        <f>_xlfn.XLOOKUP($I632,Inputs!$G$6:$G$23,Inputs!$J$6:$J$23)*$K632</f>
        <v>402</v>
      </c>
      <c r="R632" s="250">
        <f>_xlfn.XLOOKUP($I632,Inputs!$G$6:$G$23,Inputs!$K$6:$K$23)*$K632</f>
        <v>435</v>
      </c>
      <c r="S632" s="211" t="s">
        <v>2620</v>
      </c>
      <c r="T632" s="31" t="s">
        <v>3299</v>
      </c>
      <c r="U632" s="211" t="s">
        <v>1571</v>
      </c>
      <c r="V632" s="31" t="s">
        <v>4431</v>
      </c>
      <c r="W632" s="16" t="s">
        <v>5474</v>
      </c>
      <c r="X632" s="16"/>
      <c r="Y632" s="74">
        <v>2011</v>
      </c>
      <c r="Z632" s="196" t="str">
        <f t="shared" si="30"/>
        <v/>
      </c>
    </row>
    <row r="633" spans="2:26" ht="18.75">
      <c r="B633" s="211" t="s">
        <v>1619</v>
      </c>
      <c r="C633" s="211" t="s">
        <v>2808</v>
      </c>
      <c r="D633" s="46" t="s">
        <v>2783</v>
      </c>
      <c r="E633" s="31">
        <v>1</v>
      </c>
      <c r="F633" s="31" t="s">
        <v>2807</v>
      </c>
      <c r="G633" s="191">
        <v>5</v>
      </c>
      <c r="H633" s="191">
        <f t="shared" si="28"/>
        <v>3.0864197530864197</v>
      </c>
      <c r="I633" s="154">
        <v>230</v>
      </c>
      <c r="J633" s="251">
        <f>_xlfn.XLOOKUP($I633,Inputs!$C$6:$C$23,Inputs!$D$6:$D$23)*$G633</f>
        <v>2.4</v>
      </c>
      <c r="K633" s="252">
        <f t="shared" si="29"/>
        <v>3</v>
      </c>
      <c r="L633" s="322"/>
      <c r="M633" s="322"/>
      <c r="N633" s="322"/>
      <c r="O633" s="322"/>
      <c r="P633" s="322"/>
      <c r="Q633" s="250">
        <f>_xlfn.XLOOKUP($I633,Inputs!$G$6:$G$23,Inputs!$J$6:$J$23)*$K633</f>
        <v>402</v>
      </c>
      <c r="R633" s="250">
        <f>_xlfn.XLOOKUP($I633,Inputs!$G$6:$G$23,Inputs!$K$6:$K$23)*$K633</f>
        <v>435</v>
      </c>
      <c r="S633" s="211" t="s">
        <v>1517</v>
      </c>
      <c r="T633" s="31" t="s">
        <v>3987</v>
      </c>
      <c r="U633" s="301" t="s">
        <v>3451</v>
      </c>
      <c r="V633" s="134" t="s">
        <v>4230</v>
      </c>
      <c r="W633" s="16" t="s">
        <v>5475</v>
      </c>
      <c r="X633" s="16"/>
      <c r="Y633" s="74">
        <v>370</v>
      </c>
      <c r="Z633" s="196" t="str">
        <f t="shared" si="30"/>
        <v/>
      </c>
    </row>
    <row r="634" spans="2:26" ht="18.75">
      <c r="B634" s="211" t="s">
        <v>1619</v>
      </c>
      <c r="C634" s="211" t="s">
        <v>2808</v>
      </c>
      <c r="D634" s="46" t="s">
        <v>2783</v>
      </c>
      <c r="E634" s="31">
        <v>1</v>
      </c>
      <c r="F634" s="31" t="s">
        <v>2807</v>
      </c>
      <c r="G634" s="191">
        <v>12</v>
      </c>
      <c r="H634" s="191">
        <f t="shared" si="28"/>
        <v>7.4074074074074066</v>
      </c>
      <c r="I634" s="154">
        <v>230</v>
      </c>
      <c r="J634" s="251">
        <f>_xlfn.XLOOKUP($I634,Inputs!$C$6:$C$23,Inputs!$D$6:$D$23)*$G634</f>
        <v>5.76</v>
      </c>
      <c r="K634" s="252">
        <f t="shared" si="29"/>
        <v>3</v>
      </c>
      <c r="L634" s="322"/>
      <c r="M634" s="322"/>
      <c r="N634" s="322"/>
      <c r="O634" s="322"/>
      <c r="P634" s="322"/>
      <c r="Q634" s="250">
        <f>_xlfn.XLOOKUP($I634,Inputs!$G$6:$G$23,Inputs!$J$6:$J$23)*$K634</f>
        <v>402</v>
      </c>
      <c r="R634" s="250">
        <f>_xlfn.XLOOKUP($I634,Inputs!$G$6:$G$23,Inputs!$K$6:$K$23)*$K634</f>
        <v>435</v>
      </c>
      <c r="S634" s="301" t="s">
        <v>3451</v>
      </c>
      <c r="T634" s="134" t="s">
        <v>4230</v>
      </c>
      <c r="U634" s="211" t="s">
        <v>1624</v>
      </c>
      <c r="V634" s="31" t="s">
        <v>3090</v>
      </c>
      <c r="W634" s="16" t="s">
        <v>5475</v>
      </c>
      <c r="X634" s="16"/>
      <c r="Y634" s="74">
        <v>371</v>
      </c>
      <c r="Z634" s="196" t="str">
        <f t="shared" si="30"/>
        <v/>
      </c>
    </row>
    <row r="635" spans="2:26" ht="18.75">
      <c r="B635" s="211" t="s">
        <v>2575</v>
      </c>
      <c r="C635" s="211" t="s">
        <v>2808</v>
      </c>
      <c r="D635" s="46" t="s">
        <v>2783</v>
      </c>
      <c r="E635" s="31">
        <v>1</v>
      </c>
      <c r="F635" s="31" t="s">
        <v>2807</v>
      </c>
      <c r="G635" s="191">
        <v>12</v>
      </c>
      <c r="H635" s="191">
        <f t="shared" si="28"/>
        <v>7.4074074074074066</v>
      </c>
      <c r="I635" s="154">
        <v>230</v>
      </c>
      <c r="J635" s="251">
        <f>_xlfn.XLOOKUP($I635,Inputs!$C$6:$C$23,Inputs!$D$6:$D$23)*$G635</f>
        <v>5.76</v>
      </c>
      <c r="K635" s="252">
        <f t="shared" si="29"/>
        <v>3</v>
      </c>
      <c r="L635" s="322"/>
      <c r="M635" s="322"/>
      <c r="N635" s="322"/>
      <c r="O635" s="322"/>
      <c r="P635" s="322"/>
      <c r="Q635" s="250">
        <f>_xlfn.XLOOKUP($I635,Inputs!$G$6:$G$23,Inputs!$J$6:$J$23)*$K635</f>
        <v>402</v>
      </c>
      <c r="R635" s="250">
        <f>_xlfn.XLOOKUP($I635,Inputs!$G$6:$G$23,Inputs!$K$6:$K$23)*$K635</f>
        <v>435</v>
      </c>
      <c r="S635" s="211" t="s">
        <v>1624</v>
      </c>
      <c r="T635" s="31" t="s">
        <v>3090</v>
      </c>
      <c r="U635" s="301" t="s">
        <v>3451</v>
      </c>
      <c r="V635" s="134" t="s">
        <v>4230</v>
      </c>
      <c r="W635" s="16" t="s">
        <v>5475</v>
      </c>
      <c r="X635" s="16"/>
      <c r="Y635" s="74">
        <v>372</v>
      </c>
      <c r="Z635" s="196" t="str">
        <f t="shared" si="30"/>
        <v/>
      </c>
    </row>
    <row r="636" spans="2:26" ht="18.75">
      <c r="B636" s="211" t="s">
        <v>2575</v>
      </c>
      <c r="C636" s="211" t="s">
        <v>2808</v>
      </c>
      <c r="D636" s="46" t="s">
        <v>2783</v>
      </c>
      <c r="E636" s="31">
        <v>1</v>
      </c>
      <c r="F636" s="31" t="s">
        <v>2807</v>
      </c>
      <c r="G636" s="191">
        <v>5</v>
      </c>
      <c r="H636" s="191">
        <f t="shared" si="28"/>
        <v>3.0864197530864197</v>
      </c>
      <c r="I636" s="154">
        <v>230</v>
      </c>
      <c r="J636" s="251">
        <f>_xlfn.XLOOKUP($I636,Inputs!$C$6:$C$23,Inputs!$D$6:$D$23)*$G636</f>
        <v>2.4</v>
      </c>
      <c r="K636" s="252">
        <f t="shared" si="29"/>
        <v>3</v>
      </c>
      <c r="L636" s="322"/>
      <c r="M636" s="322"/>
      <c r="N636" s="322"/>
      <c r="O636" s="322"/>
      <c r="P636" s="322"/>
      <c r="Q636" s="250">
        <f>_xlfn.XLOOKUP($I636,Inputs!$G$6:$G$23,Inputs!$J$6:$J$23)*$K636</f>
        <v>402</v>
      </c>
      <c r="R636" s="250">
        <f>_xlfn.XLOOKUP($I636,Inputs!$G$6:$G$23,Inputs!$K$6:$K$23)*$K636</f>
        <v>435</v>
      </c>
      <c r="S636" s="301" t="s">
        <v>3451</v>
      </c>
      <c r="T636" s="134" t="s">
        <v>4230</v>
      </c>
      <c r="U636" s="211" t="s">
        <v>1517</v>
      </c>
      <c r="V636" s="31" t="s">
        <v>3987</v>
      </c>
      <c r="W636" s="16" t="s">
        <v>5475</v>
      </c>
      <c r="X636" s="16"/>
      <c r="Y636" s="74">
        <v>373</v>
      </c>
      <c r="Z636" s="196" t="str">
        <f t="shared" si="30"/>
        <v/>
      </c>
    </row>
    <row r="637" spans="2:26" ht="18.75">
      <c r="B637" s="31" t="s">
        <v>2752</v>
      </c>
      <c r="C637" s="31" t="s">
        <v>2808</v>
      </c>
      <c r="D637" s="46" t="s">
        <v>2783</v>
      </c>
      <c r="E637" s="31">
        <v>1</v>
      </c>
      <c r="F637" s="31" t="s">
        <v>2807</v>
      </c>
      <c r="G637" s="191">
        <v>115</v>
      </c>
      <c r="H637" s="191">
        <f t="shared" si="28"/>
        <v>70.987654320987644</v>
      </c>
      <c r="I637" s="154">
        <v>230</v>
      </c>
      <c r="J637" s="251">
        <f>_xlfn.XLOOKUP($I637,Inputs!$C$6:$C$23,Inputs!$D$6:$D$23)*$G637</f>
        <v>55.199999999999996</v>
      </c>
      <c r="K637" s="252">
        <f t="shared" si="29"/>
        <v>2.5498273959303588</v>
      </c>
      <c r="L637" s="322"/>
      <c r="M637" s="322"/>
      <c r="N637" s="322"/>
      <c r="O637" s="322"/>
      <c r="P637" s="322"/>
      <c r="Q637" s="250">
        <f>_xlfn.XLOOKUP($I637,Inputs!$G$6:$G$23,Inputs!$J$6:$J$23)*$K637</f>
        <v>341.67687105466808</v>
      </c>
      <c r="R637" s="250">
        <f>_xlfn.XLOOKUP($I637,Inputs!$G$6:$G$23,Inputs!$K$6:$K$23)*$K637</f>
        <v>369.72497240990202</v>
      </c>
      <c r="S637" s="211" t="s">
        <v>1569</v>
      </c>
      <c r="T637" s="31" t="s">
        <v>4627</v>
      </c>
      <c r="U637" s="211" t="s">
        <v>1518</v>
      </c>
      <c r="V637" s="31" t="s">
        <v>3949</v>
      </c>
      <c r="W637" s="16" t="s">
        <v>5498</v>
      </c>
      <c r="X637" s="16"/>
      <c r="Y637" s="74">
        <v>1923</v>
      </c>
      <c r="Z637" s="196" t="str">
        <f t="shared" si="30"/>
        <v/>
      </c>
    </row>
    <row r="638" spans="2:26" ht="18.75">
      <c r="B638" s="31" t="s">
        <v>2754</v>
      </c>
      <c r="C638" s="31" t="s">
        <v>2808</v>
      </c>
      <c r="D638" s="46" t="s">
        <v>2783</v>
      </c>
      <c r="E638" s="31">
        <v>1</v>
      </c>
      <c r="F638" s="31" t="s">
        <v>2807</v>
      </c>
      <c r="G638" s="191">
        <v>90</v>
      </c>
      <c r="H638" s="191">
        <f t="shared" si="28"/>
        <v>55.55555555555555</v>
      </c>
      <c r="I638" s="154">
        <v>230</v>
      </c>
      <c r="J638" s="251">
        <f>_xlfn.XLOOKUP($I638,Inputs!$C$6:$C$23,Inputs!$D$6:$D$23)*$G638</f>
        <v>43.199999999999996</v>
      </c>
      <c r="K638" s="252">
        <f t="shared" si="29"/>
        <v>2.9972162166153491</v>
      </c>
      <c r="L638" s="322"/>
      <c r="M638" s="322"/>
      <c r="N638" s="322"/>
      <c r="O638" s="322"/>
      <c r="P638" s="322"/>
      <c r="Q638" s="250">
        <f>_xlfn.XLOOKUP($I638,Inputs!$G$6:$G$23,Inputs!$J$6:$J$23)*$K638</f>
        <v>401.62697302645677</v>
      </c>
      <c r="R638" s="250">
        <f>_xlfn.XLOOKUP($I638,Inputs!$G$6:$G$23,Inputs!$K$6:$K$23)*$K638</f>
        <v>434.59635140922563</v>
      </c>
      <c r="S638" s="211" t="s">
        <v>1569</v>
      </c>
      <c r="T638" s="31" t="s">
        <v>4627</v>
      </c>
      <c r="U638" s="211" t="s">
        <v>1673</v>
      </c>
      <c r="V638" s="31" t="s">
        <v>4069</v>
      </c>
      <c r="W638" s="16" t="s">
        <v>5498</v>
      </c>
      <c r="X638" s="16"/>
      <c r="Y638" s="74">
        <v>1939</v>
      </c>
      <c r="Z638" s="196" t="str">
        <f t="shared" si="30"/>
        <v/>
      </c>
    </row>
    <row r="639" spans="2:26" ht="18.75">
      <c r="B639" s="31" t="s">
        <v>2751</v>
      </c>
      <c r="C639" s="31" t="s">
        <v>2808</v>
      </c>
      <c r="D639" s="46" t="s">
        <v>2783</v>
      </c>
      <c r="E639" s="31">
        <v>1</v>
      </c>
      <c r="F639" s="31" t="s">
        <v>2807</v>
      </c>
      <c r="G639" s="191">
        <v>90</v>
      </c>
      <c r="H639" s="191">
        <f t="shared" si="28"/>
        <v>55.55555555555555</v>
      </c>
      <c r="I639" s="154">
        <v>230</v>
      </c>
      <c r="J639" s="251">
        <f>_xlfn.XLOOKUP($I639,Inputs!$C$6:$C$23,Inputs!$D$6:$D$23)*$G639</f>
        <v>43.199999999999996</v>
      </c>
      <c r="K639" s="252">
        <f t="shared" si="29"/>
        <v>2.9972162166153491</v>
      </c>
      <c r="L639" s="322"/>
      <c r="M639" s="322"/>
      <c r="N639" s="322"/>
      <c r="O639" s="322"/>
      <c r="P639" s="322"/>
      <c r="Q639" s="250">
        <f>_xlfn.XLOOKUP($I639,Inputs!$G$6:$G$23,Inputs!$J$6:$J$23)*$K639</f>
        <v>401.62697302645677</v>
      </c>
      <c r="R639" s="250">
        <f>_xlfn.XLOOKUP($I639,Inputs!$G$6:$G$23,Inputs!$K$6:$K$23)*$K639</f>
        <v>434.59635140922563</v>
      </c>
      <c r="S639" s="211" t="s">
        <v>1569</v>
      </c>
      <c r="T639" s="31" t="s">
        <v>4627</v>
      </c>
      <c r="U639" s="211" t="s">
        <v>1673</v>
      </c>
      <c r="V639" s="31" t="s">
        <v>4069</v>
      </c>
      <c r="W639" s="16" t="s">
        <v>5498</v>
      </c>
      <c r="X639" s="16"/>
      <c r="Y639" s="74">
        <v>1940</v>
      </c>
      <c r="Z639" s="196" t="str">
        <f t="shared" si="30"/>
        <v/>
      </c>
    </row>
    <row r="640" spans="2:26" ht="18.75">
      <c r="B640" s="211" t="s">
        <v>1619</v>
      </c>
      <c r="C640" s="211" t="s">
        <v>2808</v>
      </c>
      <c r="D640" s="46" t="s">
        <v>2783</v>
      </c>
      <c r="E640" s="31">
        <v>1</v>
      </c>
      <c r="F640" s="31" t="s">
        <v>2807</v>
      </c>
      <c r="G640" s="191">
        <v>4</v>
      </c>
      <c r="H640" s="191">
        <f t="shared" si="28"/>
        <v>2.4691358024691357</v>
      </c>
      <c r="I640" s="154">
        <v>230</v>
      </c>
      <c r="J640" s="251">
        <f>_xlfn.XLOOKUP($I640,Inputs!$C$6:$C$23,Inputs!$D$6:$D$23)*$G640</f>
        <v>1.92</v>
      </c>
      <c r="K640" s="252">
        <f t="shared" si="29"/>
        <v>3</v>
      </c>
      <c r="L640" s="322"/>
      <c r="M640" s="322"/>
      <c r="N640" s="322"/>
      <c r="O640" s="322"/>
      <c r="P640" s="322"/>
      <c r="Q640" s="250">
        <f>_xlfn.XLOOKUP($I640,Inputs!$G$6:$G$23,Inputs!$J$6:$J$23)*$K640</f>
        <v>402</v>
      </c>
      <c r="R640" s="250">
        <f>_xlfn.XLOOKUP($I640,Inputs!$G$6:$G$23,Inputs!$K$6:$K$23)*$K640</f>
        <v>435</v>
      </c>
      <c r="S640" s="211" t="s">
        <v>1624</v>
      </c>
      <c r="T640" s="31" t="s">
        <v>3090</v>
      </c>
      <c r="U640" s="211" t="s">
        <v>1620</v>
      </c>
      <c r="V640" s="31" t="s">
        <v>2863</v>
      </c>
      <c r="W640" s="16" t="s">
        <v>5476</v>
      </c>
      <c r="X640" s="16"/>
      <c r="Y640" s="74">
        <v>374</v>
      </c>
      <c r="Z640" s="196" t="str">
        <f t="shared" si="30"/>
        <v/>
      </c>
    </row>
    <row r="641" spans="2:26" ht="18.75">
      <c r="B641" s="211" t="s">
        <v>1619</v>
      </c>
      <c r="C641" s="211" t="s">
        <v>2808</v>
      </c>
      <c r="D641" s="46" t="s">
        <v>2783</v>
      </c>
      <c r="E641" s="31">
        <v>1</v>
      </c>
      <c r="F641" s="31" t="s">
        <v>2807</v>
      </c>
      <c r="G641" s="191">
        <v>0.1</v>
      </c>
      <c r="H641" s="191">
        <f t="shared" si="28"/>
        <v>6.1728395061728392E-2</v>
      </c>
      <c r="I641" s="154">
        <v>230</v>
      </c>
      <c r="J641" s="251">
        <f>_xlfn.XLOOKUP($I641,Inputs!$C$6:$C$23,Inputs!$D$6:$D$23)*$G641</f>
        <v>4.8000000000000001E-2</v>
      </c>
      <c r="K641" s="252">
        <f t="shared" si="29"/>
        <v>3</v>
      </c>
      <c r="L641" s="322"/>
      <c r="M641" s="322"/>
      <c r="N641" s="322"/>
      <c r="O641" s="322"/>
      <c r="P641" s="322"/>
      <c r="Q641" s="250">
        <f>_xlfn.XLOOKUP($I641,Inputs!$G$6:$G$23,Inputs!$J$6:$J$23)*$K641</f>
        <v>402</v>
      </c>
      <c r="R641" s="250">
        <f>_xlfn.XLOOKUP($I641,Inputs!$G$6:$G$23,Inputs!$K$6:$K$23)*$K641</f>
        <v>435</v>
      </c>
      <c r="S641" s="211" t="s">
        <v>1620</v>
      </c>
      <c r="T641" s="31" t="s">
        <v>2863</v>
      </c>
      <c r="U641" s="211" t="s">
        <v>1621</v>
      </c>
      <c r="V641" s="31" t="s">
        <v>4314</v>
      </c>
      <c r="W641" s="16" t="s">
        <v>5476</v>
      </c>
      <c r="X641" s="16"/>
      <c r="Y641" s="74">
        <v>375</v>
      </c>
      <c r="Z641" s="196" t="str">
        <f t="shared" si="30"/>
        <v/>
      </c>
    </row>
    <row r="642" spans="2:26" ht="18.75">
      <c r="B642" s="211" t="s">
        <v>1619</v>
      </c>
      <c r="C642" s="211" t="s">
        <v>2808</v>
      </c>
      <c r="D642" s="46" t="s">
        <v>2783</v>
      </c>
      <c r="E642" s="31">
        <v>1</v>
      </c>
      <c r="F642" s="31" t="s">
        <v>2807</v>
      </c>
      <c r="G642" s="191">
        <v>0.2</v>
      </c>
      <c r="H642" s="191">
        <f t="shared" si="28"/>
        <v>0.12345679012345678</v>
      </c>
      <c r="I642" s="154">
        <v>230</v>
      </c>
      <c r="J642" s="251">
        <f>_xlfn.XLOOKUP($I642,Inputs!$C$6:$C$23,Inputs!$D$6:$D$23)*$G642</f>
        <v>9.6000000000000002E-2</v>
      </c>
      <c r="K642" s="252">
        <f t="shared" si="29"/>
        <v>3</v>
      </c>
      <c r="L642" s="322"/>
      <c r="M642" s="322"/>
      <c r="N642" s="322"/>
      <c r="O642" s="322"/>
      <c r="P642" s="322"/>
      <c r="Q642" s="250">
        <f>_xlfn.XLOOKUP($I642,Inputs!$G$6:$G$23,Inputs!$J$6:$J$23)*$K642</f>
        <v>402</v>
      </c>
      <c r="R642" s="250">
        <f>_xlfn.XLOOKUP($I642,Inputs!$G$6:$G$23,Inputs!$K$6:$K$23)*$K642</f>
        <v>435</v>
      </c>
      <c r="S642" s="211" t="s">
        <v>1620</v>
      </c>
      <c r="T642" s="31" t="s">
        <v>2863</v>
      </c>
      <c r="U642" s="211" t="s">
        <v>1622</v>
      </c>
      <c r="V642" s="31" t="s">
        <v>3979</v>
      </c>
      <c r="W642" s="16" t="s">
        <v>5476</v>
      </c>
      <c r="X642" s="16"/>
      <c r="Y642" s="74">
        <v>376</v>
      </c>
      <c r="Z642" s="196" t="str">
        <f t="shared" si="30"/>
        <v/>
      </c>
    </row>
    <row r="643" spans="2:26" ht="18.75">
      <c r="B643" s="211" t="s">
        <v>1619</v>
      </c>
      <c r="C643" s="211" t="s">
        <v>2808</v>
      </c>
      <c r="D643" s="46" t="s">
        <v>2783</v>
      </c>
      <c r="E643" s="31">
        <v>1</v>
      </c>
      <c r="F643" s="31" t="s">
        <v>2807</v>
      </c>
      <c r="G643" s="191">
        <v>12</v>
      </c>
      <c r="H643" s="191">
        <f t="shared" si="28"/>
        <v>7.4074074074074066</v>
      </c>
      <c r="I643" s="154">
        <v>230</v>
      </c>
      <c r="J643" s="251">
        <f>_xlfn.XLOOKUP($I643,Inputs!$C$6:$C$23,Inputs!$D$6:$D$23)*$G643</f>
        <v>5.76</v>
      </c>
      <c r="K643" s="252">
        <f t="shared" si="29"/>
        <v>3</v>
      </c>
      <c r="L643" s="322"/>
      <c r="M643" s="322"/>
      <c r="N643" s="322"/>
      <c r="O643" s="322"/>
      <c r="P643" s="322"/>
      <c r="Q643" s="250">
        <f>_xlfn.XLOOKUP($I643,Inputs!$G$6:$G$23,Inputs!$J$6:$J$23)*$K643</f>
        <v>402</v>
      </c>
      <c r="R643" s="250">
        <f>_xlfn.XLOOKUP($I643,Inputs!$G$6:$G$23,Inputs!$K$6:$K$23)*$K643</f>
        <v>435</v>
      </c>
      <c r="S643" s="211" t="s">
        <v>1620</v>
      </c>
      <c r="T643" s="31" t="s">
        <v>2863</v>
      </c>
      <c r="U643" s="211" t="s">
        <v>1623</v>
      </c>
      <c r="V643" s="31" t="s">
        <v>3375</v>
      </c>
      <c r="W643" s="16" t="s">
        <v>5476</v>
      </c>
      <c r="X643" s="16"/>
      <c r="Y643" s="74">
        <v>377</v>
      </c>
      <c r="Z643" s="196" t="str">
        <f t="shared" si="30"/>
        <v/>
      </c>
    </row>
    <row r="644" spans="2:26" ht="18.75">
      <c r="B644" s="211" t="s">
        <v>1625</v>
      </c>
      <c r="C644" s="211" t="s">
        <v>2808</v>
      </c>
      <c r="D644" s="46" t="s">
        <v>2783</v>
      </c>
      <c r="E644" s="31">
        <v>1</v>
      </c>
      <c r="F644" s="31" t="s">
        <v>2807</v>
      </c>
      <c r="G644" s="191">
        <v>25</v>
      </c>
      <c r="H644" s="191">
        <f t="shared" ref="H644:H707" si="31">G644/1.62</f>
        <v>15.432098765432098</v>
      </c>
      <c r="I644" s="154">
        <v>230</v>
      </c>
      <c r="J644" s="251">
        <f>_xlfn.XLOOKUP($I644,Inputs!$C$6:$C$23,Inputs!$D$6:$D$23)*$G644</f>
        <v>12</v>
      </c>
      <c r="K644" s="252">
        <f t="shared" ref="K644:K707" si="32">IF((42.4*(H644)^(-0.6595))&gt;=3,3,(IF(42.4*(H644)^(-0.6595)&lt;=0.5,0.5,(42.4*(H644)^(-0.6595)))))</f>
        <v>3</v>
      </c>
      <c r="L644" s="322"/>
      <c r="M644" s="322"/>
      <c r="N644" s="322"/>
      <c r="O644" s="322"/>
      <c r="P644" s="322"/>
      <c r="Q644" s="250">
        <f>_xlfn.XLOOKUP($I644,Inputs!$G$6:$G$23,Inputs!$J$6:$J$23)*$K644</f>
        <v>402</v>
      </c>
      <c r="R644" s="250">
        <f>_xlfn.XLOOKUP($I644,Inputs!$G$6:$G$23,Inputs!$K$6:$K$23)*$K644</f>
        <v>435</v>
      </c>
      <c r="S644" s="211" t="s">
        <v>1517</v>
      </c>
      <c r="T644" s="31" t="s">
        <v>3987</v>
      </c>
      <c r="U644" s="211" t="s">
        <v>1623</v>
      </c>
      <c r="V644" s="31" t="s">
        <v>3375</v>
      </c>
      <c r="W644" s="16" t="s">
        <v>5476</v>
      </c>
      <c r="X644" s="16"/>
      <c r="Y644" s="74">
        <v>378</v>
      </c>
      <c r="Z644" s="196" t="str">
        <f t="shared" si="30"/>
        <v/>
      </c>
    </row>
    <row r="645" spans="2:26" ht="18.75">
      <c r="B645" s="211" t="s">
        <v>1633</v>
      </c>
      <c r="C645" s="211" t="s">
        <v>2808</v>
      </c>
      <c r="D645" s="46" t="s">
        <v>2783</v>
      </c>
      <c r="E645" s="31">
        <v>1</v>
      </c>
      <c r="F645" s="31" t="s">
        <v>2807</v>
      </c>
      <c r="G645" s="191">
        <v>16</v>
      </c>
      <c r="H645" s="191">
        <f t="shared" si="31"/>
        <v>9.8765432098765427</v>
      </c>
      <c r="I645" s="154">
        <v>230</v>
      </c>
      <c r="J645" s="251">
        <f>_xlfn.XLOOKUP($I645,Inputs!$C$6:$C$23,Inputs!$D$6:$D$23)*$G645</f>
        <v>7.68</v>
      </c>
      <c r="K645" s="252">
        <f t="shared" si="32"/>
        <v>3</v>
      </c>
      <c r="L645" s="322"/>
      <c r="M645" s="322"/>
      <c r="N645" s="322"/>
      <c r="O645" s="322"/>
      <c r="P645" s="322"/>
      <c r="Q645" s="250">
        <f>_xlfn.XLOOKUP($I645,Inputs!$G$6:$G$23,Inputs!$J$6:$J$23)*$K645</f>
        <v>402</v>
      </c>
      <c r="R645" s="250">
        <f>_xlfn.XLOOKUP($I645,Inputs!$G$6:$G$23,Inputs!$K$6:$K$23)*$K645</f>
        <v>435</v>
      </c>
      <c r="S645" s="211" t="s">
        <v>1517</v>
      </c>
      <c r="T645" s="31" t="s">
        <v>3987</v>
      </c>
      <c r="U645" s="211" t="s">
        <v>1636</v>
      </c>
      <c r="V645" s="31" t="s">
        <v>2861</v>
      </c>
      <c r="W645" s="16" t="s">
        <v>5476</v>
      </c>
      <c r="X645" s="16"/>
      <c r="Y645" s="74">
        <v>384</v>
      </c>
      <c r="Z645" s="196" t="str">
        <f t="shared" si="30"/>
        <v/>
      </c>
    </row>
    <row r="646" spans="2:26" ht="18.75">
      <c r="B646" s="211" t="s">
        <v>1633</v>
      </c>
      <c r="C646" s="211" t="s">
        <v>2808</v>
      </c>
      <c r="D646" s="46" t="s">
        <v>2783</v>
      </c>
      <c r="E646" s="31">
        <v>1</v>
      </c>
      <c r="F646" s="31" t="s">
        <v>2807</v>
      </c>
      <c r="G646" s="191">
        <v>4.5</v>
      </c>
      <c r="H646" s="191">
        <f t="shared" si="31"/>
        <v>2.7777777777777777</v>
      </c>
      <c r="I646" s="154">
        <v>230</v>
      </c>
      <c r="J646" s="251">
        <f>_xlfn.XLOOKUP($I646,Inputs!$C$6:$C$23,Inputs!$D$6:$D$23)*$G646</f>
        <v>2.16</v>
      </c>
      <c r="K646" s="252">
        <f t="shared" si="32"/>
        <v>3</v>
      </c>
      <c r="L646" s="322"/>
      <c r="M646" s="322"/>
      <c r="N646" s="322"/>
      <c r="O646" s="322"/>
      <c r="P646" s="322"/>
      <c r="Q646" s="250">
        <f>_xlfn.XLOOKUP($I646,Inputs!$G$6:$G$23,Inputs!$J$6:$J$23)*$K646</f>
        <v>402</v>
      </c>
      <c r="R646" s="250">
        <f>_xlfn.XLOOKUP($I646,Inputs!$G$6:$G$23,Inputs!$K$6:$K$23)*$K646</f>
        <v>435</v>
      </c>
      <c r="S646" s="211" t="s">
        <v>1636</v>
      </c>
      <c r="T646" s="31" t="s">
        <v>2861</v>
      </c>
      <c r="U646" s="211" t="s">
        <v>1634</v>
      </c>
      <c r="V646" s="31" t="s">
        <v>3950</v>
      </c>
      <c r="W646" s="16" t="s">
        <v>5476</v>
      </c>
      <c r="X646" s="16"/>
      <c r="Y646" s="74">
        <v>385</v>
      </c>
      <c r="Z646" s="196" t="str">
        <f t="shared" si="30"/>
        <v/>
      </c>
    </row>
    <row r="647" spans="2:26" ht="18.75">
      <c r="B647" s="211" t="s">
        <v>1633</v>
      </c>
      <c r="C647" s="211" t="s">
        <v>2808</v>
      </c>
      <c r="D647" s="46" t="s">
        <v>2783</v>
      </c>
      <c r="E647" s="31">
        <v>1</v>
      </c>
      <c r="F647" s="31" t="s">
        <v>2807</v>
      </c>
      <c r="G647" s="191">
        <v>0.1</v>
      </c>
      <c r="H647" s="191">
        <f t="shared" si="31"/>
        <v>6.1728395061728392E-2</v>
      </c>
      <c r="I647" s="154">
        <v>230</v>
      </c>
      <c r="J647" s="251">
        <f>_xlfn.XLOOKUP($I647,Inputs!$C$6:$C$23,Inputs!$D$6:$D$23)*$G647</f>
        <v>4.8000000000000001E-2</v>
      </c>
      <c r="K647" s="252">
        <f t="shared" si="32"/>
        <v>3</v>
      </c>
      <c r="L647" s="322"/>
      <c r="M647" s="322"/>
      <c r="N647" s="322"/>
      <c r="O647" s="322"/>
      <c r="P647" s="322"/>
      <c r="Q647" s="250">
        <f>_xlfn.XLOOKUP($I647,Inputs!$G$6:$G$23,Inputs!$J$6:$J$23)*$K647</f>
        <v>402</v>
      </c>
      <c r="R647" s="250">
        <f>_xlfn.XLOOKUP($I647,Inputs!$G$6:$G$23,Inputs!$K$6:$K$23)*$K647</f>
        <v>435</v>
      </c>
      <c r="S647" s="211" t="s">
        <v>1636</v>
      </c>
      <c r="T647" s="31" t="s">
        <v>2861</v>
      </c>
      <c r="U647" s="211" t="s">
        <v>1637</v>
      </c>
      <c r="V647" s="31" t="s">
        <v>4226</v>
      </c>
      <c r="W647" s="16" t="s">
        <v>5476</v>
      </c>
      <c r="X647" s="16"/>
      <c r="Y647" s="74">
        <v>386</v>
      </c>
      <c r="Z647" s="196" t="str">
        <f t="shared" si="30"/>
        <v/>
      </c>
    </row>
    <row r="648" spans="2:26" ht="18.75">
      <c r="B648" s="211" t="s">
        <v>1633</v>
      </c>
      <c r="C648" s="211" t="s">
        <v>2808</v>
      </c>
      <c r="D648" s="46" t="s">
        <v>2783</v>
      </c>
      <c r="E648" s="31">
        <v>1</v>
      </c>
      <c r="F648" s="31" t="s">
        <v>2807</v>
      </c>
      <c r="G648" s="191">
        <v>4</v>
      </c>
      <c r="H648" s="191">
        <f t="shared" si="31"/>
        <v>2.4691358024691357</v>
      </c>
      <c r="I648" s="154">
        <v>230</v>
      </c>
      <c r="J648" s="251">
        <f>_xlfn.XLOOKUP($I648,Inputs!$C$6:$C$23,Inputs!$D$6:$D$23)*$G648</f>
        <v>1.92</v>
      </c>
      <c r="K648" s="252">
        <f t="shared" si="32"/>
        <v>3</v>
      </c>
      <c r="L648" s="322"/>
      <c r="M648" s="322"/>
      <c r="N648" s="322"/>
      <c r="O648" s="322"/>
      <c r="P648" s="322"/>
      <c r="Q648" s="250">
        <f>_xlfn.XLOOKUP($I648,Inputs!$G$6:$G$23,Inputs!$J$6:$J$23)*$K648</f>
        <v>402</v>
      </c>
      <c r="R648" s="250">
        <f>_xlfn.XLOOKUP($I648,Inputs!$G$6:$G$23,Inputs!$K$6:$K$23)*$K648</f>
        <v>435</v>
      </c>
      <c r="S648" s="211" t="s">
        <v>1636</v>
      </c>
      <c r="T648" s="31" t="s">
        <v>2861</v>
      </c>
      <c r="U648" s="211" t="s">
        <v>1638</v>
      </c>
      <c r="V648" s="31" t="s">
        <v>4291</v>
      </c>
      <c r="W648" s="16" t="s">
        <v>5476</v>
      </c>
      <c r="X648" s="16"/>
      <c r="Y648" s="74">
        <v>387</v>
      </c>
      <c r="Z648" s="196" t="str">
        <f t="shared" si="30"/>
        <v/>
      </c>
    </row>
    <row r="649" spans="2:26" ht="18.75">
      <c r="B649" s="211" t="s">
        <v>1633</v>
      </c>
      <c r="C649" s="211" t="s">
        <v>2808</v>
      </c>
      <c r="D649" s="46" t="s">
        <v>2783</v>
      </c>
      <c r="E649" s="31">
        <v>1</v>
      </c>
      <c r="F649" s="31" t="s">
        <v>2807</v>
      </c>
      <c r="G649" s="191">
        <v>3.5</v>
      </c>
      <c r="H649" s="191">
        <f t="shared" si="31"/>
        <v>2.1604938271604937</v>
      </c>
      <c r="I649" s="154">
        <v>230</v>
      </c>
      <c r="J649" s="251">
        <f>_xlfn.XLOOKUP($I649,Inputs!$C$6:$C$23,Inputs!$D$6:$D$23)*$G649</f>
        <v>1.68</v>
      </c>
      <c r="K649" s="252">
        <f t="shared" si="32"/>
        <v>3</v>
      </c>
      <c r="L649" s="322"/>
      <c r="M649" s="322"/>
      <c r="N649" s="322"/>
      <c r="O649" s="322"/>
      <c r="P649" s="322"/>
      <c r="Q649" s="250">
        <f>_xlfn.XLOOKUP($I649,Inputs!$G$6:$G$23,Inputs!$J$6:$J$23)*$K649</f>
        <v>402</v>
      </c>
      <c r="R649" s="250">
        <f>_xlfn.XLOOKUP($I649,Inputs!$G$6:$G$23,Inputs!$K$6:$K$23)*$K649</f>
        <v>435</v>
      </c>
      <c r="S649" s="211" t="s">
        <v>1634</v>
      </c>
      <c r="T649" s="31" t="s">
        <v>3950</v>
      </c>
      <c r="U649" s="211" t="s">
        <v>1635</v>
      </c>
      <c r="V649" s="31" t="s">
        <v>4115</v>
      </c>
      <c r="W649" s="16" t="s">
        <v>5476</v>
      </c>
      <c r="X649" s="16"/>
      <c r="Y649" s="74">
        <v>388</v>
      </c>
      <c r="Z649" s="196" t="str">
        <f t="shared" si="30"/>
        <v/>
      </c>
    </row>
    <row r="650" spans="2:26" ht="18.75">
      <c r="B650" s="211" t="s">
        <v>1639</v>
      </c>
      <c r="C650" s="211" t="s">
        <v>2808</v>
      </c>
      <c r="D650" s="46" t="s">
        <v>2783</v>
      </c>
      <c r="E650" s="31">
        <v>1</v>
      </c>
      <c r="F650" s="31" t="s">
        <v>2807</v>
      </c>
      <c r="G650" s="191">
        <v>6</v>
      </c>
      <c r="H650" s="191">
        <f t="shared" si="31"/>
        <v>3.7037037037037033</v>
      </c>
      <c r="I650" s="154">
        <v>230</v>
      </c>
      <c r="J650" s="251">
        <f>_xlfn.XLOOKUP($I650,Inputs!$C$6:$C$23,Inputs!$D$6:$D$23)*$G650</f>
        <v>2.88</v>
      </c>
      <c r="K650" s="252">
        <f t="shared" si="32"/>
        <v>3</v>
      </c>
      <c r="L650" s="322"/>
      <c r="M650" s="322"/>
      <c r="N650" s="322"/>
      <c r="O650" s="322"/>
      <c r="P650" s="322"/>
      <c r="Q650" s="250">
        <f>_xlfn.XLOOKUP($I650,Inputs!$G$6:$G$23,Inputs!$J$6:$J$23)*$K650</f>
        <v>402</v>
      </c>
      <c r="R650" s="250">
        <f>_xlfn.XLOOKUP($I650,Inputs!$G$6:$G$23,Inputs!$K$6:$K$23)*$K650</f>
        <v>435</v>
      </c>
      <c r="S650" s="211" t="s">
        <v>1517</v>
      </c>
      <c r="T650" s="31" t="s">
        <v>3987</v>
      </c>
      <c r="U650" s="211" t="s">
        <v>1640</v>
      </c>
      <c r="V650" s="31" t="s">
        <v>4234</v>
      </c>
      <c r="W650" s="16" t="s">
        <v>5476</v>
      </c>
      <c r="X650" s="16"/>
      <c r="Y650" s="74">
        <v>389</v>
      </c>
      <c r="Z650" s="196" t="str">
        <f t="shared" si="30"/>
        <v/>
      </c>
    </row>
    <row r="651" spans="2:26" ht="18.75">
      <c r="B651" s="211" t="s">
        <v>1639</v>
      </c>
      <c r="C651" s="211" t="s">
        <v>2808</v>
      </c>
      <c r="D651" s="46" t="s">
        <v>2783</v>
      </c>
      <c r="E651" s="31">
        <v>1</v>
      </c>
      <c r="F651" s="31" t="s">
        <v>2807</v>
      </c>
      <c r="G651" s="191">
        <v>10</v>
      </c>
      <c r="H651" s="191">
        <f t="shared" si="31"/>
        <v>6.1728395061728394</v>
      </c>
      <c r="I651" s="154">
        <v>230</v>
      </c>
      <c r="J651" s="251">
        <f>_xlfn.XLOOKUP($I651,Inputs!$C$6:$C$23,Inputs!$D$6:$D$23)*$G651</f>
        <v>4.8</v>
      </c>
      <c r="K651" s="252">
        <f t="shared" si="32"/>
        <v>3</v>
      </c>
      <c r="L651" s="322"/>
      <c r="M651" s="322"/>
      <c r="N651" s="322"/>
      <c r="O651" s="322"/>
      <c r="P651" s="322"/>
      <c r="Q651" s="250">
        <f>_xlfn.XLOOKUP($I651,Inputs!$G$6:$G$23,Inputs!$J$6:$J$23)*$K651</f>
        <v>402</v>
      </c>
      <c r="R651" s="250">
        <f>_xlfn.XLOOKUP($I651,Inputs!$G$6:$G$23,Inputs!$K$6:$K$23)*$K651</f>
        <v>435</v>
      </c>
      <c r="S651" s="211" t="s">
        <v>1640</v>
      </c>
      <c r="T651" s="31" t="s">
        <v>4234</v>
      </c>
      <c r="U651" s="211" t="s">
        <v>1636</v>
      </c>
      <c r="V651" s="31" t="s">
        <v>2861</v>
      </c>
      <c r="W651" s="16" t="s">
        <v>5476</v>
      </c>
      <c r="X651" s="16"/>
      <c r="Y651" s="74">
        <v>390</v>
      </c>
      <c r="Z651" s="196" t="str">
        <f t="shared" si="30"/>
        <v/>
      </c>
    </row>
    <row r="652" spans="2:26" ht="18.75">
      <c r="B652" s="211" t="s">
        <v>1639</v>
      </c>
      <c r="C652" s="211" t="s">
        <v>2808</v>
      </c>
      <c r="D652" s="46" t="s">
        <v>2783</v>
      </c>
      <c r="E652" s="31">
        <v>1</v>
      </c>
      <c r="F652" s="31" t="s">
        <v>2807</v>
      </c>
      <c r="G652" s="191">
        <v>0.1</v>
      </c>
      <c r="H652" s="191">
        <f t="shared" si="31"/>
        <v>6.1728395061728392E-2</v>
      </c>
      <c r="I652" s="154">
        <v>230</v>
      </c>
      <c r="J652" s="251">
        <f>_xlfn.XLOOKUP($I652,Inputs!$C$6:$C$23,Inputs!$D$6:$D$23)*$G652</f>
        <v>4.8000000000000001E-2</v>
      </c>
      <c r="K652" s="252">
        <f t="shared" si="32"/>
        <v>3</v>
      </c>
      <c r="L652" s="322"/>
      <c r="M652" s="322"/>
      <c r="N652" s="322"/>
      <c r="O652" s="322"/>
      <c r="P652" s="322"/>
      <c r="Q652" s="250">
        <f>_xlfn.XLOOKUP($I652,Inputs!$G$6:$G$23,Inputs!$J$6:$J$23)*$K652</f>
        <v>402</v>
      </c>
      <c r="R652" s="250">
        <f>_xlfn.XLOOKUP($I652,Inputs!$G$6:$G$23,Inputs!$K$6:$K$23)*$K652</f>
        <v>435</v>
      </c>
      <c r="S652" s="211" t="s">
        <v>1636</v>
      </c>
      <c r="T652" s="31" t="s">
        <v>2861</v>
      </c>
      <c r="U652" s="211" t="s">
        <v>1637</v>
      </c>
      <c r="V652" s="31" t="s">
        <v>4226</v>
      </c>
      <c r="W652" s="16" t="s">
        <v>5476</v>
      </c>
      <c r="X652" s="16"/>
      <c r="Y652" s="74">
        <v>391</v>
      </c>
      <c r="Z652" s="196" t="str">
        <f t="shared" ref="Z652:Z715" si="33">IF(S652=U652,"YES","")</f>
        <v/>
      </c>
    </row>
    <row r="653" spans="2:26" ht="18.75">
      <c r="B653" s="211" t="s">
        <v>1639</v>
      </c>
      <c r="C653" s="211" t="s">
        <v>2808</v>
      </c>
      <c r="D653" s="46" t="s">
        <v>2783</v>
      </c>
      <c r="E653" s="31">
        <v>1</v>
      </c>
      <c r="F653" s="31" t="s">
        <v>2807</v>
      </c>
      <c r="G653" s="191">
        <v>8</v>
      </c>
      <c r="H653" s="191">
        <f t="shared" si="31"/>
        <v>4.9382716049382713</v>
      </c>
      <c r="I653" s="154">
        <v>230</v>
      </c>
      <c r="J653" s="251">
        <f>_xlfn.XLOOKUP($I653,Inputs!$C$6:$C$23,Inputs!$D$6:$D$23)*$G653</f>
        <v>3.84</v>
      </c>
      <c r="K653" s="252">
        <f t="shared" si="32"/>
        <v>3</v>
      </c>
      <c r="L653" s="322"/>
      <c r="M653" s="322"/>
      <c r="N653" s="322"/>
      <c r="O653" s="322"/>
      <c r="P653" s="322"/>
      <c r="Q653" s="250">
        <f>_xlfn.XLOOKUP($I653,Inputs!$G$6:$G$23,Inputs!$J$6:$J$23)*$K653</f>
        <v>402</v>
      </c>
      <c r="R653" s="250">
        <f>_xlfn.XLOOKUP($I653,Inputs!$G$6:$G$23,Inputs!$K$6:$K$23)*$K653</f>
        <v>435</v>
      </c>
      <c r="S653" s="211" t="s">
        <v>1636</v>
      </c>
      <c r="T653" s="31" t="s">
        <v>2861</v>
      </c>
      <c r="U653" s="211" t="s">
        <v>1635</v>
      </c>
      <c r="V653" s="31" t="s">
        <v>4115</v>
      </c>
      <c r="W653" s="16" t="s">
        <v>5476</v>
      </c>
      <c r="X653" s="16"/>
      <c r="Y653" s="74">
        <v>392</v>
      </c>
      <c r="Z653" s="196" t="str">
        <f t="shared" si="33"/>
        <v/>
      </c>
    </row>
    <row r="654" spans="2:26" ht="18.75">
      <c r="B654" s="211" t="s">
        <v>1641</v>
      </c>
      <c r="C654" s="211" t="s">
        <v>2808</v>
      </c>
      <c r="D654" s="46" t="s">
        <v>2783</v>
      </c>
      <c r="E654" s="31">
        <v>1</v>
      </c>
      <c r="F654" s="31" t="s">
        <v>2807</v>
      </c>
      <c r="G654" s="191">
        <v>6</v>
      </c>
      <c r="H654" s="191">
        <f t="shared" si="31"/>
        <v>3.7037037037037033</v>
      </c>
      <c r="I654" s="154">
        <v>230</v>
      </c>
      <c r="J654" s="251">
        <f>_xlfn.XLOOKUP($I654,Inputs!$C$6:$C$23,Inputs!$D$6:$D$23)*$G654</f>
        <v>2.88</v>
      </c>
      <c r="K654" s="252">
        <f t="shared" si="32"/>
        <v>3</v>
      </c>
      <c r="L654" s="322"/>
      <c r="M654" s="322"/>
      <c r="N654" s="322"/>
      <c r="O654" s="322"/>
      <c r="P654" s="322"/>
      <c r="Q654" s="250">
        <f>_xlfn.XLOOKUP($I654,Inputs!$G$6:$G$23,Inputs!$J$6:$J$23)*$K654</f>
        <v>402</v>
      </c>
      <c r="R654" s="250">
        <f>_xlfn.XLOOKUP($I654,Inputs!$G$6:$G$23,Inputs!$K$6:$K$23)*$K654</f>
        <v>435</v>
      </c>
      <c r="S654" s="211" t="s">
        <v>1517</v>
      </c>
      <c r="T654" s="31" t="s">
        <v>3987</v>
      </c>
      <c r="U654" s="211" t="s">
        <v>1640</v>
      </c>
      <c r="V654" s="31" t="s">
        <v>4234</v>
      </c>
      <c r="W654" s="16" t="s">
        <v>5476</v>
      </c>
      <c r="X654" s="16"/>
      <c r="Y654" s="74">
        <v>393</v>
      </c>
      <c r="Z654" s="196" t="str">
        <f t="shared" si="33"/>
        <v/>
      </c>
    </row>
    <row r="655" spans="2:26" ht="18.75">
      <c r="B655" s="211" t="s">
        <v>1641</v>
      </c>
      <c r="C655" s="211" t="s">
        <v>2808</v>
      </c>
      <c r="D655" s="46" t="s">
        <v>2783</v>
      </c>
      <c r="E655" s="31">
        <v>1</v>
      </c>
      <c r="F655" s="31" t="s">
        <v>2807</v>
      </c>
      <c r="G655" s="191">
        <v>18</v>
      </c>
      <c r="H655" s="191">
        <f t="shared" si="31"/>
        <v>11.111111111111111</v>
      </c>
      <c r="I655" s="154">
        <v>230</v>
      </c>
      <c r="J655" s="251">
        <f>_xlfn.XLOOKUP($I655,Inputs!$C$6:$C$23,Inputs!$D$6:$D$23)*$G655</f>
        <v>8.64</v>
      </c>
      <c r="K655" s="252">
        <f t="shared" si="32"/>
        <v>3</v>
      </c>
      <c r="L655" s="322"/>
      <c r="M655" s="322"/>
      <c r="N655" s="322"/>
      <c r="O655" s="322"/>
      <c r="P655" s="322"/>
      <c r="Q655" s="250">
        <f>_xlfn.XLOOKUP($I655,Inputs!$G$6:$G$23,Inputs!$J$6:$J$23)*$K655</f>
        <v>402</v>
      </c>
      <c r="R655" s="250">
        <f>_xlfn.XLOOKUP($I655,Inputs!$G$6:$G$23,Inputs!$K$6:$K$23)*$K655</f>
        <v>435</v>
      </c>
      <c r="S655" s="211" t="s">
        <v>1640</v>
      </c>
      <c r="T655" s="31" t="s">
        <v>4234</v>
      </c>
      <c r="U655" s="211" t="s">
        <v>1635</v>
      </c>
      <c r="V655" s="31" t="s">
        <v>4115</v>
      </c>
      <c r="W655" s="16" t="s">
        <v>5476</v>
      </c>
      <c r="X655" s="16"/>
      <c r="Y655" s="74">
        <v>394</v>
      </c>
      <c r="Z655" s="196" t="str">
        <f t="shared" si="33"/>
        <v/>
      </c>
    </row>
    <row r="656" spans="2:26" ht="18.75">
      <c r="B656" s="211" t="s">
        <v>1642</v>
      </c>
      <c r="C656" s="211" t="s">
        <v>2808</v>
      </c>
      <c r="D656" s="46" t="s">
        <v>2783</v>
      </c>
      <c r="E656" s="31">
        <v>1</v>
      </c>
      <c r="F656" s="31" t="s">
        <v>2807</v>
      </c>
      <c r="G656" s="191">
        <v>16</v>
      </c>
      <c r="H656" s="191">
        <f t="shared" si="31"/>
        <v>9.8765432098765427</v>
      </c>
      <c r="I656" s="154">
        <v>230</v>
      </c>
      <c r="J656" s="251">
        <f>_xlfn.XLOOKUP($I656,Inputs!$C$6:$C$23,Inputs!$D$6:$D$23)*$G656</f>
        <v>7.68</v>
      </c>
      <c r="K656" s="252">
        <f t="shared" si="32"/>
        <v>3</v>
      </c>
      <c r="L656" s="322"/>
      <c r="M656" s="322"/>
      <c r="N656" s="322"/>
      <c r="O656" s="322"/>
      <c r="P656" s="322"/>
      <c r="Q656" s="250">
        <f>_xlfn.XLOOKUP($I656,Inputs!$G$6:$G$23,Inputs!$J$6:$J$23)*$K656</f>
        <v>402</v>
      </c>
      <c r="R656" s="250">
        <f>_xlfn.XLOOKUP($I656,Inputs!$G$6:$G$23,Inputs!$K$6:$K$23)*$K656</f>
        <v>435</v>
      </c>
      <c r="S656" s="211" t="s">
        <v>1517</v>
      </c>
      <c r="T656" s="31" t="s">
        <v>3987</v>
      </c>
      <c r="U656" s="211" t="s">
        <v>1636</v>
      </c>
      <c r="V656" s="31" t="s">
        <v>2861</v>
      </c>
      <c r="W656" s="16" t="s">
        <v>5476</v>
      </c>
      <c r="X656" s="16"/>
      <c r="Y656" s="74">
        <v>395</v>
      </c>
      <c r="Z656" s="196" t="str">
        <f t="shared" si="33"/>
        <v/>
      </c>
    </row>
    <row r="657" spans="2:26" ht="18.75">
      <c r="B657" s="211" t="s">
        <v>1642</v>
      </c>
      <c r="C657" s="211" t="s">
        <v>2808</v>
      </c>
      <c r="D657" s="46" t="s">
        <v>2783</v>
      </c>
      <c r="E657" s="31">
        <v>1</v>
      </c>
      <c r="F657" s="31" t="s">
        <v>2807</v>
      </c>
      <c r="G657" s="191">
        <v>4</v>
      </c>
      <c r="H657" s="191">
        <f t="shared" si="31"/>
        <v>2.4691358024691357</v>
      </c>
      <c r="I657" s="154">
        <v>230</v>
      </c>
      <c r="J657" s="251">
        <f>_xlfn.XLOOKUP($I657,Inputs!$C$6:$C$23,Inputs!$D$6:$D$23)*$G657</f>
        <v>1.92</v>
      </c>
      <c r="K657" s="252">
        <f t="shared" si="32"/>
        <v>3</v>
      </c>
      <c r="L657" s="322"/>
      <c r="M657" s="322"/>
      <c r="N657" s="322"/>
      <c r="O657" s="322"/>
      <c r="P657" s="322"/>
      <c r="Q657" s="250">
        <f>_xlfn.XLOOKUP($I657,Inputs!$G$6:$G$23,Inputs!$J$6:$J$23)*$K657</f>
        <v>402</v>
      </c>
      <c r="R657" s="250">
        <f>_xlfn.XLOOKUP($I657,Inputs!$G$6:$G$23,Inputs!$K$6:$K$23)*$K657</f>
        <v>435</v>
      </c>
      <c r="S657" s="211" t="s">
        <v>1636</v>
      </c>
      <c r="T657" s="31" t="s">
        <v>2861</v>
      </c>
      <c r="U657" s="211" t="s">
        <v>1638</v>
      </c>
      <c r="V657" s="31" t="s">
        <v>4291</v>
      </c>
      <c r="W657" s="16" t="s">
        <v>5476</v>
      </c>
      <c r="X657" s="16"/>
      <c r="Y657" s="74">
        <v>396</v>
      </c>
      <c r="Z657" s="196" t="str">
        <f t="shared" si="33"/>
        <v/>
      </c>
    </row>
    <row r="658" spans="2:26" ht="18.75">
      <c r="B658" s="211" t="s">
        <v>1642</v>
      </c>
      <c r="C658" s="211" t="s">
        <v>2808</v>
      </c>
      <c r="D658" s="46" t="s">
        <v>2783</v>
      </c>
      <c r="E658" s="31">
        <v>1</v>
      </c>
      <c r="F658" s="31" t="s">
        <v>2807</v>
      </c>
      <c r="G658" s="191">
        <v>4.5</v>
      </c>
      <c r="H658" s="191">
        <f t="shared" si="31"/>
        <v>2.7777777777777777</v>
      </c>
      <c r="I658" s="154">
        <v>230</v>
      </c>
      <c r="J658" s="251">
        <f>_xlfn.XLOOKUP($I658,Inputs!$C$6:$C$23,Inputs!$D$6:$D$23)*$G658</f>
        <v>2.16</v>
      </c>
      <c r="K658" s="252">
        <f t="shared" si="32"/>
        <v>3</v>
      </c>
      <c r="L658" s="322"/>
      <c r="M658" s="322"/>
      <c r="N658" s="322"/>
      <c r="O658" s="322"/>
      <c r="P658" s="322"/>
      <c r="Q658" s="250">
        <f>_xlfn.XLOOKUP($I658,Inputs!$G$6:$G$23,Inputs!$J$6:$J$23)*$K658</f>
        <v>402</v>
      </c>
      <c r="R658" s="250">
        <f>_xlfn.XLOOKUP($I658,Inputs!$G$6:$G$23,Inputs!$K$6:$K$23)*$K658</f>
        <v>435</v>
      </c>
      <c r="S658" s="211" t="s">
        <v>1636</v>
      </c>
      <c r="T658" s="31" t="s">
        <v>2861</v>
      </c>
      <c r="U658" s="211" t="s">
        <v>1634</v>
      </c>
      <c r="V658" s="31" t="s">
        <v>3950</v>
      </c>
      <c r="W658" s="16" t="s">
        <v>5476</v>
      </c>
      <c r="X658" s="16"/>
      <c r="Y658" s="74">
        <v>397</v>
      </c>
      <c r="Z658" s="196" t="str">
        <f t="shared" si="33"/>
        <v/>
      </c>
    </row>
    <row r="659" spans="2:26" ht="18.75">
      <c r="B659" s="211" t="s">
        <v>1642</v>
      </c>
      <c r="C659" s="211" t="s">
        <v>2808</v>
      </c>
      <c r="D659" s="46" t="s">
        <v>2783</v>
      </c>
      <c r="E659" s="31">
        <v>1</v>
      </c>
      <c r="F659" s="31" t="s">
        <v>2807</v>
      </c>
      <c r="G659" s="191">
        <v>3.5</v>
      </c>
      <c r="H659" s="191">
        <f t="shared" si="31"/>
        <v>2.1604938271604937</v>
      </c>
      <c r="I659" s="154">
        <v>230</v>
      </c>
      <c r="J659" s="251">
        <f>_xlfn.XLOOKUP($I659,Inputs!$C$6:$C$23,Inputs!$D$6:$D$23)*$G659</f>
        <v>1.68</v>
      </c>
      <c r="K659" s="252">
        <f t="shared" si="32"/>
        <v>3</v>
      </c>
      <c r="L659" s="322"/>
      <c r="M659" s="322"/>
      <c r="N659" s="322"/>
      <c r="O659" s="322"/>
      <c r="P659" s="322"/>
      <c r="Q659" s="250">
        <f>_xlfn.XLOOKUP($I659,Inputs!$G$6:$G$23,Inputs!$J$6:$J$23)*$K659</f>
        <v>402</v>
      </c>
      <c r="R659" s="250">
        <f>_xlfn.XLOOKUP($I659,Inputs!$G$6:$G$23,Inputs!$K$6:$K$23)*$K659</f>
        <v>435</v>
      </c>
      <c r="S659" s="211" t="s">
        <v>1634</v>
      </c>
      <c r="T659" s="31" t="s">
        <v>3950</v>
      </c>
      <c r="U659" s="211" t="s">
        <v>1635</v>
      </c>
      <c r="V659" s="31" t="s">
        <v>4115</v>
      </c>
      <c r="W659" s="16" t="s">
        <v>5476</v>
      </c>
      <c r="X659" s="16"/>
      <c r="Y659" s="74">
        <v>398</v>
      </c>
      <c r="Z659" s="196" t="str">
        <f t="shared" si="33"/>
        <v/>
      </c>
    </row>
    <row r="660" spans="2:26" ht="18.75">
      <c r="B660" s="211" t="s">
        <v>1654</v>
      </c>
      <c r="C660" s="211" t="s">
        <v>2808</v>
      </c>
      <c r="D660" s="46" t="s">
        <v>2783</v>
      </c>
      <c r="E660" s="31">
        <v>1</v>
      </c>
      <c r="F660" s="31" t="s">
        <v>2807</v>
      </c>
      <c r="G660" s="191">
        <v>14.5</v>
      </c>
      <c r="H660" s="191">
        <f t="shared" si="31"/>
        <v>8.9506172839506171</v>
      </c>
      <c r="I660" s="154">
        <v>230</v>
      </c>
      <c r="J660" s="251">
        <f>_xlfn.XLOOKUP($I660,Inputs!$C$6:$C$23,Inputs!$D$6:$D$23)*$G660</f>
        <v>6.96</v>
      </c>
      <c r="K660" s="252">
        <f t="shared" si="32"/>
        <v>3</v>
      </c>
      <c r="L660" s="322"/>
      <c r="M660" s="322"/>
      <c r="N660" s="322"/>
      <c r="O660" s="322"/>
      <c r="P660" s="322"/>
      <c r="Q660" s="250">
        <f>_xlfn.XLOOKUP($I660,Inputs!$G$6:$G$23,Inputs!$J$6:$J$23)*$K660</f>
        <v>402</v>
      </c>
      <c r="R660" s="250">
        <f>_xlfn.XLOOKUP($I660,Inputs!$G$6:$G$23,Inputs!$K$6:$K$23)*$K660</f>
        <v>435</v>
      </c>
      <c r="S660" s="211" t="s">
        <v>1517</v>
      </c>
      <c r="T660" s="31" t="s">
        <v>3987</v>
      </c>
      <c r="U660" s="211" t="s">
        <v>1620</v>
      </c>
      <c r="V660" s="31" t="s">
        <v>2863</v>
      </c>
      <c r="W660" s="16" t="s">
        <v>5476</v>
      </c>
      <c r="X660" s="16"/>
      <c r="Y660" s="74">
        <v>408</v>
      </c>
      <c r="Z660" s="196" t="str">
        <f t="shared" si="33"/>
        <v/>
      </c>
    </row>
    <row r="661" spans="2:26" ht="18.75">
      <c r="B661" s="211" t="s">
        <v>1654</v>
      </c>
      <c r="C661" s="211" t="s">
        <v>2808</v>
      </c>
      <c r="D661" s="46" t="s">
        <v>2783</v>
      </c>
      <c r="E661" s="31">
        <v>1</v>
      </c>
      <c r="F661" s="31" t="s">
        <v>2807</v>
      </c>
      <c r="G661" s="191">
        <v>0.2</v>
      </c>
      <c r="H661" s="191">
        <f t="shared" si="31"/>
        <v>0.12345679012345678</v>
      </c>
      <c r="I661" s="154">
        <v>230</v>
      </c>
      <c r="J661" s="251">
        <f>_xlfn.XLOOKUP($I661,Inputs!$C$6:$C$23,Inputs!$D$6:$D$23)*$G661</f>
        <v>9.6000000000000002E-2</v>
      </c>
      <c r="K661" s="252">
        <f t="shared" si="32"/>
        <v>3</v>
      </c>
      <c r="L661" s="322"/>
      <c r="M661" s="322"/>
      <c r="N661" s="322"/>
      <c r="O661" s="322"/>
      <c r="P661" s="322"/>
      <c r="Q661" s="250">
        <f>_xlfn.XLOOKUP($I661,Inputs!$G$6:$G$23,Inputs!$J$6:$J$23)*$K661</f>
        <v>402</v>
      </c>
      <c r="R661" s="250">
        <f>_xlfn.XLOOKUP($I661,Inputs!$G$6:$G$23,Inputs!$K$6:$K$23)*$K661</f>
        <v>435</v>
      </c>
      <c r="S661" s="211" t="s">
        <v>1620</v>
      </c>
      <c r="T661" s="31" t="s">
        <v>2863</v>
      </c>
      <c r="U661" s="211" t="s">
        <v>1622</v>
      </c>
      <c r="V661" s="31" t="s">
        <v>3979</v>
      </c>
      <c r="W661" s="16" t="s">
        <v>5476</v>
      </c>
      <c r="X661" s="16"/>
      <c r="Y661" s="74">
        <v>409</v>
      </c>
      <c r="Z661" s="196" t="str">
        <f t="shared" si="33"/>
        <v/>
      </c>
    </row>
    <row r="662" spans="2:26" ht="18.75">
      <c r="B662" s="211" t="s">
        <v>1654</v>
      </c>
      <c r="C662" s="211" t="s">
        <v>2808</v>
      </c>
      <c r="D662" s="46" t="s">
        <v>2783</v>
      </c>
      <c r="E662" s="31">
        <v>1</v>
      </c>
      <c r="F662" s="31" t="s">
        <v>2807</v>
      </c>
      <c r="G662" s="191">
        <v>5.5</v>
      </c>
      <c r="H662" s="191">
        <f t="shared" si="31"/>
        <v>3.3950617283950617</v>
      </c>
      <c r="I662" s="154">
        <v>230</v>
      </c>
      <c r="J662" s="251">
        <f>_xlfn.XLOOKUP($I662,Inputs!$C$6:$C$23,Inputs!$D$6:$D$23)*$G662</f>
        <v>2.6399999999999997</v>
      </c>
      <c r="K662" s="252">
        <f t="shared" si="32"/>
        <v>3</v>
      </c>
      <c r="L662" s="322"/>
      <c r="M662" s="322"/>
      <c r="N662" s="322"/>
      <c r="O662" s="322"/>
      <c r="P662" s="322"/>
      <c r="Q662" s="250">
        <f>_xlfn.XLOOKUP($I662,Inputs!$G$6:$G$23,Inputs!$J$6:$J$23)*$K662</f>
        <v>402</v>
      </c>
      <c r="R662" s="250">
        <f>_xlfn.XLOOKUP($I662,Inputs!$G$6:$G$23,Inputs!$K$6:$K$23)*$K662</f>
        <v>435</v>
      </c>
      <c r="S662" s="211" t="s">
        <v>1620</v>
      </c>
      <c r="T662" s="31" t="s">
        <v>2863</v>
      </c>
      <c r="U662" s="211" t="s">
        <v>1655</v>
      </c>
      <c r="V662" s="31" t="s">
        <v>2864</v>
      </c>
      <c r="W662" s="16" t="s">
        <v>5476</v>
      </c>
      <c r="X662" s="16"/>
      <c r="Y662" s="74">
        <v>410</v>
      </c>
      <c r="Z662" s="196" t="str">
        <f t="shared" si="33"/>
        <v/>
      </c>
    </row>
    <row r="663" spans="2:26" ht="18.75">
      <c r="B663" s="211" t="s">
        <v>1654</v>
      </c>
      <c r="C663" s="211" t="s">
        <v>2808</v>
      </c>
      <c r="D663" s="46" t="s">
        <v>2783</v>
      </c>
      <c r="E663" s="31">
        <v>1</v>
      </c>
      <c r="F663" s="31" t="s">
        <v>2807</v>
      </c>
      <c r="G663" s="191">
        <v>4</v>
      </c>
      <c r="H663" s="191">
        <f t="shared" si="31"/>
        <v>2.4691358024691357</v>
      </c>
      <c r="I663" s="154">
        <v>230</v>
      </c>
      <c r="J663" s="251">
        <f>_xlfn.XLOOKUP($I663,Inputs!$C$6:$C$23,Inputs!$D$6:$D$23)*$G663</f>
        <v>1.92</v>
      </c>
      <c r="K663" s="252">
        <f t="shared" si="32"/>
        <v>3</v>
      </c>
      <c r="L663" s="322"/>
      <c r="M663" s="322"/>
      <c r="N663" s="322"/>
      <c r="O663" s="322"/>
      <c r="P663" s="322"/>
      <c r="Q663" s="250">
        <f>_xlfn.XLOOKUP($I663,Inputs!$G$6:$G$23,Inputs!$J$6:$J$23)*$K663</f>
        <v>402</v>
      </c>
      <c r="R663" s="250">
        <f>_xlfn.XLOOKUP($I663,Inputs!$G$6:$G$23,Inputs!$K$6:$K$23)*$K663</f>
        <v>435</v>
      </c>
      <c r="S663" s="211" t="s">
        <v>1655</v>
      </c>
      <c r="T663" s="31" t="s">
        <v>2864</v>
      </c>
      <c r="U663" s="211" t="s">
        <v>1647</v>
      </c>
      <c r="V663" s="31" t="s">
        <v>4040</v>
      </c>
      <c r="W663" s="16" t="s">
        <v>5476</v>
      </c>
      <c r="X663" s="16"/>
      <c r="Y663" s="74">
        <v>411</v>
      </c>
      <c r="Z663" s="196" t="str">
        <f t="shared" si="33"/>
        <v/>
      </c>
    </row>
    <row r="664" spans="2:26" ht="18.75">
      <c r="B664" s="211" t="s">
        <v>1654</v>
      </c>
      <c r="C664" s="211" t="s">
        <v>2808</v>
      </c>
      <c r="D664" s="46" t="s">
        <v>2783</v>
      </c>
      <c r="E664" s="31">
        <v>1</v>
      </c>
      <c r="F664" s="31" t="s">
        <v>2807</v>
      </c>
      <c r="G664" s="191">
        <v>4</v>
      </c>
      <c r="H664" s="191">
        <f t="shared" si="31"/>
        <v>2.4691358024691357</v>
      </c>
      <c r="I664" s="154">
        <v>230</v>
      </c>
      <c r="J664" s="251">
        <f>_xlfn.XLOOKUP($I664,Inputs!$C$6:$C$23,Inputs!$D$6:$D$23)*$G664</f>
        <v>1.92</v>
      </c>
      <c r="K664" s="252">
        <f t="shared" si="32"/>
        <v>3</v>
      </c>
      <c r="L664" s="322"/>
      <c r="M664" s="322"/>
      <c r="N664" s="322"/>
      <c r="O664" s="322"/>
      <c r="P664" s="322"/>
      <c r="Q664" s="250">
        <f>_xlfn.XLOOKUP($I664,Inputs!$G$6:$G$23,Inputs!$J$6:$J$23)*$K664</f>
        <v>402</v>
      </c>
      <c r="R664" s="250">
        <f>_xlfn.XLOOKUP($I664,Inputs!$G$6:$G$23,Inputs!$K$6:$K$23)*$K664</f>
        <v>435</v>
      </c>
      <c r="S664" s="211" t="s">
        <v>1647</v>
      </c>
      <c r="T664" s="31" t="s">
        <v>4040</v>
      </c>
      <c r="U664" s="211" t="s">
        <v>1644</v>
      </c>
      <c r="V664" s="31" t="s">
        <v>2862</v>
      </c>
      <c r="W664" s="16" t="s">
        <v>5476</v>
      </c>
      <c r="X664" s="16"/>
      <c r="Y664" s="74">
        <v>412</v>
      </c>
      <c r="Z664" s="196" t="str">
        <f t="shared" si="33"/>
        <v/>
      </c>
    </row>
    <row r="665" spans="2:26" ht="18.75">
      <c r="B665" s="211" t="s">
        <v>1654</v>
      </c>
      <c r="C665" s="211" t="s">
        <v>2808</v>
      </c>
      <c r="D665" s="46" t="s">
        <v>2783</v>
      </c>
      <c r="E665" s="31">
        <v>1</v>
      </c>
      <c r="F665" s="31" t="s">
        <v>2807</v>
      </c>
      <c r="G665" s="191">
        <v>7</v>
      </c>
      <c r="H665" s="191">
        <f t="shared" si="31"/>
        <v>4.3209876543209873</v>
      </c>
      <c r="I665" s="154">
        <v>230</v>
      </c>
      <c r="J665" s="251">
        <f>_xlfn.XLOOKUP($I665,Inputs!$C$6:$C$23,Inputs!$D$6:$D$23)*$G665</f>
        <v>3.36</v>
      </c>
      <c r="K665" s="252">
        <f t="shared" si="32"/>
        <v>3</v>
      </c>
      <c r="L665" s="322"/>
      <c r="M665" s="322"/>
      <c r="N665" s="322"/>
      <c r="O665" s="322"/>
      <c r="P665" s="322"/>
      <c r="Q665" s="250">
        <f>_xlfn.XLOOKUP($I665,Inputs!$G$6:$G$23,Inputs!$J$6:$J$23)*$K665</f>
        <v>402</v>
      </c>
      <c r="R665" s="250">
        <f>_xlfn.XLOOKUP($I665,Inputs!$G$6:$G$23,Inputs!$K$6:$K$23)*$K665</f>
        <v>435</v>
      </c>
      <c r="S665" s="211" t="s">
        <v>1644</v>
      </c>
      <c r="T665" s="31" t="s">
        <v>2862</v>
      </c>
      <c r="U665" s="211" t="s">
        <v>1656</v>
      </c>
      <c r="V665" s="31" t="s">
        <v>2865</v>
      </c>
      <c r="W665" s="16" t="s">
        <v>5476</v>
      </c>
      <c r="X665" s="16"/>
      <c r="Y665" s="74">
        <v>413</v>
      </c>
      <c r="Z665" s="196" t="str">
        <f t="shared" si="33"/>
        <v/>
      </c>
    </row>
    <row r="666" spans="2:26" ht="18.75">
      <c r="B666" s="211" t="s">
        <v>1654</v>
      </c>
      <c r="C666" s="211" t="s">
        <v>2808</v>
      </c>
      <c r="D666" s="46" t="s">
        <v>2783</v>
      </c>
      <c r="E666" s="31">
        <v>1</v>
      </c>
      <c r="F666" s="31" t="s">
        <v>2807</v>
      </c>
      <c r="G666" s="191">
        <v>0.1</v>
      </c>
      <c r="H666" s="191">
        <f t="shared" si="31"/>
        <v>6.1728395061728392E-2</v>
      </c>
      <c r="I666" s="154">
        <v>230</v>
      </c>
      <c r="J666" s="251">
        <f>_xlfn.XLOOKUP($I666,Inputs!$C$6:$C$23,Inputs!$D$6:$D$23)*$G666</f>
        <v>4.8000000000000001E-2</v>
      </c>
      <c r="K666" s="252">
        <f t="shared" si="32"/>
        <v>3</v>
      </c>
      <c r="L666" s="322"/>
      <c r="M666" s="322"/>
      <c r="N666" s="322"/>
      <c r="O666" s="322"/>
      <c r="P666" s="322"/>
      <c r="Q666" s="250">
        <f>_xlfn.XLOOKUP($I666,Inputs!$G$6:$G$23,Inputs!$J$6:$J$23)*$K666</f>
        <v>402</v>
      </c>
      <c r="R666" s="250">
        <f>_xlfn.XLOOKUP($I666,Inputs!$G$6:$G$23,Inputs!$K$6:$K$23)*$K666</f>
        <v>435</v>
      </c>
      <c r="S666" s="211" t="s">
        <v>1656</v>
      </c>
      <c r="T666" s="31" t="s">
        <v>2865</v>
      </c>
      <c r="U666" s="211" t="s">
        <v>1657</v>
      </c>
      <c r="V666" s="31" t="s">
        <v>4045</v>
      </c>
      <c r="W666" s="16" t="s">
        <v>5476</v>
      </c>
      <c r="X666" s="16"/>
      <c r="Y666" s="74">
        <v>414</v>
      </c>
      <c r="Z666" s="196" t="str">
        <f t="shared" si="33"/>
        <v/>
      </c>
    </row>
    <row r="667" spans="2:26" ht="18.75">
      <c r="B667" s="211" t="s">
        <v>1654</v>
      </c>
      <c r="C667" s="211" t="s">
        <v>2808</v>
      </c>
      <c r="D667" s="46" t="s">
        <v>2783</v>
      </c>
      <c r="E667" s="31">
        <v>1</v>
      </c>
      <c r="F667" s="31" t="s">
        <v>2807</v>
      </c>
      <c r="G667" s="191">
        <v>8</v>
      </c>
      <c r="H667" s="191">
        <f t="shared" si="31"/>
        <v>4.9382716049382713</v>
      </c>
      <c r="I667" s="154">
        <v>230</v>
      </c>
      <c r="J667" s="251">
        <f>_xlfn.XLOOKUP($I667,Inputs!$C$6:$C$23,Inputs!$D$6:$D$23)*$G667</f>
        <v>3.84</v>
      </c>
      <c r="K667" s="252">
        <f t="shared" si="32"/>
        <v>3</v>
      </c>
      <c r="L667" s="322"/>
      <c r="M667" s="322"/>
      <c r="N667" s="322"/>
      <c r="O667" s="322"/>
      <c r="P667" s="322"/>
      <c r="Q667" s="250">
        <f>_xlfn.XLOOKUP($I667,Inputs!$G$6:$G$23,Inputs!$J$6:$J$23)*$K667</f>
        <v>402</v>
      </c>
      <c r="R667" s="250">
        <f>_xlfn.XLOOKUP($I667,Inputs!$G$6:$G$23,Inputs!$K$6:$K$23)*$K667</f>
        <v>435</v>
      </c>
      <c r="S667" s="211" t="s">
        <v>1656</v>
      </c>
      <c r="T667" s="31" t="s">
        <v>2865</v>
      </c>
      <c r="U667" s="211" t="s">
        <v>1646</v>
      </c>
      <c r="V667" s="31" t="s">
        <v>4217</v>
      </c>
      <c r="W667" s="16" t="s">
        <v>5476</v>
      </c>
      <c r="X667" s="16"/>
      <c r="Y667" s="74">
        <v>415</v>
      </c>
      <c r="Z667" s="196" t="str">
        <f t="shared" si="33"/>
        <v/>
      </c>
    </row>
    <row r="668" spans="2:26" ht="18.75">
      <c r="B668" s="211" t="s">
        <v>1680</v>
      </c>
      <c r="C668" s="211" t="s">
        <v>2808</v>
      </c>
      <c r="D668" s="46" t="s">
        <v>2783</v>
      </c>
      <c r="E668" s="31">
        <v>1</v>
      </c>
      <c r="F668" s="31" t="s">
        <v>2807</v>
      </c>
      <c r="G668" s="191">
        <v>11</v>
      </c>
      <c r="H668" s="191">
        <f t="shared" si="31"/>
        <v>6.7901234567901234</v>
      </c>
      <c r="I668" s="154">
        <v>230</v>
      </c>
      <c r="J668" s="251">
        <f>_xlfn.XLOOKUP($I668,Inputs!$C$6:$C$23,Inputs!$D$6:$D$23)*$G668</f>
        <v>5.2799999999999994</v>
      </c>
      <c r="K668" s="252">
        <f t="shared" si="32"/>
        <v>3</v>
      </c>
      <c r="L668" s="322"/>
      <c r="M668" s="322"/>
      <c r="N668" s="322"/>
      <c r="O668" s="322"/>
      <c r="P668" s="322"/>
      <c r="Q668" s="250">
        <f>_xlfn.XLOOKUP($I668,Inputs!$G$6:$G$23,Inputs!$J$6:$J$23)*$K668</f>
        <v>402</v>
      </c>
      <c r="R668" s="250">
        <f>_xlfn.XLOOKUP($I668,Inputs!$G$6:$G$23,Inputs!$K$6:$K$23)*$K668</f>
        <v>435</v>
      </c>
      <c r="S668" s="211" t="s">
        <v>1517</v>
      </c>
      <c r="T668" s="31" t="s">
        <v>3987</v>
      </c>
      <c r="U668" s="211" t="s">
        <v>1682</v>
      </c>
      <c r="V668" s="31" t="s">
        <v>2875</v>
      </c>
      <c r="W668" s="16" t="s">
        <v>5476</v>
      </c>
      <c r="X668" s="16"/>
      <c r="Y668" s="74">
        <v>451</v>
      </c>
      <c r="Z668" s="196" t="str">
        <f t="shared" si="33"/>
        <v/>
      </c>
    </row>
    <row r="669" spans="2:26" ht="18.75">
      <c r="B669" s="211" t="s">
        <v>1680</v>
      </c>
      <c r="C669" s="211" t="s">
        <v>2808</v>
      </c>
      <c r="D669" s="46" t="s">
        <v>2783</v>
      </c>
      <c r="E669" s="31">
        <v>1</v>
      </c>
      <c r="F669" s="31" t="s">
        <v>2807</v>
      </c>
      <c r="G669" s="191">
        <v>0.1</v>
      </c>
      <c r="H669" s="191">
        <f t="shared" si="31"/>
        <v>6.1728395061728392E-2</v>
      </c>
      <c r="I669" s="154">
        <v>230</v>
      </c>
      <c r="J669" s="251">
        <f>_xlfn.XLOOKUP($I669,Inputs!$C$6:$C$23,Inputs!$D$6:$D$23)*$G669</f>
        <v>4.8000000000000001E-2</v>
      </c>
      <c r="K669" s="252">
        <f t="shared" si="32"/>
        <v>3</v>
      </c>
      <c r="L669" s="322"/>
      <c r="M669" s="322"/>
      <c r="N669" s="322"/>
      <c r="O669" s="322"/>
      <c r="P669" s="322"/>
      <c r="Q669" s="250">
        <f>_xlfn.XLOOKUP($I669,Inputs!$G$6:$G$23,Inputs!$J$6:$J$23)*$K669</f>
        <v>402</v>
      </c>
      <c r="R669" s="250">
        <f>_xlfn.XLOOKUP($I669,Inputs!$G$6:$G$23,Inputs!$K$6:$K$23)*$K669</f>
        <v>435</v>
      </c>
      <c r="S669" s="211" t="s">
        <v>1682</v>
      </c>
      <c r="T669" s="31" t="s">
        <v>2875</v>
      </c>
      <c r="U669" s="211" t="s">
        <v>1681</v>
      </c>
      <c r="V669" s="31" t="s">
        <v>4027</v>
      </c>
      <c r="W669" s="16" t="s">
        <v>5476</v>
      </c>
      <c r="X669" s="16"/>
      <c r="Y669" s="74">
        <v>452</v>
      </c>
      <c r="Z669" s="196" t="str">
        <f t="shared" si="33"/>
        <v/>
      </c>
    </row>
    <row r="670" spans="2:26" ht="18.75">
      <c r="B670" s="211" t="s">
        <v>1680</v>
      </c>
      <c r="C670" s="211" t="s">
        <v>2808</v>
      </c>
      <c r="D670" s="46" t="s">
        <v>2783</v>
      </c>
      <c r="E670" s="31">
        <v>1</v>
      </c>
      <c r="F670" s="31" t="s">
        <v>2807</v>
      </c>
      <c r="G670" s="191">
        <v>5</v>
      </c>
      <c r="H670" s="191">
        <f t="shared" si="31"/>
        <v>3.0864197530864197</v>
      </c>
      <c r="I670" s="154">
        <v>230</v>
      </c>
      <c r="J670" s="251">
        <f>_xlfn.XLOOKUP($I670,Inputs!$C$6:$C$23,Inputs!$D$6:$D$23)*$G670</f>
        <v>2.4</v>
      </c>
      <c r="K670" s="252">
        <f t="shared" si="32"/>
        <v>3</v>
      </c>
      <c r="L670" s="322"/>
      <c r="M670" s="322"/>
      <c r="N670" s="322"/>
      <c r="O670" s="322"/>
      <c r="P670" s="322"/>
      <c r="Q670" s="250">
        <f>_xlfn.XLOOKUP($I670,Inputs!$G$6:$G$23,Inputs!$J$6:$J$23)*$K670</f>
        <v>402</v>
      </c>
      <c r="R670" s="250">
        <f>_xlfn.XLOOKUP($I670,Inputs!$G$6:$G$23,Inputs!$K$6:$K$23)*$K670</f>
        <v>435</v>
      </c>
      <c r="S670" s="211" t="s">
        <v>1682</v>
      </c>
      <c r="T670" s="31" t="s">
        <v>2875</v>
      </c>
      <c r="U670" s="211" t="s">
        <v>1636</v>
      </c>
      <c r="V670" s="31" t="s">
        <v>2861</v>
      </c>
      <c r="W670" s="16" t="s">
        <v>5476</v>
      </c>
      <c r="X670" s="16"/>
      <c r="Y670" s="74">
        <v>453</v>
      </c>
      <c r="Z670" s="196" t="str">
        <f t="shared" si="33"/>
        <v/>
      </c>
    </row>
    <row r="671" spans="2:26" ht="18.75">
      <c r="B671" s="211" t="s">
        <v>1680</v>
      </c>
      <c r="C671" s="211" t="s">
        <v>2808</v>
      </c>
      <c r="D671" s="46" t="s">
        <v>2783</v>
      </c>
      <c r="E671" s="31">
        <v>1</v>
      </c>
      <c r="F671" s="31" t="s">
        <v>2807</v>
      </c>
      <c r="G671" s="191">
        <v>0.1</v>
      </c>
      <c r="H671" s="191">
        <f t="shared" si="31"/>
        <v>6.1728395061728392E-2</v>
      </c>
      <c r="I671" s="154">
        <v>230</v>
      </c>
      <c r="J671" s="251">
        <f>_xlfn.XLOOKUP($I671,Inputs!$C$6:$C$23,Inputs!$D$6:$D$23)*$G671</f>
        <v>4.8000000000000001E-2</v>
      </c>
      <c r="K671" s="252">
        <f t="shared" si="32"/>
        <v>3</v>
      </c>
      <c r="L671" s="322"/>
      <c r="M671" s="322"/>
      <c r="N671" s="322"/>
      <c r="O671" s="322"/>
      <c r="P671" s="322"/>
      <c r="Q671" s="250">
        <f>_xlfn.XLOOKUP($I671,Inputs!$G$6:$G$23,Inputs!$J$6:$J$23)*$K671</f>
        <v>402</v>
      </c>
      <c r="R671" s="250">
        <f>_xlfn.XLOOKUP($I671,Inputs!$G$6:$G$23,Inputs!$K$6:$K$23)*$K671</f>
        <v>435</v>
      </c>
      <c r="S671" s="211" t="s">
        <v>1636</v>
      </c>
      <c r="T671" s="31" t="s">
        <v>2861</v>
      </c>
      <c r="U671" s="211" t="s">
        <v>1637</v>
      </c>
      <c r="V671" s="31" t="s">
        <v>4226</v>
      </c>
      <c r="W671" s="16" t="s">
        <v>5476</v>
      </c>
      <c r="X671" s="16"/>
      <c r="Y671" s="74">
        <v>454</v>
      </c>
      <c r="Z671" s="196" t="str">
        <f t="shared" si="33"/>
        <v/>
      </c>
    </row>
    <row r="672" spans="2:26" ht="18.75">
      <c r="B672" s="211" t="s">
        <v>1680</v>
      </c>
      <c r="C672" s="211" t="s">
        <v>2808</v>
      </c>
      <c r="D672" s="46" t="s">
        <v>2783</v>
      </c>
      <c r="E672" s="31">
        <v>1</v>
      </c>
      <c r="F672" s="31" t="s">
        <v>2807</v>
      </c>
      <c r="G672" s="191">
        <v>8</v>
      </c>
      <c r="H672" s="191">
        <f t="shared" si="31"/>
        <v>4.9382716049382713</v>
      </c>
      <c r="I672" s="154">
        <v>230</v>
      </c>
      <c r="J672" s="251">
        <f>_xlfn.XLOOKUP($I672,Inputs!$C$6:$C$23,Inputs!$D$6:$D$23)*$G672</f>
        <v>3.84</v>
      </c>
      <c r="K672" s="252">
        <f t="shared" si="32"/>
        <v>3</v>
      </c>
      <c r="L672" s="322"/>
      <c r="M672" s="322"/>
      <c r="N672" s="322"/>
      <c r="O672" s="322"/>
      <c r="P672" s="322"/>
      <c r="Q672" s="250">
        <f>_xlfn.XLOOKUP($I672,Inputs!$G$6:$G$23,Inputs!$J$6:$J$23)*$K672</f>
        <v>402</v>
      </c>
      <c r="R672" s="250">
        <f>_xlfn.XLOOKUP($I672,Inputs!$G$6:$G$23,Inputs!$K$6:$K$23)*$K672</f>
        <v>435</v>
      </c>
      <c r="S672" s="211" t="s">
        <v>1636</v>
      </c>
      <c r="T672" s="31" t="s">
        <v>2861</v>
      </c>
      <c r="U672" s="211" t="s">
        <v>1635</v>
      </c>
      <c r="V672" s="31" t="s">
        <v>4115</v>
      </c>
      <c r="W672" s="16" t="s">
        <v>5476</v>
      </c>
      <c r="X672" s="16"/>
      <c r="Y672" s="74">
        <v>455</v>
      </c>
      <c r="Z672" s="196" t="str">
        <f t="shared" si="33"/>
        <v/>
      </c>
    </row>
    <row r="673" spans="2:26" ht="18.75">
      <c r="B673" s="211" t="s">
        <v>1685</v>
      </c>
      <c r="C673" s="211" t="s">
        <v>2808</v>
      </c>
      <c r="D673" s="46" t="s">
        <v>2783</v>
      </c>
      <c r="E673" s="31">
        <v>1</v>
      </c>
      <c r="F673" s="31" t="s">
        <v>2807</v>
      </c>
      <c r="G673" s="191">
        <v>11</v>
      </c>
      <c r="H673" s="191">
        <f t="shared" si="31"/>
        <v>6.7901234567901234</v>
      </c>
      <c r="I673" s="154">
        <v>230</v>
      </c>
      <c r="J673" s="251">
        <f>_xlfn.XLOOKUP($I673,Inputs!$C$6:$C$23,Inputs!$D$6:$D$23)*$G673</f>
        <v>5.2799999999999994</v>
      </c>
      <c r="K673" s="252">
        <f t="shared" si="32"/>
        <v>3</v>
      </c>
      <c r="L673" s="322"/>
      <c r="M673" s="322"/>
      <c r="N673" s="322"/>
      <c r="O673" s="322"/>
      <c r="P673" s="322"/>
      <c r="Q673" s="250">
        <f>_xlfn.XLOOKUP($I673,Inputs!$G$6:$G$23,Inputs!$J$6:$J$23)*$K673</f>
        <v>402</v>
      </c>
      <c r="R673" s="250">
        <f>_xlfn.XLOOKUP($I673,Inputs!$G$6:$G$23,Inputs!$K$6:$K$23)*$K673</f>
        <v>435</v>
      </c>
      <c r="S673" s="211" t="s">
        <v>1517</v>
      </c>
      <c r="T673" s="31" t="s">
        <v>3987</v>
      </c>
      <c r="U673" s="211" t="s">
        <v>1686</v>
      </c>
      <c r="V673" s="31" t="s">
        <v>2877</v>
      </c>
      <c r="W673" s="16" t="s">
        <v>5476</v>
      </c>
      <c r="X673" s="16"/>
      <c r="Y673" s="74">
        <v>465</v>
      </c>
      <c r="Z673" s="196" t="str">
        <f t="shared" si="33"/>
        <v/>
      </c>
    </row>
    <row r="674" spans="2:26" ht="18.75">
      <c r="B674" s="211" t="s">
        <v>1685</v>
      </c>
      <c r="C674" s="211" t="s">
        <v>2808</v>
      </c>
      <c r="D674" s="46" t="s">
        <v>2783</v>
      </c>
      <c r="E674" s="31">
        <v>1</v>
      </c>
      <c r="F674" s="31" t="s">
        <v>2807</v>
      </c>
      <c r="G674" s="191">
        <v>0.1</v>
      </c>
      <c r="H674" s="191">
        <f t="shared" si="31"/>
        <v>6.1728395061728392E-2</v>
      </c>
      <c r="I674" s="154">
        <v>230</v>
      </c>
      <c r="J674" s="251">
        <f>_xlfn.XLOOKUP($I674,Inputs!$C$6:$C$23,Inputs!$D$6:$D$23)*$G674</f>
        <v>4.8000000000000001E-2</v>
      </c>
      <c r="K674" s="252">
        <f t="shared" si="32"/>
        <v>3</v>
      </c>
      <c r="L674" s="322"/>
      <c r="M674" s="322"/>
      <c r="N674" s="322"/>
      <c r="O674" s="322"/>
      <c r="P674" s="322"/>
      <c r="Q674" s="250">
        <f>_xlfn.XLOOKUP($I674,Inputs!$G$6:$G$23,Inputs!$J$6:$J$23)*$K674</f>
        <v>402</v>
      </c>
      <c r="R674" s="250">
        <f>_xlfn.XLOOKUP($I674,Inputs!$G$6:$G$23,Inputs!$K$6:$K$23)*$K674</f>
        <v>435</v>
      </c>
      <c r="S674" s="211" t="s">
        <v>1686</v>
      </c>
      <c r="T674" s="31" t="s">
        <v>2877</v>
      </c>
      <c r="U674" s="211" t="s">
        <v>2756</v>
      </c>
      <c r="V674" s="31" t="s">
        <v>4141</v>
      </c>
      <c r="W674" s="16" t="s">
        <v>5476</v>
      </c>
      <c r="X674" s="16"/>
      <c r="Y674" s="74">
        <v>466</v>
      </c>
      <c r="Z674" s="196" t="str">
        <f t="shared" si="33"/>
        <v/>
      </c>
    </row>
    <row r="675" spans="2:26" ht="18.75">
      <c r="B675" s="211" t="s">
        <v>1685</v>
      </c>
      <c r="C675" s="211" t="s">
        <v>2808</v>
      </c>
      <c r="D675" s="46" t="s">
        <v>2783</v>
      </c>
      <c r="E675" s="31">
        <v>1</v>
      </c>
      <c r="F675" s="31" t="s">
        <v>2807</v>
      </c>
      <c r="G675" s="191">
        <v>4</v>
      </c>
      <c r="H675" s="191">
        <f t="shared" si="31"/>
        <v>2.4691358024691357</v>
      </c>
      <c r="I675" s="154">
        <v>230</v>
      </c>
      <c r="J675" s="251">
        <f>_xlfn.XLOOKUP($I675,Inputs!$C$6:$C$23,Inputs!$D$6:$D$23)*$G675</f>
        <v>1.92</v>
      </c>
      <c r="K675" s="252">
        <f t="shared" si="32"/>
        <v>3</v>
      </c>
      <c r="L675" s="322"/>
      <c r="M675" s="322"/>
      <c r="N675" s="322"/>
      <c r="O675" s="322"/>
      <c r="P675" s="322"/>
      <c r="Q675" s="250">
        <f>_xlfn.XLOOKUP($I675,Inputs!$G$6:$G$23,Inputs!$J$6:$J$23)*$K675</f>
        <v>402</v>
      </c>
      <c r="R675" s="250">
        <f>_xlfn.XLOOKUP($I675,Inputs!$G$6:$G$23,Inputs!$K$6:$K$23)*$K675</f>
        <v>435</v>
      </c>
      <c r="S675" s="211" t="s">
        <v>1686</v>
      </c>
      <c r="T675" s="31" t="s">
        <v>2877</v>
      </c>
      <c r="U675" s="211" t="s">
        <v>1687</v>
      </c>
      <c r="V675" s="31" t="s">
        <v>2876</v>
      </c>
      <c r="W675" s="16" t="s">
        <v>5476</v>
      </c>
      <c r="X675" s="16"/>
      <c r="Y675" s="74">
        <v>467</v>
      </c>
      <c r="Z675" s="196" t="str">
        <f t="shared" si="33"/>
        <v/>
      </c>
    </row>
    <row r="676" spans="2:26" ht="18.75">
      <c r="B676" s="211" t="s">
        <v>1685</v>
      </c>
      <c r="C676" s="211" t="s">
        <v>2808</v>
      </c>
      <c r="D676" s="46" t="s">
        <v>2783</v>
      </c>
      <c r="E676" s="31">
        <v>1</v>
      </c>
      <c r="F676" s="31" t="s">
        <v>2807</v>
      </c>
      <c r="G676" s="191">
        <v>0.1</v>
      </c>
      <c r="H676" s="191">
        <f t="shared" si="31"/>
        <v>6.1728395061728392E-2</v>
      </c>
      <c r="I676" s="154">
        <v>230</v>
      </c>
      <c r="J676" s="251">
        <f>_xlfn.XLOOKUP($I676,Inputs!$C$6:$C$23,Inputs!$D$6:$D$23)*$G676</f>
        <v>4.8000000000000001E-2</v>
      </c>
      <c r="K676" s="252">
        <f t="shared" si="32"/>
        <v>3</v>
      </c>
      <c r="L676" s="322"/>
      <c r="M676" s="322"/>
      <c r="N676" s="322"/>
      <c r="O676" s="322"/>
      <c r="P676" s="322"/>
      <c r="Q676" s="250">
        <f>_xlfn.XLOOKUP($I676,Inputs!$G$6:$G$23,Inputs!$J$6:$J$23)*$K676</f>
        <v>402</v>
      </c>
      <c r="R676" s="250">
        <f>_xlfn.XLOOKUP($I676,Inputs!$G$6:$G$23,Inputs!$K$6:$K$23)*$K676</f>
        <v>435</v>
      </c>
      <c r="S676" s="211" t="s">
        <v>1687</v>
      </c>
      <c r="T676" s="31" t="s">
        <v>2876</v>
      </c>
      <c r="U676" s="211" t="s">
        <v>2757</v>
      </c>
      <c r="V676" s="31" t="s">
        <v>4142</v>
      </c>
      <c r="W676" s="16" t="s">
        <v>5476</v>
      </c>
      <c r="X676" s="16"/>
      <c r="Y676" s="74">
        <v>468</v>
      </c>
      <c r="Z676" s="196" t="str">
        <f t="shared" si="33"/>
        <v/>
      </c>
    </row>
    <row r="677" spans="2:26" ht="18.75">
      <c r="B677" s="211" t="s">
        <v>1685</v>
      </c>
      <c r="C677" s="211" t="s">
        <v>2808</v>
      </c>
      <c r="D677" s="46" t="s">
        <v>2783</v>
      </c>
      <c r="E677" s="31">
        <v>1</v>
      </c>
      <c r="F677" s="31" t="s">
        <v>2807</v>
      </c>
      <c r="G677" s="191">
        <v>2.5</v>
      </c>
      <c r="H677" s="191">
        <f t="shared" si="31"/>
        <v>1.5432098765432098</v>
      </c>
      <c r="I677" s="154">
        <v>230</v>
      </c>
      <c r="J677" s="251">
        <f>_xlfn.XLOOKUP($I677,Inputs!$C$6:$C$23,Inputs!$D$6:$D$23)*$G677</f>
        <v>1.2</v>
      </c>
      <c r="K677" s="252">
        <f t="shared" si="32"/>
        <v>3</v>
      </c>
      <c r="L677" s="322"/>
      <c r="M677" s="322"/>
      <c r="N677" s="322"/>
      <c r="O677" s="322"/>
      <c r="P677" s="322"/>
      <c r="Q677" s="250">
        <f>_xlfn.XLOOKUP($I677,Inputs!$G$6:$G$23,Inputs!$J$6:$J$23)*$K677</f>
        <v>402</v>
      </c>
      <c r="R677" s="250">
        <f>_xlfn.XLOOKUP($I677,Inputs!$G$6:$G$23,Inputs!$K$6:$K$23)*$K677</f>
        <v>435</v>
      </c>
      <c r="S677" s="211" t="s">
        <v>1687</v>
      </c>
      <c r="T677" s="31" t="s">
        <v>2876</v>
      </c>
      <c r="U677" s="211" t="s">
        <v>1688</v>
      </c>
      <c r="V677" s="31" t="s">
        <v>4629</v>
      </c>
      <c r="W677" s="16" t="s">
        <v>5476</v>
      </c>
      <c r="X677" s="16"/>
      <c r="Y677" s="74">
        <v>469</v>
      </c>
      <c r="Z677" s="196" t="str">
        <f t="shared" si="33"/>
        <v/>
      </c>
    </row>
    <row r="678" spans="2:26" ht="18.75">
      <c r="B678" s="211" t="s">
        <v>1689</v>
      </c>
      <c r="C678" s="211" t="s">
        <v>2808</v>
      </c>
      <c r="D678" s="46" t="s">
        <v>2783</v>
      </c>
      <c r="E678" s="31">
        <v>1</v>
      </c>
      <c r="F678" s="31" t="s">
        <v>2807</v>
      </c>
      <c r="G678" s="191">
        <v>11</v>
      </c>
      <c r="H678" s="191">
        <f t="shared" si="31"/>
        <v>6.7901234567901234</v>
      </c>
      <c r="I678" s="154">
        <v>230</v>
      </c>
      <c r="J678" s="251">
        <f>_xlfn.XLOOKUP($I678,Inputs!$C$6:$C$23,Inputs!$D$6:$D$23)*$G678</f>
        <v>5.2799999999999994</v>
      </c>
      <c r="K678" s="252">
        <f t="shared" si="32"/>
        <v>3</v>
      </c>
      <c r="L678" s="322"/>
      <c r="M678" s="322"/>
      <c r="N678" s="322"/>
      <c r="O678" s="322"/>
      <c r="P678" s="322"/>
      <c r="Q678" s="250">
        <f>_xlfn.XLOOKUP($I678,Inputs!$G$6:$G$23,Inputs!$J$6:$J$23)*$K678</f>
        <v>402</v>
      </c>
      <c r="R678" s="250">
        <f>_xlfn.XLOOKUP($I678,Inputs!$G$6:$G$23,Inputs!$K$6:$K$23)*$K678</f>
        <v>435</v>
      </c>
      <c r="S678" s="211" t="s">
        <v>1517</v>
      </c>
      <c r="T678" s="31" t="s">
        <v>3987</v>
      </c>
      <c r="U678" s="211" t="s">
        <v>1686</v>
      </c>
      <c r="V678" s="31" t="s">
        <v>2877</v>
      </c>
      <c r="W678" s="16" t="s">
        <v>5476</v>
      </c>
      <c r="X678" s="16"/>
      <c r="Y678" s="74">
        <v>470</v>
      </c>
      <c r="Z678" s="196" t="str">
        <f t="shared" si="33"/>
        <v/>
      </c>
    </row>
    <row r="679" spans="2:26" ht="18.75">
      <c r="B679" s="211" t="s">
        <v>1689</v>
      </c>
      <c r="C679" s="211" t="s">
        <v>2808</v>
      </c>
      <c r="D679" s="46" t="s">
        <v>2783</v>
      </c>
      <c r="E679" s="31">
        <v>1</v>
      </c>
      <c r="F679" s="31" t="s">
        <v>2807</v>
      </c>
      <c r="G679" s="191">
        <v>0.1</v>
      </c>
      <c r="H679" s="191">
        <f t="shared" si="31"/>
        <v>6.1728395061728392E-2</v>
      </c>
      <c r="I679" s="154">
        <v>230</v>
      </c>
      <c r="J679" s="251">
        <f>_xlfn.XLOOKUP($I679,Inputs!$C$6:$C$23,Inputs!$D$6:$D$23)*$G679</f>
        <v>4.8000000000000001E-2</v>
      </c>
      <c r="K679" s="252">
        <f t="shared" si="32"/>
        <v>3</v>
      </c>
      <c r="L679" s="322"/>
      <c r="M679" s="322"/>
      <c r="N679" s="322"/>
      <c r="O679" s="322"/>
      <c r="P679" s="322"/>
      <c r="Q679" s="250">
        <f>_xlfn.XLOOKUP($I679,Inputs!$G$6:$G$23,Inputs!$J$6:$J$23)*$K679</f>
        <v>402</v>
      </c>
      <c r="R679" s="250">
        <f>_xlfn.XLOOKUP($I679,Inputs!$G$6:$G$23,Inputs!$K$6:$K$23)*$K679</f>
        <v>435</v>
      </c>
      <c r="S679" s="211" t="s">
        <v>1686</v>
      </c>
      <c r="T679" s="31" t="s">
        <v>2877</v>
      </c>
      <c r="U679" s="211" t="s">
        <v>2756</v>
      </c>
      <c r="V679" s="31" t="s">
        <v>4141</v>
      </c>
      <c r="W679" s="16" t="s">
        <v>5476</v>
      </c>
      <c r="X679" s="16"/>
      <c r="Y679" s="74">
        <v>471</v>
      </c>
      <c r="Z679" s="196" t="str">
        <f t="shared" si="33"/>
        <v/>
      </c>
    </row>
    <row r="680" spans="2:26" ht="18.75">
      <c r="B680" s="211" t="s">
        <v>1689</v>
      </c>
      <c r="C680" s="211" t="s">
        <v>2808</v>
      </c>
      <c r="D680" s="46" t="s">
        <v>2783</v>
      </c>
      <c r="E680" s="31">
        <v>1</v>
      </c>
      <c r="F680" s="31" t="s">
        <v>2807</v>
      </c>
      <c r="G680" s="191">
        <v>4</v>
      </c>
      <c r="H680" s="191">
        <f t="shared" si="31"/>
        <v>2.4691358024691357</v>
      </c>
      <c r="I680" s="154">
        <v>230</v>
      </c>
      <c r="J680" s="251">
        <f>_xlfn.XLOOKUP($I680,Inputs!$C$6:$C$23,Inputs!$D$6:$D$23)*$G680</f>
        <v>1.92</v>
      </c>
      <c r="K680" s="252">
        <f t="shared" si="32"/>
        <v>3</v>
      </c>
      <c r="L680" s="322"/>
      <c r="M680" s="322"/>
      <c r="N680" s="322"/>
      <c r="O680" s="322"/>
      <c r="P680" s="322"/>
      <c r="Q680" s="250">
        <f>_xlfn.XLOOKUP($I680,Inputs!$G$6:$G$23,Inputs!$J$6:$J$23)*$K680</f>
        <v>402</v>
      </c>
      <c r="R680" s="250">
        <f>_xlfn.XLOOKUP($I680,Inputs!$G$6:$G$23,Inputs!$K$6:$K$23)*$K680</f>
        <v>435</v>
      </c>
      <c r="S680" s="211" t="s">
        <v>1686</v>
      </c>
      <c r="T680" s="31" t="s">
        <v>2877</v>
      </c>
      <c r="U680" s="211" t="s">
        <v>1687</v>
      </c>
      <c r="V680" s="31" t="s">
        <v>2876</v>
      </c>
      <c r="W680" s="16" t="s">
        <v>5476</v>
      </c>
      <c r="X680" s="16"/>
      <c r="Y680" s="74">
        <v>472</v>
      </c>
      <c r="Z680" s="196" t="str">
        <f t="shared" si="33"/>
        <v/>
      </c>
    </row>
    <row r="681" spans="2:26" ht="18.75">
      <c r="B681" s="211" t="s">
        <v>1689</v>
      </c>
      <c r="C681" s="211" t="s">
        <v>2808</v>
      </c>
      <c r="D681" s="46" t="s">
        <v>2783</v>
      </c>
      <c r="E681" s="31">
        <v>1</v>
      </c>
      <c r="F681" s="31" t="s">
        <v>2807</v>
      </c>
      <c r="G681" s="191">
        <v>0.1</v>
      </c>
      <c r="H681" s="191">
        <f t="shared" si="31"/>
        <v>6.1728395061728392E-2</v>
      </c>
      <c r="I681" s="154">
        <v>230</v>
      </c>
      <c r="J681" s="251">
        <f>_xlfn.XLOOKUP($I681,Inputs!$C$6:$C$23,Inputs!$D$6:$D$23)*$G681</f>
        <v>4.8000000000000001E-2</v>
      </c>
      <c r="K681" s="252">
        <f t="shared" si="32"/>
        <v>3</v>
      </c>
      <c r="L681" s="322"/>
      <c r="M681" s="322"/>
      <c r="N681" s="322"/>
      <c r="O681" s="322"/>
      <c r="P681" s="322"/>
      <c r="Q681" s="250">
        <f>_xlfn.XLOOKUP($I681,Inputs!$G$6:$G$23,Inputs!$J$6:$J$23)*$K681</f>
        <v>402</v>
      </c>
      <c r="R681" s="250">
        <f>_xlfn.XLOOKUP($I681,Inputs!$G$6:$G$23,Inputs!$K$6:$K$23)*$K681</f>
        <v>435</v>
      </c>
      <c r="S681" s="211" t="s">
        <v>1687</v>
      </c>
      <c r="T681" s="31" t="s">
        <v>2876</v>
      </c>
      <c r="U681" s="211" t="s">
        <v>2757</v>
      </c>
      <c r="V681" s="31" t="s">
        <v>4142</v>
      </c>
      <c r="W681" s="16" t="s">
        <v>5476</v>
      </c>
      <c r="X681" s="16"/>
      <c r="Y681" s="74">
        <v>473</v>
      </c>
      <c r="Z681" s="196" t="str">
        <f t="shared" si="33"/>
        <v/>
      </c>
    </row>
    <row r="682" spans="2:26" ht="18.75">
      <c r="B682" s="211" t="s">
        <v>1689</v>
      </c>
      <c r="C682" s="211" t="s">
        <v>2808</v>
      </c>
      <c r="D682" s="46" t="s">
        <v>2783</v>
      </c>
      <c r="E682" s="31">
        <v>1</v>
      </c>
      <c r="F682" s="31" t="s">
        <v>2807</v>
      </c>
      <c r="G682" s="191">
        <v>2.5</v>
      </c>
      <c r="H682" s="191">
        <f t="shared" si="31"/>
        <v>1.5432098765432098</v>
      </c>
      <c r="I682" s="154">
        <v>230</v>
      </c>
      <c r="J682" s="251">
        <f>_xlfn.XLOOKUP($I682,Inputs!$C$6:$C$23,Inputs!$D$6:$D$23)*$G682</f>
        <v>1.2</v>
      </c>
      <c r="K682" s="252">
        <f t="shared" si="32"/>
        <v>3</v>
      </c>
      <c r="L682" s="322"/>
      <c r="M682" s="322"/>
      <c r="N682" s="322"/>
      <c r="O682" s="322"/>
      <c r="P682" s="322"/>
      <c r="Q682" s="250">
        <f>_xlfn.XLOOKUP($I682,Inputs!$G$6:$G$23,Inputs!$J$6:$J$23)*$K682</f>
        <v>402</v>
      </c>
      <c r="R682" s="250">
        <f>_xlfn.XLOOKUP($I682,Inputs!$G$6:$G$23,Inputs!$K$6:$K$23)*$K682</f>
        <v>435</v>
      </c>
      <c r="S682" s="211" t="s">
        <v>1687</v>
      </c>
      <c r="T682" s="31" t="s">
        <v>2876</v>
      </c>
      <c r="U682" s="211" t="s">
        <v>1688</v>
      </c>
      <c r="V682" s="31" t="s">
        <v>4629</v>
      </c>
      <c r="W682" s="16" t="s">
        <v>5476</v>
      </c>
      <c r="X682" s="16"/>
      <c r="Y682" s="74">
        <v>474</v>
      </c>
      <c r="Z682" s="196" t="str">
        <f t="shared" si="33"/>
        <v/>
      </c>
    </row>
    <row r="683" spans="2:26" ht="18.75">
      <c r="B683" s="211" t="s">
        <v>1691</v>
      </c>
      <c r="C683" s="211" t="s">
        <v>2808</v>
      </c>
      <c r="D683" s="46" t="s">
        <v>2783</v>
      </c>
      <c r="E683" s="31">
        <v>1</v>
      </c>
      <c r="F683" s="31" t="s">
        <v>2807</v>
      </c>
      <c r="G683" s="191">
        <v>11</v>
      </c>
      <c r="H683" s="191">
        <f t="shared" si="31"/>
        <v>6.7901234567901234</v>
      </c>
      <c r="I683" s="154">
        <v>230</v>
      </c>
      <c r="J683" s="251">
        <f>_xlfn.XLOOKUP($I683,Inputs!$C$6:$C$23,Inputs!$D$6:$D$23)*$G683</f>
        <v>5.2799999999999994</v>
      </c>
      <c r="K683" s="252">
        <f t="shared" si="32"/>
        <v>3</v>
      </c>
      <c r="L683" s="322"/>
      <c r="M683" s="322"/>
      <c r="N683" s="322"/>
      <c r="O683" s="322"/>
      <c r="P683" s="322"/>
      <c r="Q683" s="250">
        <f>_xlfn.XLOOKUP($I683,Inputs!$G$6:$G$23,Inputs!$J$6:$J$23)*$K683</f>
        <v>402</v>
      </c>
      <c r="R683" s="250">
        <f>_xlfn.XLOOKUP($I683,Inputs!$G$6:$G$23,Inputs!$K$6:$K$23)*$K683</f>
        <v>435</v>
      </c>
      <c r="S683" s="211" t="s">
        <v>1517</v>
      </c>
      <c r="T683" s="31" t="s">
        <v>3987</v>
      </c>
      <c r="U683" s="211" t="s">
        <v>1682</v>
      </c>
      <c r="V683" s="31" t="s">
        <v>2875</v>
      </c>
      <c r="W683" s="16" t="s">
        <v>5476</v>
      </c>
      <c r="X683" s="16"/>
      <c r="Y683" s="74">
        <v>477</v>
      </c>
      <c r="Z683" s="196" t="str">
        <f t="shared" si="33"/>
        <v/>
      </c>
    </row>
    <row r="684" spans="2:26" ht="18.75">
      <c r="B684" s="211" t="s">
        <v>1691</v>
      </c>
      <c r="C684" s="211" t="s">
        <v>2808</v>
      </c>
      <c r="D684" s="46" t="s">
        <v>2783</v>
      </c>
      <c r="E684" s="31">
        <v>1</v>
      </c>
      <c r="F684" s="31" t="s">
        <v>2807</v>
      </c>
      <c r="G684" s="191">
        <v>0.1</v>
      </c>
      <c r="H684" s="191">
        <f t="shared" si="31"/>
        <v>6.1728395061728392E-2</v>
      </c>
      <c r="I684" s="154">
        <v>230</v>
      </c>
      <c r="J684" s="251">
        <f>_xlfn.XLOOKUP($I684,Inputs!$C$6:$C$23,Inputs!$D$6:$D$23)*$G684</f>
        <v>4.8000000000000001E-2</v>
      </c>
      <c r="K684" s="252">
        <f t="shared" si="32"/>
        <v>3</v>
      </c>
      <c r="L684" s="322"/>
      <c r="M684" s="322"/>
      <c r="N684" s="322"/>
      <c r="O684" s="322"/>
      <c r="P684" s="322"/>
      <c r="Q684" s="250">
        <f>_xlfn.XLOOKUP($I684,Inputs!$G$6:$G$23,Inputs!$J$6:$J$23)*$K684</f>
        <v>402</v>
      </c>
      <c r="R684" s="250">
        <f>_xlfn.XLOOKUP($I684,Inputs!$G$6:$G$23,Inputs!$K$6:$K$23)*$K684</f>
        <v>435</v>
      </c>
      <c r="S684" s="211" t="s">
        <v>1682</v>
      </c>
      <c r="T684" s="31" t="s">
        <v>2875</v>
      </c>
      <c r="U684" s="211" t="s">
        <v>1681</v>
      </c>
      <c r="V684" s="31" t="s">
        <v>4027</v>
      </c>
      <c r="W684" s="16" t="s">
        <v>5476</v>
      </c>
      <c r="X684" s="16"/>
      <c r="Y684" s="74">
        <v>478</v>
      </c>
      <c r="Z684" s="196" t="str">
        <f t="shared" si="33"/>
        <v/>
      </c>
    </row>
    <row r="685" spans="2:26" ht="18.75">
      <c r="B685" s="211" t="s">
        <v>1691</v>
      </c>
      <c r="C685" s="211" t="s">
        <v>2808</v>
      </c>
      <c r="D685" s="46" t="s">
        <v>2783</v>
      </c>
      <c r="E685" s="31">
        <v>1</v>
      </c>
      <c r="F685" s="31" t="s">
        <v>2807</v>
      </c>
      <c r="G685" s="191">
        <v>5</v>
      </c>
      <c r="H685" s="191">
        <f t="shared" si="31"/>
        <v>3.0864197530864197</v>
      </c>
      <c r="I685" s="154">
        <v>230</v>
      </c>
      <c r="J685" s="251">
        <f>_xlfn.XLOOKUP($I685,Inputs!$C$6:$C$23,Inputs!$D$6:$D$23)*$G685</f>
        <v>2.4</v>
      </c>
      <c r="K685" s="252">
        <f t="shared" si="32"/>
        <v>3</v>
      </c>
      <c r="L685" s="322"/>
      <c r="M685" s="322"/>
      <c r="N685" s="322"/>
      <c r="O685" s="322"/>
      <c r="P685" s="322"/>
      <c r="Q685" s="250">
        <f>_xlfn.XLOOKUP($I685,Inputs!$G$6:$G$23,Inputs!$J$6:$J$23)*$K685</f>
        <v>402</v>
      </c>
      <c r="R685" s="250">
        <f>_xlfn.XLOOKUP($I685,Inputs!$G$6:$G$23,Inputs!$K$6:$K$23)*$K685</f>
        <v>435</v>
      </c>
      <c r="S685" s="211" t="s">
        <v>1682</v>
      </c>
      <c r="T685" s="31" t="s">
        <v>2875</v>
      </c>
      <c r="U685" s="211" t="s">
        <v>1636</v>
      </c>
      <c r="V685" s="31" t="s">
        <v>2861</v>
      </c>
      <c r="W685" s="16" t="s">
        <v>5476</v>
      </c>
      <c r="X685" s="16"/>
      <c r="Y685" s="74">
        <v>479</v>
      </c>
      <c r="Z685" s="196" t="str">
        <f t="shared" si="33"/>
        <v/>
      </c>
    </row>
    <row r="686" spans="2:26" ht="18.75">
      <c r="B686" s="211" t="s">
        <v>1691</v>
      </c>
      <c r="C686" s="211" t="s">
        <v>2808</v>
      </c>
      <c r="D686" s="46" t="s">
        <v>2783</v>
      </c>
      <c r="E686" s="31">
        <v>1</v>
      </c>
      <c r="F686" s="31" t="s">
        <v>2807</v>
      </c>
      <c r="G686" s="191">
        <v>0.1</v>
      </c>
      <c r="H686" s="191">
        <f t="shared" si="31"/>
        <v>6.1728395061728392E-2</v>
      </c>
      <c r="I686" s="154">
        <v>230</v>
      </c>
      <c r="J686" s="251">
        <f>_xlfn.XLOOKUP($I686,Inputs!$C$6:$C$23,Inputs!$D$6:$D$23)*$G686</f>
        <v>4.8000000000000001E-2</v>
      </c>
      <c r="K686" s="252">
        <f t="shared" si="32"/>
        <v>3</v>
      </c>
      <c r="L686" s="322"/>
      <c r="M686" s="322"/>
      <c r="N686" s="322"/>
      <c r="O686" s="322"/>
      <c r="P686" s="322"/>
      <c r="Q686" s="250">
        <f>_xlfn.XLOOKUP($I686,Inputs!$G$6:$G$23,Inputs!$J$6:$J$23)*$K686</f>
        <v>402</v>
      </c>
      <c r="R686" s="250">
        <f>_xlfn.XLOOKUP($I686,Inputs!$G$6:$G$23,Inputs!$K$6:$K$23)*$K686</f>
        <v>435</v>
      </c>
      <c r="S686" s="211" t="s">
        <v>1636</v>
      </c>
      <c r="T686" s="31" t="s">
        <v>2861</v>
      </c>
      <c r="U686" s="211" t="s">
        <v>1637</v>
      </c>
      <c r="V686" s="31" t="s">
        <v>4226</v>
      </c>
      <c r="W686" s="16" t="s">
        <v>5476</v>
      </c>
      <c r="X686" s="16"/>
      <c r="Y686" s="74">
        <v>480</v>
      </c>
      <c r="Z686" s="196" t="str">
        <f t="shared" si="33"/>
        <v/>
      </c>
    </row>
    <row r="687" spans="2:26" ht="18.75">
      <c r="B687" s="211" t="s">
        <v>1691</v>
      </c>
      <c r="C687" s="211" t="s">
        <v>2808</v>
      </c>
      <c r="D687" s="46" t="s">
        <v>2783</v>
      </c>
      <c r="E687" s="31">
        <v>1</v>
      </c>
      <c r="F687" s="31" t="s">
        <v>2807</v>
      </c>
      <c r="G687" s="191">
        <v>8</v>
      </c>
      <c r="H687" s="191">
        <f t="shared" si="31"/>
        <v>4.9382716049382713</v>
      </c>
      <c r="I687" s="154">
        <v>230</v>
      </c>
      <c r="J687" s="251">
        <f>_xlfn.XLOOKUP($I687,Inputs!$C$6:$C$23,Inputs!$D$6:$D$23)*$G687</f>
        <v>3.84</v>
      </c>
      <c r="K687" s="252">
        <f t="shared" si="32"/>
        <v>3</v>
      </c>
      <c r="L687" s="322"/>
      <c r="M687" s="322"/>
      <c r="N687" s="322"/>
      <c r="O687" s="322"/>
      <c r="P687" s="322"/>
      <c r="Q687" s="250">
        <f>_xlfn.XLOOKUP($I687,Inputs!$G$6:$G$23,Inputs!$J$6:$J$23)*$K687</f>
        <v>402</v>
      </c>
      <c r="R687" s="250">
        <f>_xlfn.XLOOKUP($I687,Inputs!$G$6:$G$23,Inputs!$K$6:$K$23)*$K687</f>
        <v>435</v>
      </c>
      <c r="S687" s="211" t="s">
        <v>1636</v>
      </c>
      <c r="T687" s="31" t="s">
        <v>2861</v>
      </c>
      <c r="U687" s="211" t="s">
        <v>1635</v>
      </c>
      <c r="V687" s="31" t="s">
        <v>4115</v>
      </c>
      <c r="W687" s="16" t="s">
        <v>5476</v>
      </c>
      <c r="X687" s="16"/>
      <c r="Y687" s="74">
        <v>481</v>
      </c>
      <c r="Z687" s="196" t="str">
        <f t="shared" si="33"/>
        <v/>
      </c>
    </row>
    <row r="688" spans="2:26" ht="18.75">
      <c r="B688" s="211" t="s">
        <v>1695</v>
      </c>
      <c r="C688" s="211" t="s">
        <v>2808</v>
      </c>
      <c r="D688" s="46" t="s">
        <v>2783</v>
      </c>
      <c r="E688" s="31">
        <v>1</v>
      </c>
      <c r="F688" s="31" t="s">
        <v>2807</v>
      </c>
      <c r="G688" s="191">
        <v>9</v>
      </c>
      <c r="H688" s="191">
        <f t="shared" si="31"/>
        <v>5.5555555555555554</v>
      </c>
      <c r="I688" s="154">
        <v>230</v>
      </c>
      <c r="J688" s="251">
        <f>_xlfn.XLOOKUP($I688,Inputs!$C$6:$C$23,Inputs!$D$6:$D$23)*$G688</f>
        <v>4.32</v>
      </c>
      <c r="K688" s="252">
        <f t="shared" si="32"/>
        <v>3</v>
      </c>
      <c r="L688" s="322"/>
      <c r="M688" s="322"/>
      <c r="N688" s="322"/>
      <c r="O688" s="322"/>
      <c r="P688" s="322"/>
      <c r="Q688" s="250">
        <f>_xlfn.XLOOKUP($I688,Inputs!$G$6:$G$23,Inputs!$J$6:$J$23)*$K688</f>
        <v>402</v>
      </c>
      <c r="R688" s="250">
        <f>_xlfn.XLOOKUP($I688,Inputs!$G$6:$G$23,Inputs!$K$6:$K$23)*$K688</f>
        <v>435</v>
      </c>
      <c r="S688" s="211" t="s">
        <v>1517</v>
      </c>
      <c r="T688" s="31" t="s">
        <v>3987</v>
      </c>
      <c r="U688" s="211" t="s">
        <v>1697</v>
      </c>
      <c r="V688" s="31" t="s">
        <v>4130</v>
      </c>
      <c r="W688" s="16" t="s">
        <v>5476</v>
      </c>
      <c r="X688" s="16"/>
      <c r="Y688" s="74">
        <v>484</v>
      </c>
      <c r="Z688" s="196" t="str">
        <f t="shared" si="33"/>
        <v/>
      </c>
    </row>
    <row r="689" spans="2:26" ht="18.75">
      <c r="B689" s="211" t="s">
        <v>1695</v>
      </c>
      <c r="C689" s="211" t="s">
        <v>2808</v>
      </c>
      <c r="D689" s="46" t="s">
        <v>2783</v>
      </c>
      <c r="E689" s="31">
        <v>1</v>
      </c>
      <c r="F689" s="31" t="s">
        <v>2807</v>
      </c>
      <c r="G689" s="191">
        <v>5</v>
      </c>
      <c r="H689" s="191">
        <f t="shared" si="31"/>
        <v>3.0864197530864197</v>
      </c>
      <c r="I689" s="154">
        <v>230</v>
      </c>
      <c r="J689" s="251">
        <f>_xlfn.XLOOKUP($I689,Inputs!$C$6:$C$23,Inputs!$D$6:$D$23)*$G689</f>
        <v>2.4</v>
      </c>
      <c r="K689" s="252">
        <f t="shared" si="32"/>
        <v>3</v>
      </c>
      <c r="L689" s="322"/>
      <c r="M689" s="322"/>
      <c r="N689" s="322"/>
      <c r="O689" s="322"/>
      <c r="P689" s="322"/>
      <c r="Q689" s="250">
        <f>_xlfn.XLOOKUP($I689,Inputs!$G$6:$G$23,Inputs!$J$6:$J$23)*$K689</f>
        <v>402</v>
      </c>
      <c r="R689" s="250">
        <f>_xlfn.XLOOKUP($I689,Inputs!$G$6:$G$23,Inputs!$K$6:$K$23)*$K689</f>
        <v>435</v>
      </c>
      <c r="S689" s="211" t="s">
        <v>1697</v>
      </c>
      <c r="T689" s="31" t="s">
        <v>4130</v>
      </c>
      <c r="U689" s="211" t="s">
        <v>1620</v>
      </c>
      <c r="V689" s="31" t="s">
        <v>2863</v>
      </c>
      <c r="W689" s="16" t="s">
        <v>5476</v>
      </c>
      <c r="X689" s="16"/>
      <c r="Y689" s="74">
        <v>485</v>
      </c>
      <c r="Z689" s="196" t="str">
        <f t="shared" si="33"/>
        <v/>
      </c>
    </row>
    <row r="690" spans="2:26" ht="18.75">
      <c r="B690" s="211" t="s">
        <v>1695</v>
      </c>
      <c r="C690" s="211" t="s">
        <v>2808</v>
      </c>
      <c r="D690" s="46" t="s">
        <v>2783</v>
      </c>
      <c r="E690" s="31">
        <v>1</v>
      </c>
      <c r="F690" s="31" t="s">
        <v>2807</v>
      </c>
      <c r="G690" s="191">
        <v>0.1</v>
      </c>
      <c r="H690" s="191">
        <f t="shared" si="31"/>
        <v>6.1728395061728392E-2</v>
      </c>
      <c r="I690" s="154">
        <v>230</v>
      </c>
      <c r="J690" s="251">
        <f>_xlfn.XLOOKUP($I690,Inputs!$C$6:$C$23,Inputs!$D$6:$D$23)*$G690</f>
        <v>4.8000000000000001E-2</v>
      </c>
      <c r="K690" s="252">
        <f t="shared" si="32"/>
        <v>3</v>
      </c>
      <c r="L690" s="322"/>
      <c r="M690" s="322"/>
      <c r="N690" s="322"/>
      <c r="O690" s="322"/>
      <c r="P690" s="322"/>
      <c r="Q690" s="250">
        <f>_xlfn.XLOOKUP($I690,Inputs!$G$6:$G$23,Inputs!$J$6:$J$23)*$K690</f>
        <v>402</v>
      </c>
      <c r="R690" s="250">
        <f>_xlfn.XLOOKUP($I690,Inputs!$G$6:$G$23,Inputs!$K$6:$K$23)*$K690</f>
        <v>435</v>
      </c>
      <c r="S690" s="211" t="s">
        <v>1620</v>
      </c>
      <c r="T690" s="31" t="s">
        <v>2863</v>
      </c>
      <c r="U690" s="211" t="s">
        <v>1621</v>
      </c>
      <c r="V690" s="31" t="s">
        <v>4314</v>
      </c>
      <c r="W690" s="16" t="s">
        <v>5476</v>
      </c>
      <c r="X690" s="16"/>
      <c r="Y690" s="74">
        <v>486</v>
      </c>
      <c r="Z690" s="196" t="str">
        <f t="shared" si="33"/>
        <v/>
      </c>
    </row>
    <row r="691" spans="2:26" ht="18.75">
      <c r="B691" s="211" t="s">
        <v>1695</v>
      </c>
      <c r="C691" s="211" t="s">
        <v>2808</v>
      </c>
      <c r="D691" s="46" t="s">
        <v>2783</v>
      </c>
      <c r="E691" s="31">
        <v>1</v>
      </c>
      <c r="F691" s="31" t="s">
        <v>2807</v>
      </c>
      <c r="G691" s="191">
        <v>5.5</v>
      </c>
      <c r="H691" s="191">
        <f t="shared" si="31"/>
        <v>3.3950617283950617</v>
      </c>
      <c r="I691" s="154">
        <v>230</v>
      </c>
      <c r="J691" s="251">
        <f>_xlfn.XLOOKUP($I691,Inputs!$C$6:$C$23,Inputs!$D$6:$D$23)*$G691</f>
        <v>2.6399999999999997</v>
      </c>
      <c r="K691" s="252">
        <f t="shared" si="32"/>
        <v>3</v>
      </c>
      <c r="L691" s="322"/>
      <c r="M691" s="322"/>
      <c r="N691" s="322"/>
      <c r="O691" s="322"/>
      <c r="P691" s="322"/>
      <c r="Q691" s="250">
        <f>_xlfn.XLOOKUP($I691,Inputs!$G$6:$G$23,Inputs!$J$6:$J$23)*$K691</f>
        <v>402</v>
      </c>
      <c r="R691" s="250">
        <f>_xlfn.XLOOKUP($I691,Inputs!$G$6:$G$23,Inputs!$K$6:$K$23)*$K691</f>
        <v>435</v>
      </c>
      <c r="S691" s="211" t="s">
        <v>1620</v>
      </c>
      <c r="T691" s="31" t="s">
        <v>2863</v>
      </c>
      <c r="U691" s="211" t="s">
        <v>1696</v>
      </c>
      <c r="V691" s="31" t="s">
        <v>4116</v>
      </c>
      <c r="W691" s="16" t="s">
        <v>5476</v>
      </c>
      <c r="X691" s="16"/>
      <c r="Y691" s="74">
        <v>487</v>
      </c>
      <c r="Z691" s="196" t="str">
        <f t="shared" si="33"/>
        <v/>
      </c>
    </row>
    <row r="692" spans="2:26" ht="18.75">
      <c r="B692" s="211" t="s">
        <v>1695</v>
      </c>
      <c r="C692" s="211" t="s">
        <v>2808</v>
      </c>
      <c r="D692" s="46" t="s">
        <v>2783</v>
      </c>
      <c r="E692" s="31">
        <v>1</v>
      </c>
      <c r="F692" s="31" t="s">
        <v>2807</v>
      </c>
      <c r="G692" s="191">
        <v>13.5</v>
      </c>
      <c r="H692" s="191">
        <f t="shared" si="31"/>
        <v>8.3333333333333321</v>
      </c>
      <c r="I692" s="154">
        <v>230</v>
      </c>
      <c r="J692" s="251">
        <f>_xlfn.XLOOKUP($I692,Inputs!$C$6:$C$23,Inputs!$D$6:$D$23)*$G692</f>
        <v>6.4799999999999995</v>
      </c>
      <c r="K692" s="252">
        <f t="shared" si="32"/>
        <v>3</v>
      </c>
      <c r="L692" s="322"/>
      <c r="M692" s="322"/>
      <c r="N692" s="322"/>
      <c r="O692" s="322"/>
      <c r="P692" s="322"/>
      <c r="Q692" s="250">
        <f>_xlfn.XLOOKUP($I692,Inputs!$G$6:$G$23,Inputs!$J$6:$J$23)*$K692</f>
        <v>402</v>
      </c>
      <c r="R692" s="250">
        <f>_xlfn.XLOOKUP($I692,Inputs!$G$6:$G$23,Inputs!$K$6:$K$23)*$K692</f>
        <v>435</v>
      </c>
      <c r="S692" s="211" t="s">
        <v>1696</v>
      </c>
      <c r="T692" s="31" t="s">
        <v>4116</v>
      </c>
      <c r="U692" s="211" t="s">
        <v>1656</v>
      </c>
      <c r="V692" s="31" t="s">
        <v>2865</v>
      </c>
      <c r="W692" s="16" t="s">
        <v>5476</v>
      </c>
      <c r="X692" s="16"/>
      <c r="Y692" s="74">
        <v>488</v>
      </c>
      <c r="Z692" s="196" t="str">
        <f t="shared" si="33"/>
        <v/>
      </c>
    </row>
    <row r="693" spans="2:26" ht="18.75">
      <c r="B693" s="211" t="s">
        <v>1695</v>
      </c>
      <c r="C693" s="211" t="s">
        <v>2808</v>
      </c>
      <c r="D693" s="46" t="s">
        <v>2783</v>
      </c>
      <c r="E693" s="31">
        <v>1</v>
      </c>
      <c r="F693" s="31" t="s">
        <v>2807</v>
      </c>
      <c r="G693" s="191">
        <v>0.1</v>
      </c>
      <c r="H693" s="191">
        <f t="shared" si="31"/>
        <v>6.1728395061728392E-2</v>
      </c>
      <c r="I693" s="154">
        <v>230</v>
      </c>
      <c r="J693" s="251">
        <f>_xlfn.XLOOKUP($I693,Inputs!$C$6:$C$23,Inputs!$D$6:$D$23)*$G693</f>
        <v>4.8000000000000001E-2</v>
      </c>
      <c r="K693" s="252">
        <f t="shared" si="32"/>
        <v>3</v>
      </c>
      <c r="L693" s="322"/>
      <c r="M693" s="322"/>
      <c r="N693" s="322"/>
      <c r="O693" s="322"/>
      <c r="P693" s="322"/>
      <c r="Q693" s="250">
        <f>_xlfn.XLOOKUP($I693,Inputs!$G$6:$G$23,Inputs!$J$6:$J$23)*$K693</f>
        <v>402</v>
      </c>
      <c r="R693" s="250">
        <f>_xlfn.XLOOKUP($I693,Inputs!$G$6:$G$23,Inputs!$K$6:$K$23)*$K693</f>
        <v>435</v>
      </c>
      <c r="S693" s="211" t="s">
        <v>1656</v>
      </c>
      <c r="T693" s="31" t="s">
        <v>2865</v>
      </c>
      <c r="U693" s="211" t="s">
        <v>1657</v>
      </c>
      <c r="V693" s="31" t="s">
        <v>4045</v>
      </c>
      <c r="W693" s="16" t="s">
        <v>5476</v>
      </c>
      <c r="X693" s="16"/>
      <c r="Y693" s="74">
        <v>489</v>
      </c>
      <c r="Z693" s="196" t="str">
        <f t="shared" si="33"/>
        <v/>
      </c>
    </row>
    <row r="694" spans="2:26" ht="18.75">
      <c r="B694" s="211" t="s">
        <v>1695</v>
      </c>
      <c r="C694" s="211" t="s">
        <v>2808</v>
      </c>
      <c r="D694" s="46" t="s">
        <v>2783</v>
      </c>
      <c r="E694" s="31">
        <v>1</v>
      </c>
      <c r="F694" s="31" t="s">
        <v>2807</v>
      </c>
      <c r="G694" s="191">
        <v>8</v>
      </c>
      <c r="H694" s="191">
        <f t="shared" si="31"/>
        <v>4.9382716049382713</v>
      </c>
      <c r="I694" s="154">
        <v>230</v>
      </c>
      <c r="J694" s="251">
        <f>_xlfn.XLOOKUP($I694,Inputs!$C$6:$C$23,Inputs!$D$6:$D$23)*$G694</f>
        <v>3.84</v>
      </c>
      <c r="K694" s="252">
        <f t="shared" si="32"/>
        <v>3</v>
      </c>
      <c r="L694" s="322"/>
      <c r="M694" s="322"/>
      <c r="N694" s="322"/>
      <c r="O694" s="322"/>
      <c r="P694" s="322"/>
      <c r="Q694" s="250">
        <f>_xlfn.XLOOKUP($I694,Inputs!$G$6:$G$23,Inputs!$J$6:$J$23)*$K694</f>
        <v>402</v>
      </c>
      <c r="R694" s="250">
        <f>_xlfn.XLOOKUP($I694,Inputs!$G$6:$G$23,Inputs!$K$6:$K$23)*$K694</f>
        <v>435</v>
      </c>
      <c r="S694" s="211" t="s">
        <v>1656</v>
      </c>
      <c r="T694" s="31" t="s">
        <v>2865</v>
      </c>
      <c r="U694" s="211" t="s">
        <v>1646</v>
      </c>
      <c r="V694" s="31" t="s">
        <v>4217</v>
      </c>
      <c r="W694" s="16" t="s">
        <v>5476</v>
      </c>
      <c r="X694" s="16"/>
      <c r="Y694" s="74">
        <v>490</v>
      </c>
      <c r="Z694" s="196" t="str">
        <f t="shared" si="33"/>
        <v/>
      </c>
    </row>
    <row r="695" spans="2:26" ht="18.75">
      <c r="B695" s="211" t="s">
        <v>1698</v>
      </c>
      <c r="C695" s="211" t="s">
        <v>2808</v>
      </c>
      <c r="D695" s="46" t="s">
        <v>2783</v>
      </c>
      <c r="E695" s="31">
        <v>1</v>
      </c>
      <c r="F695" s="31" t="s">
        <v>2807</v>
      </c>
      <c r="G695" s="191">
        <v>17.5</v>
      </c>
      <c r="H695" s="191">
        <f t="shared" si="31"/>
        <v>10.802469135802468</v>
      </c>
      <c r="I695" s="154">
        <v>500</v>
      </c>
      <c r="J695" s="251">
        <f>_xlfn.XLOOKUP($I695,Inputs!$C$6:$C$23,Inputs!$D$6:$D$23)*$G695</f>
        <v>6.9125000000000005</v>
      </c>
      <c r="K695" s="252">
        <f t="shared" si="32"/>
        <v>3</v>
      </c>
      <c r="L695" s="322"/>
      <c r="M695" s="322"/>
      <c r="N695" s="322"/>
      <c r="O695" s="322"/>
      <c r="P695" s="322"/>
      <c r="Q695" s="250">
        <f>_xlfn.XLOOKUP($I695,Inputs!$G$6:$G$23,Inputs!$J$6:$J$23)*$K695</f>
        <v>2550</v>
      </c>
      <c r="R695" s="250">
        <f>_xlfn.XLOOKUP($I695,Inputs!$G$6:$G$23,Inputs!$K$6:$K$23)*$K695</f>
        <v>3225</v>
      </c>
      <c r="S695" s="211" t="s">
        <v>1517</v>
      </c>
      <c r="T695" s="134" t="s">
        <v>3987</v>
      </c>
      <c r="U695" s="211" t="s">
        <v>1699</v>
      </c>
      <c r="V695" s="31" t="s">
        <v>3325</v>
      </c>
      <c r="W695" s="16" t="s">
        <v>5476</v>
      </c>
      <c r="X695" s="16"/>
      <c r="Y695" s="74">
        <v>491</v>
      </c>
      <c r="Z695" s="196" t="str">
        <f t="shared" si="33"/>
        <v/>
      </c>
    </row>
    <row r="696" spans="2:26" ht="18.75">
      <c r="B696" s="211" t="s">
        <v>1698</v>
      </c>
      <c r="C696" s="211" t="s">
        <v>2808</v>
      </c>
      <c r="D696" s="46" t="s">
        <v>2783</v>
      </c>
      <c r="E696" s="31">
        <v>1</v>
      </c>
      <c r="F696" s="31" t="s">
        <v>2807</v>
      </c>
      <c r="G696" s="191">
        <v>25</v>
      </c>
      <c r="H696" s="191">
        <f t="shared" si="31"/>
        <v>15.432098765432098</v>
      </c>
      <c r="I696" s="154">
        <v>500</v>
      </c>
      <c r="J696" s="251">
        <f>_xlfn.XLOOKUP($I696,Inputs!$C$6:$C$23,Inputs!$D$6:$D$23)*$G696</f>
        <v>9.875</v>
      </c>
      <c r="K696" s="252">
        <f t="shared" si="32"/>
        <v>3</v>
      </c>
      <c r="L696" s="322"/>
      <c r="M696" s="322"/>
      <c r="N696" s="322"/>
      <c r="O696" s="322"/>
      <c r="P696" s="322"/>
      <c r="Q696" s="250">
        <f>_xlfn.XLOOKUP($I696,Inputs!$G$6:$G$23,Inputs!$J$6:$J$23)*$K696</f>
        <v>2550</v>
      </c>
      <c r="R696" s="250">
        <f>_xlfn.XLOOKUP($I696,Inputs!$G$6:$G$23,Inputs!$K$6:$K$23)*$K696</f>
        <v>3225</v>
      </c>
      <c r="S696" s="211" t="s">
        <v>1699</v>
      </c>
      <c r="T696" s="31" t="s">
        <v>3325</v>
      </c>
      <c r="U696" s="211" t="s">
        <v>1571</v>
      </c>
      <c r="V696" s="31" t="s">
        <v>4431</v>
      </c>
      <c r="W696" s="16" t="s">
        <v>5476</v>
      </c>
      <c r="X696" s="16"/>
      <c r="Y696" s="74">
        <v>492</v>
      </c>
      <c r="Z696" s="196" t="str">
        <f t="shared" si="33"/>
        <v/>
      </c>
    </row>
    <row r="697" spans="2:26" ht="18.75">
      <c r="B697" s="211" t="s">
        <v>1698</v>
      </c>
      <c r="C697" s="211" t="s">
        <v>2808</v>
      </c>
      <c r="D697" s="46" t="s">
        <v>2783</v>
      </c>
      <c r="E697" s="31">
        <v>1</v>
      </c>
      <c r="F697" s="31" t="s">
        <v>2807</v>
      </c>
      <c r="G697" s="191">
        <v>0.1</v>
      </c>
      <c r="H697" s="191">
        <f t="shared" si="31"/>
        <v>6.1728395061728392E-2</v>
      </c>
      <c r="I697" s="154">
        <v>500</v>
      </c>
      <c r="J697" s="251">
        <f>_xlfn.XLOOKUP($I697,Inputs!$C$6:$C$23,Inputs!$D$6:$D$23)*$G697</f>
        <v>3.9500000000000007E-2</v>
      </c>
      <c r="K697" s="252">
        <f t="shared" si="32"/>
        <v>3</v>
      </c>
      <c r="L697" s="322"/>
      <c r="M697" s="322"/>
      <c r="N697" s="322"/>
      <c r="O697" s="322"/>
      <c r="P697" s="322"/>
      <c r="Q697" s="250">
        <f>_xlfn.XLOOKUP($I697,Inputs!$G$6:$G$23,Inputs!$J$6:$J$23)*$K697</f>
        <v>2550</v>
      </c>
      <c r="R697" s="250">
        <f>_xlfn.XLOOKUP($I697,Inputs!$G$6:$G$23,Inputs!$K$6:$K$23)*$K697</f>
        <v>3225</v>
      </c>
      <c r="S697" s="211" t="s">
        <v>1699</v>
      </c>
      <c r="T697" s="31" t="s">
        <v>3325</v>
      </c>
      <c r="U697" s="211" t="s">
        <v>1688</v>
      </c>
      <c r="V697" s="31" t="s">
        <v>4629</v>
      </c>
      <c r="W697" s="16" t="s">
        <v>5476</v>
      </c>
      <c r="X697" s="16"/>
      <c r="Y697" s="74">
        <v>493</v>
      </c>
      <c r="Z697" s="196" t="str">
        <f t="shared" si="33"/>
        <v/>
      </c>
    </row>
    <row r="698" spans="2:26" ht="18.75">
      <c r="B698" s="211" t="s">
        <v>1700</v>
      </c>
      <c r="C698" s="211" t="s">
        <v>2808</v>
      </c>
      <c r="D698" s="46" t="s">
        <v>2783</v>
      </c>
      <c r="E698" s="31">
        <v>1</v>
      </c>
      <c r="F698" s="31" t="s">
        <v>2807</v>
      </c>
      <c r="G698" s="191">
        <v>42.5</v>
      </c>
      <c r="H698" s="191">
        <f t="shared" si="31"/>
        <v>26.234567901234566</v>
      </c>
      <c r="I698" s="154">
        <v>500</v>
      </c>
      <c r="J698" s="251">
        <f>_xlfn.XLOOKUP($I698,Inputs!$C$6:$C$23,Inputs!$D$6:$D$23)*$G698</f>
        <v>16.787500000000001</v>
      </c>
      <c r="K698" s="252">
        <f t="shared" si="32"/>
        <v>3</v>
      </c>
      <c r="L698" s="322"/>
      <c r="M698" s="322"/>
      <c r="N698" s="322"/>
      <c r="O698" s="322"/>
      <c r="P698" s="322"/>
      <c r="Q698" s="250">
        <f>_xlfn.XLOOKUP($I698,Inputs!$G$6:$G$23,Inputs!$J$6:$J$23)*$K698</f>
        <v>2550</v>
      </c>
      <c r="R698" s="250">
        <f>_xlfn.XLOOKUP($I698,Inputs!$G$6:$G$23,Inputs!$K$6:$K$23)*$K698</f>
        <v>3225</v>
      </c>
      <c r="S698" s="211" t="s">
        <v>1517</v>
      </c>
      <c r="T698" s="31" t="s">
        <v>3987</v>
      </c>
      <c r="U698" s="211" t="s">
        <v>1571</v>
      </c>
      <c r="V698" s="31" t="s">
        <v>4431</v>
      </c>
      <c r="W698" s="16" t="s">
        <v>5476</v>
      </c>
      <c r="X698" s="16"/>
      <c r="Y698" s="74">
        <v>494</v>
      </c>
      <c r="Z698" s="196" t="str">
        <f t="shared" si="33"/>
        <v/>
      </c>
    </row>
    <row r="699" spans="2:26" ht="18.75">
      <c r="B699" s="211" t="s">
        <v>1701</v>
      </c>
      <c r="C699" s="211" t="s">
        <v>2808</v>
      </c>
      <c r="D699" s="46" t="s">
        <v>2783</v>
      </c>
      <c r="E699" s="31">
        <v>1</v>
      </c>
      <c r="F699" s="31" t="s">
        <v>2807</v>
      </c>
      <c r="G699" s="191">
        <v>42.5</v>
      </c>
      <c r="H699" s="191">
        <f t="shared" si="31"/>
        <v>26.234567901234566</v>
      </c>
      <c r="I699" s="154">
        <v>500</v>
      </c>
      <c r="J699" s="251">
        <f>_xlfn.XLOOKUP($I699,Inputs!$C$6:$C$23,Inputs!$D$6:$D$23)*$G699</f>
        <v>16.787500000000001</v>
      </c>
      <c r="K699" s="252">
        <f t="shared" si="32"/>
        <v>3</v>
      </c>
      <c r="L699" s="322"/>
      <c r="M699" s="322"/>
      <c r="N699" s="322"/>
      <c r="O699" s="322"/>
      <c r="P699" s="322"/>
      <c r="Q699" s="250">
        <f>_xlfn.XLOOKUP($I699,Inputs!$G$6:$G$23,Inputs!$J$6:$J$23)*$K699</f>
        <v>2550</v>
      </c>
      <c r="R699" s="250">
        <f>_xlfn.XLOOKUP($I699,Inputs!$G$6:$G$23,Inputs!$K$6:$K$23)*$K699</f>
        <v>3225</v>
      </c>
      <c r="S699" s="211" t="s">
        <v>1517</v>
      </c>
      <c r="T699" s="31" t="s">
        <v>3987</v>
      </c>
      <c r="U699" s="211" t="s">
        <v>1571</v>
      </c>
      <c r="V699" s="31" t="s">
        <v>4431</v>
      </c>
      <c r="W699" s="16" t="s">
        <v>5476</v>
      </c>
      <c r="X699" s="16"/>
      <c r="Y699" s="74">
        <v>495</v>
      </c>
      <c r="Z699" s="196" t="str">
        <f t="shared" si="33"/>
        <v/>
      </c>
    </row>
    <row r="700" spans="2:26" ht="18.75">
      <c r="B700" s="211" t="s">
        <v>1702</v>
      </c>
      <c r="C700" s="211" t="s">
        <v>2808</v>
      </c>
      <c r="D700" s="46" t="s">
        <v>2783</v>
      </c>
      <c r="E700" s="31">
        <v>1</v>
      </c>
      <c r="F700" s="31" t="s">
        <v>2807</v>
      </c>
      <c r="G700" s="191">
        <v>17.5</v>
      </c>
      <c r="H700" s="191">
        <f t="shared" si="31"/>
        <v>10.802469135802468</v>
      </c>
      <c r="I700" s="154">
        <v>500</v>
      </c>
      <c r="J700" s="251">
        <f>_xlfn.XLOOKUP($I700,Inputs!$C$6:$C$23,Inputs!$D$6:$D$23)*$G700</f>
        <v>6.9125000000000005</v>
      </c>
      <c r="K700" s="252">
        <f t="shared" si="32"/>
        <v>3</v>
      </c>
      <c r="L700" s="322"/>
      <c r="M700" s="322"/>
      <c r="N700" s="322"/>
      <c r="O700" s="322"/>
      <c r="P700" s="322"/>
      <c r="Q700" s="250">
        <f>_xlfn.XLOOKUP($I700,Inputs!$G$6:$G$23,Inputs!$J$6:$J$23)*$K700</f>
        <v>2550</v>
      </c>
      <c r="R700" s="250">
        <f>_xlfn.XLOOKUP($I700,Inputs!$G$6:$G$23,Inputs!$K$6:$K$23)*$K700</f>
        <v>3225</v>
      </c>
      <c r="S700" s="211" t="s">
        <v>1517</v>
      </c>
      <c r="T700" s="134" t="s">
        <v>3987</v>
      </c>
      <c r="U700" s="211" t="s">
        <v>1699</v>
      </c>
      <c r="V700" s="31" t="s">
        <v>3325</v>
      </c>
      <c r="W700" s="16" t="s">
        <v>5476</v>
      </c>
      <c r="X700" s="16"/>
      <c r="Y700" s="74">
        <v>496</v>
      </c>
      <c r="Z700" s="196" t="str">
        <f t="shared" si="33"/>
        <v/>
      </c>
    </row>
    <row r="701" spans="2:26" ht="18.75">
      <c r="B701" s="211" t="s">
        <v>1702</v>
      </c>
      <c r="C701" s="211" t="s">
        <v>2808</v>
      </c>
      <c r="D701" s="46" t="s">
        <v>2783</v>
      </c>
      <c r="E701" s="31">
        <v>1</v>
      </c>
      <c r="F701" s="31" t="s">
        <v>2807</v>
      </c>
      <c r="G701" s="191">
        <v>25</v>
      </c>
      <c r="H701" s="191">
        <f t="shared" si="31"/>
        <v>15.432098765432098</v>
      </c>
      <c r="I701" s="154">
        <v>500</v>
      </c>
      <c r="J701" s="251">
        <f>_xlfn.XLOOKUP($I701,Inputs!$C$6:$C$23,Inputs!$D$6:$D$23)*$G701</f>
        <v>9.875</v>
      </c>
      <c r="K701" s="252">
        <f t="shared" si="32"/>
        <v>3</v>
      </c>
      <c r="L701" s="322"/>
      <c r="M701" s="322"/>
      <c r="N701" s="322"/>
      <c r="O701" s="322"/>
      <c r="P701" s="322"/>
      <c r="Q701" s="250">
        <f>_xlfn.XLOOKUP($I701,Inputs!$G$6:$G$23,Inputs!$J$6:$J$23)*$K701</f>
        <v>2550</v>
      </c>
      <c r="R701" s="250">
        <f>_xlfn.XLOOKUP($I701,Inputs!$G$6:$G$23,Inputs!$K$6:$K$23)*$K701</f>
        <v>3225</v>
      </c>
      <c r="S701" s="211" t="s">
        <v>1699</v>
      </c>
      <c r="T701" s="31" t="s">
        <v>3325</v>
      </c>
      <c r="U701" s="211" t="s">
        <v>1571</v>
      </c>
      <c r="V701" s="31" t="s">
        <v>4431</v>
      </c>
      <c r="W701" s="16" t="s">
        <v>5476</v>
      </c>
      <c r="X701" s="16"/>
      <c r="Y701" s="74">
        <v>497</v>
      </c>
      <c r="Z701" s="196" t="str">
        <f t="shared" si="33"/>
        <v/>
      </c>
    </row>
    <row r="702" spans="2:26" ht="18.75">
      <c r="B702" s="211" t="s">
        <v>1702</v>
      </c>
      <c r="C702" s="211" t="s">
        <v>2808</v>
      </c>
      <c r="D702" s="46" t="s">
        <v>2783</v>
      </c>
      <c r="E702" s="31">
        <v>1</v>
      </c>
      <c r="F702" s="31" t="s">
        <v>2807</v>
      </c>
      <c r="G702" s="191">
        <v>0.1</v>
      </c>
      <c r="H702" s="191">
        <f t="shared" si="31"/>
        <v>6.1728395061728392E-2</v>
      </c>
      <c r="I702" s="154">
        <v>500</v>
      </c>
      <c r="J702" s="251">
        <f>_xlfn.XLOOKUP($I702,Inputs!$C$6:$C$23,Inputs!$D$6:$D$23)*$G702</f>
        <v>3.9500000000000007E-2</v>
      </c>
      <c r="K702" s="252">
        <f t="shared" si="32"/>
        <v>3</v>
      </c>
      <c r="L702" s="322"/>
      <c r="M702" s="322"/>
      <c r="N702" s="322"/>
      <c r="O702" s="322"/>
      <c r="P702" s="322"/>
      <c r="Q702" s="250">
        <f>_xlfn.XLOOKUP($I702,Inputs!$G$6:$G$23,Inputs!$J$6:$J$23)*$K702</f>
        <v>2550</v>
      </c>
      <c r="R702" s="250">
        <f>_xlfn.XLOOKUP($I702,Inputs!$G$6:$G$23,Inputs!$K$6:$K$23)*$K702</f>
        <v>3225</v>
      </c>
      <c r="S702" s="211" t="s">
        <v>1699</v>
      </c>
      <c r="T702" s="134" t="s">
        <v>3325</v>
      </c>
      <c r="U702" s="211" t="s">
        <v>1688</v>
      </c>
      <c r="V702" s="31" t="s">
        <v>4629</v>
      </c>
      <c r="W702" s="16" t="s">
        <v>5476</v>
      </c>
      <c r="X702" s="16"/>
      <c r="Y702" s="74">
        <v>498</v>
      </c>
      <c r="Z702" s="196" t="str">
        <f t="shared" si="33"/>
        <v/>
      </c>
    </row>
    <row r="703" spans="2:26" ht="18.75">
      <c r="B703" s="211" t="s">
        <v>1707</v>
      </c>
      <c r="C703" s="211" t="s">
        <v>2808</v>
      </c>
      <c r="D703" s="46" t="s">
        <v>2783</v>
      </c>
      <c r="E703" s="31">
        <v>1</v>
      </c>
      <c r="F703" s="31" t="s">
        <v>2807</v>
      </c>
      <c r="G703" s="191">
        <v>8</v>
      </c>
      <c r="H703" s="191">
        <f t="shared" si="31"/>
        <v>4.9382716049382713</v>
      </c>
      <c r="I703" s="154">
        <v>230</v>
      </c>
      <c r="J703" s="251">
        <f>_xlfn.XLOOKUP($I703,Inputs!$C$6:$C$23,Inputs!$D$6:$D$23)*$G703</f>
        <v>3.84</v>
      </c>
      <c r="K703" s="252">
        <f t="shared" si="32"/>
        <v>3</v>
      </c>
      <c r="L703" s="322"/>
      <c r="M703" s="322"/>
      <c r="N703" s="322"/>
      <c r="O703" s="322"/>
      <c r="P703" s="322"/>
      <c r="Q703" s="250">
        <f>_xlfn.XLOOKUP($I703,Inputs!$G$6:$G$23,Inputs!$J$6:$J$23)*$K703</f>
        <v>402</v>
      </c>
      <c r="R703" s="250">
        <f>_xlfn.XLOOKUP($I703,Inputs!$G$6:$G$23,Inputs!$K$6:$K$23)*$K703</f>
        <v>435</v>
      </c>
      <c r="S703" s="211" t="s">
        <v>1517</v>
      </c>
      <c r="T703" s="31" t="s">
        <v>3987</v>
      </c>
      <c r="U703" s="211" t="s">
        <v>1697</v>
      </c>
      <c r="V703" s="31" t="s">
        <v>4130</v>
      </c>
      <c r="W703" s="16" t="s">
        <v>5476</v>
      </c>
      <c r="X703" s="16"/>
      <c r="Y703" s="74">
        <v>502</v>
      </c>
      <c r="Z703" s="196" t="str">
        <f t="shared" si="33"/>
        <v/>
      </c>
    </row>
    <row r="704" spans="2:26" ht="18.75">
      <c r="B704" s="211" t="s">
        <v>1707</v>
      </c>
      <c r="C704" s="211" t="s">
        <v>2808</v>
      </c>
      <c r="D704" s="46" t="s">
        <v>2783</v>
      </c>
      <c r="E704" s="31">
        <v>1</v>
      </c>
      <c r="F704" s="31" t="s">
        <v>2807</v>
      </c>
      <c r="G704" s="191">
        <v>4.5</v>
      </c>
      <c r="H704" s="191">
        <f t="shared" si="31"/>
        <v>2.7777777777777777</v>
      </c>
      <c r="I704" s="154">
        <v>230</v>
      </c>
      <c r="J704" s="251">
        <f>_xlfn.XLOOKUP($I704,Inputs!$C$6:$C$23,Inputs!$D$6:$D$23)*$G704</f>
        <v>2.16</v>
      </c>
      <c r="K704" s="252">
        <f t="shared" si="32"/>
        <v>3</v>
      </c>
      <c r="L704" s="322"/>
      <c r="M704" s="322"/>
      <c r="N704" s="322"/>
      <c r="O704" s="322"/>
      <c r="P704" s="322"/>
      <c r="Q704" s="250">
        <f>_xlfn.XLOOKUP($I704,Inputs!$G$6:$G$23,Inputs!$J$6:$J$23)*$K704</f>
        <v>402</v>
      </c>
      <c r="R704" s="250">
        <f>_xlfn.XLOOKUP($I704,Inputs!$G$6:$G$23,Inputs!$K$6:$K$23)*$K704</f>
        <v>435</v>
      </c>
      <c r="S704" s="211" t="s">
        <v>1697</v>
      </c>
      <c r="T704" s="31" t="s">
        <v>4130</v>
      </c>
      <c r="U704" s="211" t="s">
        <v>1620</v>
      </c>
      <c r="V704" s="31" t="s">
        <v>2863</v>
      </c>
      <c r="W704" s="16" t="s">
        <v>5476</v>
      </c>
      <c r="X704" s="16"/>
      <c r="Y704" s="74">
        <v>503</v>
      </c>
      <c r="Z704" s="196" t="str">
        <f t="shared" si="33"/>
        <v/>
      </c>
    </row>
    <row r="705" spans="2:26" ht="18.75">
      <c r="B705" s="211" t="s">
        <v>1707</v>
      </c>
      <c r="C705" s="211" t="s">
        <v>2808</v>
      </c>
      <c r="D705" s="46" t="s">
        <v>2783</v>
      </c>
      <c r="E705" s="31">
        <v>1</v>
      </c>
      <c r="F705" s="31" t="s">
        <v>2807</v>
      </c>
      <c r="G705" s="191">
        <v>4.5</v>
      </c>
      <c r="H705" s="191">
        <f t="shared" si="31"/>
        <v>2.7777777777777777</v>
      </c>
      <c r="I705" s="154">
        <v>230</v>
      </c>
      <c r="J705" s="251">
        <f>_xlfn.XLOOKUP($I705,Inputs!$C$6:$C$23,Inputs!$D$6:$D$23)*$G705</f>
        <v>2.16</v>
      </c>
      <c r="K705" s="252">
        <f t="shared" si="32"/>
        <v>3</v>
      </c>
      <c r="L705" s="322"/>
      <c r="M705" s="322"/>
      <c r="N705" s="322"/>
      <c r="O705" s="322"/>
      <c r="P705" s="322"/>
      <c r="Q705" s="250">
        <f>_xlfn.XLOOKUP($I705,Inputs!$G$6:$G$23,Inputs!$J$6:$J$23)*$K705</f>
        <v>402</v>
      </c>
      <c r="R705" s="250">
        <f>_xlfn.XLOOKUP($I705,Inputs!$G$6:$G$23,Inputs!$K$6:$K$23)*$K705</f>
        <v>435</v>
      </c>
      <c r="S705" s="211" t="s">
        <v>1620</v>
      </c>
      <c r="T705" s="31" t="s">
        <v>2863</v>
      </c>
      <c r="U705" s="211" t="s">
        <v>1696</v>
      </c>
      <c r="V705" s="31" t="s">
        <v>4116</v>
      </c>
      <c r="W705" s="16" t="s">
        <v>5476</v>
      </c>
      <c r="X705" s="16"/>
      <c r="Y705" s="74">
        <v>504</v>
      </c>
      <c r="Z705" s="196" t="str">
        <f t="shared" si="33"/>
        <v/>
      </c>
    </row>
    <row r="706" spans="2:26" ht="18.75">
      <c r="B706" s="211" t="s">
        <v>1707</v>
      </c>
      <c r="C706" s="211" t="s">
        <v>2808</v>
      </c>
      <c r="D706" s="46" t="s">
        <v>2783</v>
      </c>
      <c r="E706" s="31">
        <v>1</v>
      </c>
      <c r="F706" s="31" t="s">
        <v>2807</v>
      </c>
      <c r="G706" s="191">
        <v>18</v>
      </c>
      <c r="H706" s="191">
        <f t="shared" si="31"/>
        <v>11.111111111111111</v>
      </c>
      <c r="I706" s="154">
        <v>230</v>
      </c>
      <c r="J706" s="251">
        <f>_xlfn.XLOOKUP($I706,Inputs!$C$6:$C$23,Inputs!$D$6:$D$23)*$G706</f>
        <v>8.64</v>
      </c>
      <c r="K706" s="252">
        <f t="shared" si="32"/>
        <v>3</v>
      </c>
      <c r="L706" s="322"/>
      <c r="M706" s="322"/>
      <c r="N706" s="322"/>
      <c r="O706" s="322"/>
      <c r="P706" s="322"/>
      <c r="Q706" s="250">
        <f>_xlfn.XLOOKUP($I706,Inputs!$G$6:$G$23,Inputs!$J$6:$J$23)*$K706</f>
        <v>402</v>
      </c>
      <c r="R706" s="250">
        <f>_xlfn.XLOOKUP($I706,Inputs!$G$6:$G$23,Inputs!$K$6:$K$23)*$K706</f>
        <v>435</v>
      </c>
      <c r="S706" s="211" t="s">
        <v>1696</v>
      </c>
      <c r="T706" s="31" t="s">
        <v>4116</v>
      </c>
      <c r="U706" s="211" t="s">
        <v>1646</v>
      </c>
      <c r="V706" s="31" t="s">
        <v>4217</v>
      </c>
      <c r="W706" s="16" t="s">
        <v>5476</v>
      </c>
      <c r="X706" s="16"/>
      <c r="Y706" s="74">
        <v>505</v>
      </c>
      <c r="Z706" s="196" t="str">
        <f t="shared" si="33"/>
        <v/>
      </c>
    </row>
    <row r="707" spans="2:26" ht="18.75">
      <c r="B707" s="211" t="s">
        <v>1827</v>
      </c>
      <c r="C707" s="211" t="s">
        <v>2808</v>
      </c>
      <c r="D707" s="46" t="s">
        <v>2783</v>
      </c>
      <c r="E707" s="31">
        <v>1</v>
      </c>
      <c r="F707" s="31" t="s">
        <v>2807</v>
      </c>
      <c r="G707" s="191">
        <v>2</v>
      </c>
      <c r="H707" s="191">
        <f t="shared" si="31"/>
        <v>1.2345679012345678</v>
      </c>
      <c r="I707" s="154">
        <v>115</v>
      </c>
      <c r="J707" s="251">
        <f>_xlfn.XLOOKUP($I707,Inputs!$C$6:$C$23,Inputs!$D$6:$D$23)*$G707</f>
        <v>0.8342857142857143</v>
      </c>
      <c r="K707" s="252">
        <f t="shared" si="32"/>
        <v>3</v>
      </c>
      <c r="L707" s="322"/>
      <c r="M707" s="322"/>
      <c r="N707" s="322"/>
      <c r="O707" s="322"/>
      <c r="P707" s="322"/>
      <c r="Q707" s="250">
        <f>_xlfn.XLOOKUP($I707,Inputs!$G$6:$G$23,Inputs!$J$6:$J$23)*$K707</f>
        <v>98.449131513647643</v>
      </c>
      <c r="R707" s="250">
        <f>_xlfn.XLOOKUP($I707,Inputs!$G$6:$G$23,Inputs!$K$6:$K$23)*$K707</f>
        <v>108.40163934426229</v>
      </c>
      <c r="S707" s="211" t="s">
        <v>1828</v>
      </c>
      <c r="T707" s="31" t="s">
        <v>4021</v>
      </c>
      <c r="U707" s="211" t="s">
        <v>1829</v>
      </c>
      <c r="V707" s="31" t="s">
        <v>4057</v>
      </c>
      <c r="W707" s="16" t="s">
        <v>5476</v>
      </c>
      <c r="X707" s="16"/>
      <c r="Y707" s="74">
        <v>663</v>
      </c>
      <c r="Z707" s="196" t="str">
        <f t="shared" si="33"/>
        <v/>
      </c>
    </row>
    <row r="708" spans="2:26" ht="18.75">
      <c r="B708" s="211" t="s">
        <v>2193</v>
      </c>
      <c r="C708" s="211" t="s">
        <v>2808</v>
      </c>
      <c r="D708" s="46" t="s">
        <v>2783</v>
      </c>
      <c r="E708" s="31">
        <v>1</v>
      </c>
      <c r="F708" s="31" t="s">
        <v>2807</v>
      </c>
      <c r="G708" s="191">
        <v>4.5</v>
      </c>
      <c r="H708" s="191">
        <f t="shared" ref="H708:H771" si="34">G708/1.62</f>
        <v>2.7777777777777777</v>
      </c>
      <c r="I708" s="154">
        <v>115</v>
      </c>
      <c r="J708" s="251">
        <f>_xlfn.XLOOKUP($I708,Inputs!$C$6:$C$23,Inputs!$D$6:$D$23)*$G708</f>
        <v>1.8771428571428572</v>
      </c>
      <c r="K708" s="252">
        <f t="shared" ref="K708:K771" si="35">IF((42.4*(H708)^(-0.6595))&gt;=3,3,(IF(42.4*(H708)^(-0.6595)&lt;=0.5,0.5,(42.4*(H708)^(-0.6595)))))</f>
        <v>3</v>
      </c>
      <c r="L708" s="322"/>
      <c r="M708" s="322"/>
      <c r="N708" s="322"/>
      <c r="O708" s="322"/>
      <c r="P708" s="322"/>
      <c r="Q708" s="250">
        <f>_xlfn.XLOOKUP($I708,Inputs!$G$6:$G$23,Inputs!$J$6:$J$23)*$K708</f>
        <v>98.449131513647643</v>
      </c>
      <c r="R708" s="250">
        <f>_xlfn.XLOOKUP($I708,Inputs!$G$6:$G$23,Inputs!$K$6:$K$23)*$K708</f>
        <v>108.40163934426229</v>
      </c>
      <c r="S708" s="211" t="s">
        <v>2194</v>
      </c>
      <c r="T708" s="31" t="s">
        <v>3340</v>
      </c>
      <c r="U708" s="211" t="s">
        <v>1637</v>
      </c>
      <c r="V708" s="31" t="s">
        <v>4226</v>
      </c>
      <c r="W708" s="16" t="s">
        <v>5476</v>
      </c>
      <c r="X708" s="16"/>
      <c r="Y708" s="74">
        <v>1249</v>
      </c>
      <c r="Z708" s="196" t="str">
        <f t="shared" si="33"/>
        <v/>
      </c>
    </row>
    <row r="709" spans="2:26" ht="18.75">
      <c r="B709" s="211" t="s">
        <v>2200</v>
      </c>
      <c r="C709" s="211" t="s">
        <v>2808</v>
      </c>
      <c r="D709" s="46" t="s">
        <v>2783</v>
      </c>
      <c r="E709" s="31">
        <v>1</v>
      </c>
      <c r="F709" s="31" t="s">
        <v>2807</v>
      </c>
      <c r="G709" s="191">
        <v>4.5</v>
      </c>
      <c r="H709" s="191">
        <f t="shared" si="34"/>
        <v>2.7777777777777777</v>
      </c>
      <c r="I709" s="154">
        <v>115</v>
      </c>
      <c r="J709" s="251">
        <f>_xlfn.XLOOKUP($I709,Inputs!$C$6:$C$23,Inputs!$D$6:$D$23)*$G709</f>
        <v>1.8771428571428572</v>
      </c>
      <c r="K709" s="252">
        <f t="shared" si="35"/>
        <v>3</v>
      </c>
      <c r="L709" s="322"/>
      <c r="M709" s="322"/>
      <c r="N709" s="322"/>
      <c r="O709" s="322"/>
      <c r="P709" s="322"/>
      <c r="Q709" s="250">
        <f>_xlfn.XLOOKUP($I709,Inputs!$G$6:$G$23,Inputs!$J$6:$J$23)*$K709</f>
        <v>98.449131513647643</v>
      </c>
      <c r="R709" s="250">
        <f>_xlfn.XLOOKUP($I709,Inputs!$G$6:$G$23,Inputs!$K$6:$K$23)*$K709</f>
        <v>108.40163934426229</v>
      </c>
      <c r="S709" s="211" t="s">
        <v>2194</v>
      </c>
      <c r="T709" s="31" t="s">
        <v>3340</v>
      </c>
      <c r="U709" s="211" t="s">
        <v>1637</v>
      </c>
      <c r="V709" s="31" t="s">
        <v>4226</v>
      </c>
      <c r="W709" s="16" t="s">
        <v>5476</v>
      </c>
      <c r="X709" s="16"/>
      <c r="Y709" s="74">
        <v>1255</v>
      </c>
      <c r="Z709" s="196" t="str">
        <f t="shared" si="33"/>
        <v/>
      </c>
    </row>
    <row r="710" spans="2:26" ht="18.75">
      <c r="B710" s="211" t="s">
        <v>2575</v>
      </c>
      <c r="C710" s="211" t="s">
        <v>2808</v>
      </c>
      <c r="D710" s="46" t="s">
        <v>2783</v>
      </c>
      <c r="E710" s="31">
        <v>1</v>
      </c>
      <c r="F710" s="31" t="s">
        <v>2807</v>
      </c>
      <c r="G710" s="191">
        <v>22</v>
      </c>
      <c r="H710" s="191">
        <f t="shared" si="34"/>
        <v>13.580246913580247</v>
      </c>
      <c r="I710" s="154">
        <v>230</v>
      </c>
      <c r="J710" s="251">
        <f>_xlfn.XLOOKUP($I710,Inputs!$C$6:$C$23,Inputs!$D$6:$D$23)*$G710</f>
        <v>10.559999999999999</v>
      </c>
      <c r="K710" s="252">
        <f t="shared" si="35"/>
        <v>3</v>
      </c>
      <c r="L710" s="322"/>
      <c r="M710" s="322"/>
      <c r="N710" s="322"/>
      <c r="O710" s="322"/>
      <c r="P710" s="322"/>
      <c r="Q710" s="250">
        <f>_xlfn.XLOOKUP($I710,Inputs!$G$6:$G$23,Inputs!$J$6:$J$23)*$K710</f>
        <v>402</v>
      </c>
      <c r="R710" s="250">
        <f>_xlfn.XLOOKUP($I710,Inputs!$G$6:$G$23,Inputs!$K$6:$K$23)*$K710</f>
        <v>435</v>
      </c>
      <c r="S710" s="211" t="s">
        <v>1569</v>
      </c>
      <c r="T710" s="31" t="s">
        <v>4627</v>
      </c>
      <c r="U710" s="211" t="s">
        <v>1624</v>
      </c>
      <c r="V710" s="31" t="s">
        <v>3090</v>
      </c>
      <c r="W710" s="16" t="s">
        <v>5476</v>
      </c>
      <c r="X710" s="16"/>
      <c r="Y710" s="74">
        <v>1925</v>
      </c>
      <c r="Z710" s="196" t="str">
        <f t="shared" si="33"/>
        <v/>
      </c>
    </row>
    <row r="711" spans="2:26" ht="18.75">
      <c r="B711" s="211" t="s">
        <v>2622</v>
      </c>
      <c r="C711" s="211" t="s">
        <v>2808</v>
      </c>
      <c r="D711" s="46" t="s">
        <v>2783</v>
      </c>
      <c r="E711" s="31">
        <v>1</v>
      </c>
      <c r="F711" s="31" t="s">
        <v>2807</v>
      </c>
      <c r="G711" s="191">
        <v>1</v>
      </c>
      <c r="H711" s="191">
        <f t="shared" si="34"/>
        <v>0.61728395061728392</v>
      </c>
      <c r="I711" s="154">
        <v>230</v>
      </c>
      <c r="J711" s="251">
        <f>_xlfn.XLOOKUP($I711,Inputs!$C$6:$C$23,Inputs!$D$6:$D$23)*$G711</f>
        <v>0.48</v>
      </c>
      <c r="K711" s="252">
        <f t="shared" si="35"/>
        <v>3</v>
      </c>
      <c r="L711" s="322"/>
      <c r="M711" s="322"/>
      <c r="N711" s="322"/>
      <c r="O711" s="322"/>
      <c r="P711" s="322"/>
      <c r="Q711" s="250">
        <f>_xlfn.XLOOKUP($I711,Inputs!$G$6:$G$23,Inputs!$J$6:$J$23)*$K711</f>
        <v>402</v>
      </c>
      <c r="R711" s="250">
        <f>_xlfn.XLOOKUP($I711,Inputs!$G$6:$G$23,Inputs!$K$6:$K$23)*$K711</f>
        <v>435</v>
      </c>
      <c r="S711" s="211" t="s">
        <v>1571</v>
      </c>
      <c r="T711" s="31" t="s">
        <v>4431</v>
      </c>
      <c r="U711" s="211" t="s">
        <v>1988</v>
      </c>
      <c r="V711" s="31" t="s">
        <v>2923</v>
      </c>
      <c r="W711" s="16" t="s">
        <v>5476</v>
      </c>
      <c r="X711" s="16"/>
      <c r="Y711" s="74">
        <v>2012</v>
      </c>
      <c r="Z711" s="196" t="str">
        <f t="shared" si="33"/>
        <v/>
      </c>
    </row>
    <row r="712" spans="2:26" ht="18.75">
      <c r="B712" s="211" t="s">
        <v>2622</v>
      </c>
      <c r="C712" s="211" t="s">
        <v>2808</v>
      </c>
      <c r="D712" s="46" t="s">
        <v>2783</v>
      </c>
      <c r="E712" s="31">
        <v>1</v>
      </c>
      <c r="F712" s="31" t="s">
        <v>2807</v>
      </c>
      <c r="G712" s="191">
        <v>0.1</v>
      </c>
      <c r="H712" s="191">
        <f t="shared" si="34"/>
        <v>6.1728395061728392E-2</v>
      </c>
      <c r="I712" s="154">
        <v>230</v>
      </c>
      <c r="J712" s="251">
        <f>_xlfn.XLOOKUP($I712,Inputs!$C$6:$C$23,Inputs!$D$6:$D$23)*$G712</f>
        <v>4.8000000000000001E-2</v>
      </c>
      <c r="K712" s="252">
        <f t="shared" si="35"/>
        <v>3</v>
      </c>
      <c r="L712" s="322"/>
      <c r="M712" s="322"/>
      <c r="N712" s="322"/>
      <c r="O712" s="322"/>
      <c r="P712" s="322"/>
      <c r="Q712" s="250">
        <f>_xlfn.XLOOKUP($I712,Inputs!$G$6:$G$23,Inputs!$J$6:$J$23)*$K712</f>
        <v>402</v>
      </c>
      <c r="R712" s="250">
        <f>_xlfn.XLOOKUP($I712,Inputs!$G$6:$G$23,Inputs!$K$6:$K$23)*$K712</f>
        <v>435</v>
      </c>
      <c r="S712" s="211" t="s">
        <v>1988</v>
      </c>
      <c r="T712" s="31" t="s">
        <v>2923</v>
      </c>
      <c r="U712" s="211" t="s">
        <v>2626</v>
      </c>
      <c r="V712" s="31" t="s">
        <v>4310</v>
      </c>
      <c r="W712" s="16" t="s">
        <v>5476</v>
      </c>
      <c r="X712" s="16"/>
      <c r="Y712" s="74">
        <v>2013</v>
      </c>
      <c r="Z712" s="196" t="str">
        <f t="shared" si="33"/>
        <v/>
      </c>
    </row>
    <row r="713" spans="2:26" ht="18.75">
      <c r="B713" s="211" t="s">
        <v>2628</v>
      </c>
      <c r="C713" s="211" t="s">
        <v>2808</v>
      </c>
      <c r="D713" s="46" t="s">
        <v>2783</v>
      </c>
      <c r="E713" s="31">
        <v>1</v>
      </c>
      <c r="F713" s="31" t="s">
        <v>2807</v>
      </c>
      <c r="G713" s="191">
        <v>1</v>
      </c>
      <c r="H713" s="191">
        <f t="shared" si="34"/>
        <v>0.61728395061728392</v>
      </c>
      <c r="I713" s="154">
        <v>230</v>
      </c>
      <c r="J713" s="251">
        <f>_xlfn.XLOOKUP($I713,Inputs!$C$6:$C$23,Inputs!$D$6:$D$23)*$G713</f>
        <v>0.48</v>
      </c>
      <c r="K713" s="252">
        <f t="shared" si="35"/>
        <v>3</v>
      </c>
      <c r="L713" s="322"/>
      <c r="M713" s="322"/>
      <c r="N713" s="322"/>
      <c r="O713" s="322"/>
      <c r="P713" s="322"/>
      <c r="Q713" s="250">
        <f>_xlfn.XLOOKUP($I713,Inputs!$G$6:$G$23,Inputs!$J$6:$J$23)*$K713</f>
        <v>402</v>
      </c>
      <c r="R713" s="250">
        <f>_xlfn.XLOOKUP($I713,Inputs!$G$6:$G$23,Inputs!$K$6:$K$23)*$K713</f>
        <v>435</v>
      </c>
      <c r="S713" s="211" t="s">
        <v>1571</v>
      </c>
      <c r="T713" s="31" t="s">
        <v>4431</v>
      </c>
      <c r="U713" s="211" t="s">
        <v>1988</v>
      </c>
      <c r="V713" s="31" t="s">
        <v>2923</v>
      </c>
      <c r="W713" s="16" t="s">
        <v>5476</v>
      </c>
      <c r="X713" s="16"/>
      <c r="Y713" s="74">
        <v>2024</v>
      </c>
      <c r="Z713" s="196" t="str">
        <f t="shared" si="33"/>
        <v/>
      </c>
    </row>
    <row r="714" spans="2:26" ht="18.75">
      <c r="B714" s="211" t="s">
        <v>2628</v>
      </c>
      <c r="C714" s="211" t="s">
        <v>2808</v>
      </c>
      <c r="D714" s="46" t="s">
        <v>2783</v>
      </c>
      <c r="E714" s="31">
        <v>1</v>
      </c>
      <c r="F714" s="31" t="s">
        <v>2807</v>
      </c>
      <c r="G714" s="191">
        <v>0.1</v>
      </c>
      <c r="H714" s="191">
        <f t="shared" si="34"/>
        <v>6.1728395061728392E-2</v>
      </c>
      <c r="I714" s="154">
        <v>230</v>
      </c>
      <c r="J714" s="251">
        <f>_xlfn.XLOOKUP($I714,Inputs!$C$6:$C$23,Inputs!$D$6:$D$23)*$G714</f>
        <v>4.8000000000000001E-2</v>
      </c>
      <c r="K714" s="252">
        <f t="shared" si="35"/>
        <v>3</v>
      </c>
      <c r="L714" s="322"/>
      <c r="M714" s="322"/>
      <c r="N714" s="322"/>
      <c r="O714" s="322"/>
      <c r="P714" s="322"/>
      <c r="Q714" s="250">
        <f>_xlfn.XLOOKUP($I714,Inputs!$G$6:$G$23,Inputs!$J$6:$J$23)*$K714</f>
        <v>402</v>
      </c>
      <c r="R714" s="250">
        <f>_xlfn.XLOOKUP($I714,Inputs!$G$6:$G$23,Inputs!$K$6:$K$23)*$K714</f>
        <v>435</v>
      </c>
      <c r="S714" s="211" t="s">
        <v>1988</v>
      </c>
      <c r="T714" s="31" t="s">
        <v>2923</v>
      </c>
      <c r="U714" s="211" t="s">
        <v>2626</v>
      </c>
      <c r="V714" s="31" t="s">
        <v>4310</v>
      </c>
      <c r="W714" s="16" t="s">
        <v>5476</v>
      </c>
      <c r="X714" s="16"/>
      <c r="Y714" s="74">
        <v>2025</v>
      </c>
      <c r="Z714" s="196" t="str">
        <f t="shared" si="33"/>
        <v/>
      </c>
    </row>
    <row r="715" spans="2:26" ht="18.75">
      <c r="B715" s="211" t="s">
        <v>2355</v>
      </c>
      <c r="C715" s="211" t="s">
        <v>2808</v>
      </c>
      <c r="D715" s="46" t="s">
        <v>2783</v>
      </c>
      <c r="E715" s="31">
        <v>1</v>
      </c>
      <c r="F715" s="31" t="s">
        <v>2807</v>
      </c>
      <c r="G715" s="191">
        <v>0.5</v>
      </c>
      <c r="H715" s="191">
        <f t="shared" si="34"/>
        <v>0.30864197530864196</v>
      </c>
      <c r="I715" s="154">
        <v>230</v>
      </c>
      <c r="J715" s="251">
        <f>_xlfn.XLOOKUP($I715,Inputs!$C$6:$C$23,Inputs!$D$6:$D$23)*$G715</f>
        <v>0.24</v>
      </c>
      <c r="K715" s="252">
        <f t="shared" si="35"/>
        <v>3</v>
      </c>
      <c r="L715" s="322"/>
      <c r="M715" s="322"/>
      <c r="N715" s="322"/>
      <c r="O715" s="322"/>
      <c r="P715" s="322"/>
      <c r="Q715" s="250">
        <f>_xlfn.XLOOKUP($I715,Inputs!$G$6:$G$23,Inputs!$J$6:$J$23)*$K715</f>
        <v>402</v>
      </c>
      <c r="R715" s="250">
        <f>_xlfn.XLOOKUP($I715,Inputs!$G$6:$G$23,Inputs!$K$6:$K$23)*$K715</f>
        <v>435</v>
      </c>
      <c r="S715" s="211" t="s">
        <v>1688</v>
      </c>
      <c r="T715" s="31" t="s">
        <v>4629</v>
      </c>
      <c r="U715" s="211" t="s">
        <v>2359</v>
      </c>
      <c r="V715" s="31" t="s">
        <v>2991</v>
      </c>
      <c r="W715" s="16" t="s">
        <v>5477</v>
      </c>
      <c r="X715" s="16"/>
      <c r="Y715" s="74">
        <v>1517</v>
      </c>
      <c r="Z715" s="196" t="str">
        <f t="shared" si="33"/>
        <v/>
      </c>
    </row>
    <row r="716" spans="2:26" ht="18.75">
      <c r="B716" s="211" t="s">
        <v>2355</v>
      </c>
      <c r="C716" s="211" t="s">
        <v>2808</v>
      </c>
      <c r="D716" s="46" t="s">
        <v>2783</v>
      </c>
      <c r="E716" s="31">
        <v>1</v>
      </c>
      <c r="F716" s="31" t="s">
        <v>2807</v>
      </c>
      <c r="G716" s="191">
        <v>0.5</v>
      </c>
      <c r="H716" s="191">
        <f t="shared" si="34"/>
        <v>0.30864197530864196</v>
      </c>
      <c r="I716" s="154">
        <v>230</v>
      </c>
      <c r="J716" s="251">
        <f>_xlfn.XLOOKUP($I716,Inputs!$C$6:$C$23,Inputs!$D$6:$D$23)*$G716</f>
        <v>0.24</v>
      </c>
      <c r="K716" s="252">
        <f t="shared" si="35"/>
        <v>3</v>
      </c>
      <c r="L716" s="322"/>
      <c r="M716" s="322"/>
      <c r="N716" s="322"/>
      <c r="O716" s="322"/>
      <c r="P716" s="322"/>
      <c r="Q716" s="250">
        <f>_xlfn.XLOOKUP($I716,Inputs!$G$6:$G$23,Inputs!$J$6:$J$23)*$K716</f>
        <v>402</v>
      </c>
      <c r="R716" s="250">
        <f>_xlfn.XLOOKUP($I716,Inputs!$G$6:$G$23,Inputs!$K$6:$K$23)*$K716</f>
        <v>435</v>
      </c>
      <c r="S716" s="211" t="s">
        <v>2359</v>
      </c>
      <c r="T716" s="31" t="s">
        <v>2991</v>
      </c>
      <c r="U716" s="211" t="s">
        <v>3444</v>
      </c>
      <c r="V716" s="31" t="s">
        <v>4140</v>
      </c>
      <c r="W716" s="16" t="s">
        <v>5477</v>
      </c>
      <c r="X716" s="16"/>
      <c r="Y716" s="74">
        <v>1518</v>
      </c>
      <c r="Z716" s="196" t="str">
        <f t="shared" ref="Z716:Z779" si="36">IF(S716=U716,"YES","")</f>
        <v/>
      </c>
    </row>
    <row r="717" spans="2:26" ht="18.75">
      <c r="B717" s="211" t="s">
        <v>2355</v>
      </c>
      <c r="C717" s="211" t="s">
        <v>2808</v>
      </c>
      <c r="D717" s="46" t="s">
        <v>2783</v>
      </c>
      <c r="E717" s="31">
        <v>1</v>
      </c>
      <c r="F717" s="31" t="s">
        <v>2807</v>
      </c>
      <c r="G717" s="191">
        <v>0.5</v>
      </c>
      <c r="H717" s="191">
        <f t="shared" si="34"/>
        <v>0.30864197530864196</v>
      </c>
      <c r="I717" s="154">
        <v>230</v>
      </c>
      <c r="J717" s="251">
        <f>_xlfn.XLOOKUP($I717,Inputs!$C$6:$C$23,Inputs!$D$6:$D$23)*$G717</f>
        <v>0.24</v>
      </c>
      <c r="K717" s="252">
        <f t="shared" si="35"/>
        <v>3</v>
      </c>
      <c r="L717" s="322"/>
      <c r="M717" s="322"/>
      <c r="N717" s="322"/>
      <c r="O717" s="322"/>
      <c r="P717" s="322"/>
      <c r="Q717" s="250">
        <f>_xlfn.XLOOKUP($I717,Inputs!$G$6:$G$23,Inputs!$J$6:$J$23)*$K717</f>
        <v>402</v>
      </c>
      <c r="R717" s="250">
        <f>_xlfn.XLOOKUP($I717,Inputs!$G$6:$G$23,Inputs!$K$6:$K$23)*$K717</f>
        <v>435</v>
      </c>
      <c r="S717" s="211" t="s">
        <v>2359</v>
      </c>
      <c r="T717" s="31" t="s">
        <v>2991</v>
      </c>
      <c r="U717" s="211" t="s">
        <v>2356</v>
      </c>
      <c r="V717" s="31" t="s">
        <v>2992</v>
      </c>
      <c r="W717" s="16" t="s">
        <v>5477</v>
      </c>
      <c r="X717" s="16"/>
      <c r="Y717" s="74">
        <v>1519</v>
      </c>
      <c r="Z717" s="196" t="str">
        <f t="shared" si="36"/>
        <v/>
      </c>
    </row>
    <row r="718" spans="2:26" ht="18.75">
      <c r="B718" s="211" t="s">
        <v>2355</v>
      </c>
      <c r="C718" s="211" t="s">
        <v>2808</v>
      </c>
      <c r="D718" s="46" t="s">
        <v>2783</v>
      </c>
      <c r="E718" s="31">
        <v>1</v>
      </c>
      <c r="F718" s="31" t="s">
        <v>2807</v>
      </c>
      <c r="G718" s="191">
        <v>0.1</v>
      </c>
      <c r="H718" s="191">
        <f t="shared" si="34"/>
        <v>6.1728395061728392E-2</v>
      </c>
      <c r="I718" s="154">
        <v>230</v>
      </c>
      <c r="J718" s="251">
        <f>_xlfn.XLOOKUP($I718,Inputs!$C$6:$C$23,Inputs!$D$6:$D$23)*$G718</f>
        <v>4.8000000000000001E-2</v>
      </c>
      <c r="K718" s="252">
        <f t="shared" si="35"/>
        <v>3</v>
      </c>
      <c r="L718" s="322"/>
      <c r="M718" s="322"/>
      <c r="N718" s="322"/>
      <c r="O718" s="322"/>
      <c r="P718" s="322"/>
      <c r="Q718" s="250">
        <f>_xlfn.XLOOKUP($I718,Inputs!$G$6:$G$23,Inputs!$J$6:$J$23)*$K718</f>
        <v>402</v>
      </c>
      <c r="R718" s="250">
        <f>_xlfn.XLOOKUP($I718,Inputs!$G$6:$G$23,Inputs!$K$6:$K$23)*$K718</f>
        <v>435</v>
      </c>
      <c r="S718" s="211" t="s">
        <v>2356</v>
      </c>
      <c r="T718" s="31" t="s">
        <v>2992</v>
      </c>
      <c r="U718" s="211" t="s">
        <v>4696</v>
      </c>
      <c r="V718" s="31" t="s">
        <v>4507</v>
      </c>
      <c r="W718" s="16" t="s">
        <v>5477</v>
      </c>
      <c r="X718" s="16"/>
      <c r="Y718" s="74">
        <v>1520</v>
      </c>
      <c r="Z718" s="196" t="str">
        <f t="shared" si="36"/>
        <v/>
      </c>
    </row>
    <row r="719" spans="2:26" ht="18.75">
      <c r="B719" s="211" t="s">
        <v>2355</v>
      </c>
      <c r="C719" s="211" t="s">
        <v>2808</v>
      </c>
      <c r="D719" s="46" t="s">
        <v>2783</v>
      </c>
      <c r="E719" s="31">
        <v>1</v>
      </c>
      <c r="F719" s="31" t="s">
        <v>2807</v>
      </c>
      <c r="G719" s="191">
        <v>6</v>
      </c>
      <c r="H719" s="191">
        <f t="shared" si="34"/>
        <v>3.7037037037037033</v>
      </c>
      <c r="I719" s="154">
        <v>230</v>
      </c>
      <c r="J719" s="251">
        <f>_xlfn.XLOOKUP($I719,Inputs!$C$6:$C$23,Inputs!$D$6:$D$23)*$G719</f>
        <v>2.88</v>
      </c>
      <c r="K719" s="252">
        <f t="shared" si="35"/>
        <v>3</v>
      </c>
      <c r="L719" s="322"/>
      <c r="M719" s="322"/>
      <c r="N719" s="322"/>
      <c r="O719" s="322"/>
      <c r="P719" s="322"/>
      <c r="Q719" s="250">
        <f>_xlfn.XLOOKUP($I719,Inputs!$G$6:$G$23,Inputs!$J$6:$J$23)*$K719</f>
        <v>402</v>
      </c>
      <c r="R719" s="250">
        <f>_xlfn.XLOOKUP($I719,Inputs!$G$6:$G$23,Inputs!$K$6:$K$23)*$K719</f>
        <v>435</v>
      </c>
      <c r="S719" s="211" t="s">
        <v>2356</v>
      </c>
      <c r="T719" s="31" t="s">
        <v>2992</v>
      </c>
      <c r="U719" s="211" t="s">
        <v>2357</v>
      </c>
      <c r="V719" s="31" t="s">
        <v>2993</v>
      </c>
      <c r="W719" s="16" t="s">
        <v>5477</v>
      </c>
      <c r="X719" s="16"/>
      <c r="Y719" s="74">
        <v>1521</v>
      </c>
      <c r="Z719" s="196" t="str">
        <f t="shared" si="36"/>
        <v/>
      </c>
    </row>
    <row r="720" spans="2:26" ht="18.75">
      <c r="B720" s="211" t="s">
        <v>2355</v>
      </c>
      <c r="C720" s="211" t="s">
        <v>2808</v>
      </c>
      <c r="D720" s="46" t="s">
        <v>2783</v>
      </c>
      <c r="E720" s="31">
        <v>1</v>
      </c>
      <c r="F720" s="31" t="s">
        <v>2807</v>
      </c>
      <c r="G720" s="191">
        <v>0.1</v>
      </c>
      <c r="H720" s="191">
        <f t="shared" si="34"/>
        <v>6.1728395061728392E-2</v>
      </c>
      <c r="I720" s="154">
        <v>230</v>
      </c>
      <c r="J720" s="251">
        <f>_xlfn.XLOOKUP($I720,Inputs!$C$6:$C$23,Inputs!$D$6:$D$23)*$G720</f>
        <v>4.8000000000000001E-2</v>
      </c>
      <c r="K720" s="252">
        <f t="shared" si="35"/>
        <v>3</v>
      </c>
      <c r="L720" s="322"/>
      <c r="M720" s="322"/>
      <c r="N720" s="322"/>
      <c r="O720" s="322"/>
      <c r="P720" s="322"/>
      <c r="Q720" s="250">
        <f>_xlfn.XLOOKUP($I720,Inputs!$G$6:$G$23,Inputs!$J$6:$J$23)*$K720</f>
        <v>402</v>
      </c>
      <c r="R720" s="250">
        <f>_xlfn.XLOOKUP($I720,Inputs!$G$6:$G$23,Inputs!$K$6:$K$23)*$K720</f>
        <v>435</v>
      </c>
      <c r="S720" s="211" t="s">
        <v>2357</v>
      </c>
      <c r="T720" s="31" t="s">
        <v>2993</v>
      </c>
      <c r="U720" s="211" t="s">
        <v>1696</v>
      </c>
      <c r="V720" s="31" t="s">
        <v>4116</v>
      </c>
      <c r="W720" s="16" t="s">
        <v>5477</v>
      </c>
      <c r="X720" s="16"/>
      <c r="Y720" s="74">
        <v>1522</v>
      </c>
      <c r="Z720" s="196" t="str">
        <f t="shared" si="36"/>
        <v/>
      </c>
    </row>
    <row r="721" spans="2:26" ht="18.75">
      <c r="B721" s="211" t="s">
        <v>2355</v>
      </c>
      <c r="C721" s="211" t="s">
        <v>2808</v>
      </c>
      <c r="D721" s="46" t="s">
        <v>2783</v>
      </c>
      <c r="E721" s="31">
        <v>1</v>
      </c>
      <c r="F721" s="31" t="s">
        <v>2807</v>
      </c>
      <c r="G721" s="191">
        <v>0.1</v>
      </c>
      <c r="H721" s="191">
        <f t="shared" si="34"/>
        <v>6.1728395061728392E-2</v>
      </c>
      <c r="I721" s="154">
        <v>230</v>
      </c>
      <c r="J721" s="251">
        <f>_xlfn.XLOOKUP($I721,Inputs!$C$6:$C$23,Inputs!$D$6:$D$23)*$G721</f>
        <v>4.8000000000000001E-2</v>
      </c>
      <c r="K721" s="252">
        <f t="shared" si="35"/>
        <v>3</v>
      </c>
      <c r="L721" s="322"/>
      <c r="M721" s="322"/>
      <c r="N721" s="322"/>
      <c r="O721" s="322"/>
      <c r="P721" s="322"/>
      <c r="Q721" s="250">
        <f>_xlfn.XLOOKUP($I721,Inputs!$G$6:$G$23,Inputs!$J$6:$J$23)*$K721</f>
        <v>402</v>
      </c>
      <c r="R721" s="250">
        <f>_xlfn.XLOOKUP($I721,Inputs!$G$6:$G$23,Inputs!$K$6:$K$23)*$K721</f>
        <v>435</v>
      </c>
      <c r="S721" s="211" t="s">
        <v>2357</v>
      </c>
      <c r="T721" s="31" t="s">
        <v>2993</v>
      </c>
      <c r="U721" s="211" t="s">
        <v>2358</v>
      </c>
      <c r="V721" s="31" t="s">
        <v>2990</v>
      </c>
      <c r="W721" s="16" t="s">
        <v>5477</v>
      </c>
      <c r="X721" s="16"/>
      <c r="Y721" s="74">
        <v>1523</v>
      </c>
      <c r="Z721" s="196" t="str">
        <f t="shared" si="36"/>
        <v/>
      </c>
    </row>
    <row r="722" spans="2:26" ht="18.75">
      <c r="B722" s="211" t="s">
        <v>2355</v>
      </c>
      <c r="C722" s="211" t="s">
        <v>2808</v>
      </c>
      <c r="D722" s="46" t="s">
        <v>2783</v>
      </c>
      <c r="E722" s="31">
        <v>1</v>
      </c>
      <c r="F722" s="31" t="s">
        <v>2807</v>
      </c>
      <c r="G722" s="191">
        <v>0.1</v>
      </c>
      <c r="H722" s="191">
        <f t="shared" si="34"/>
        <v>6.1728395061728392E-2</v>
      </c>
      <c r="I722" s="154">
        <v>230</v>
      </c>
      <c r="J722" s="251">
        <f>_xlfn.XLOOKUP($I722,Inputs!$C$6:$C$23,Inputs!$D$6:$D$23)*$G722</f>
        <v>4.8000000000000001E-2</v>
      </c>
      <c r="K722" s="252">
        <f t="shared" si="35"/>
        <v>3</v>
      </c>
      <c r="L722" s="322"/>
      <c r="M722" s="322"/>
      <c r="N722" s="322"/>
      <c r="O722" s="322"/>
      <c r="P722" s="322"/>
      <c r="Q722" s="250">
        <f>_xlfn.XLOOKUP($I722,Inputs!$G$6:$G$23,Inputs!$J$6:$J$23)*$K722</f>
        <v>402</v>
      </c>
      <c r="R722" s="250">
        <f>_xlfn.XLOOKUP($I722,Inputs!$G$6:$G$23,Inputs!$K$6:$K$23)*$K722</f>
        <v>435</v>
      </c>
      <c r="S722" s="211" t="s">
        <v>2358</v>
      </c>
      <c r="T722" s="31" t="s">
        <v>2990</v>
      </c>
      <c r="U722" s="211" t="s">
        <v>1696</v>
      </c>
      <c r="V722" s="31" t="s">
        <v>4116</v>
      </c>
      <c r="W722" s="16" t="s">
        <v>5477</v>
      </c>
      <c r="X722" s="16"/>
      <c r="Y722" s="74">
        <v>1524</v>
      </c>
      <c r="Z722" s="196" t="str">
        <f t="shared" si="36"/>
        <v/>
      </c>
    </row>
    <row r="723" spans="2:26" ht="18.75">
      <c r="B723" s="211" t="s">
        <v>2355</v>
      </c>
      <c r="C723" s="211" t="s">
        <v>2808</v>
      </c>
      <c r="D723" s="46" t="s">
        <v>2783</v>
      </c>
      <c r="E723" s="31">
        <v>1</v>
      </c>
      <c r="F723" s="31" t="s">
        <v>2807</v>
      </c>
      <c r="G723" s="191">
        <v>13.5</v>
      </c>
      <c r="H723" s="191">
        <f t="shared" si="34"/>
        <v>8.3333333333333321</v>
      </c>
      <c r="I723" s="154">
        <v>230</v>
      </c>
      <c r="J723" s="251">
        <f>_xlfn.XLOOKUP($I723,Inputs!$C$6:$C$23,Inputs!$D$6:$D$23)*$G723</f>
        <v>6.4799999999999995</v>
      </c>
      <c r="K723" s="252">
        <f t="shared" si="35"/>
        <v>3</v>
      </c>
      <c r="L723" s="322"/>
      <c r="M723" s="322"/>
      <c r="N723" s="322"/>
      <c r="O723" s="322"/>
      <c r="P723" s="322"/>
      <c r="Q723" s="250">
        <f>_xlfn.XLOOKUP($I723,Inputs!$G$6:$G$23,Inputs!$J$6:$J$23)*$K723</f>
        <v>402</v>
      </c>
      <c r="R723" s="250">
        <f>_xlfn.XLOOKUP($I723,Inputs!$G$6:$G$23,Inputs!$K$6:$K$23)*$K723</f>
        <v>435</v>
      </c>
      <c r="S723" s="211" t="s">
        <v>2358</v>
      </c>
      <c r="T723" s="31" t="s">
        <v>2990</v>
      </c>
      <c r="U723" s="211" t="s">
        <v>1656</v>
      </c>
      <c r="V723" s="31" t="s">
        <v>2865</v>
      </c>
      <c r="W723" s="16" t="s">
        <v>5477</v>
      </c>
      <c r="X723" s="16"/>
      <c r="Y723" s="74">
        <v>1525</v>
      </c>
      <c r="Z723" s="196" t="str">
        <f t="shared" si="36"/>
        <v/>
      </c>
    </row>
    <row r="724" spans="2:26" ht="18.75">
      <c r="B724" s="211" t="s">
        <v>2355</v>
      </c>
      <c r="C724" s="211" t="s">
        <v>2808</v>
      </c>
      <c r="D724" s="46" t="s">
        <v>2783</v>
      </c>
      <c r="E724" s="31">
        <v>1</v>
      </c>
      <c r="F724" s="31" t="s">
        <v>2807</v>
      </c>
      <c r="G724" s="191">
        <v>0.1</v>
      </c>
      <c r="H724" s="191">
        <f t="shared" si="34"/>
        <v>6.1728395061728392E-2</v>
      </c>
      <c r="I724" s="154">
        <v>230</v>
      </c>
      <c r="J724" s="251">
        <f>_xlfn.XLOOKUP($I724,Inputs!$C$6:$C$23,Inputs!$D$6:$D$23)*$G724</f>
        <v>4.8000000000000001E-2</v>
      </c>
      <c r="K724" s="252">
        <f t="shared" si="35"/>
        <v>3</v>
      </c>
      <c r="L724" s="322"/>
      <c r="M724" s="322"/>
      <c r="N724" s="322"/>
      <c r="O724" s="322"/>
      <c r="P724" s="322"/>
      <c r="Q724" s="250">
        <f>_xlfn.XLOOKUP($I724,Inputs!$G$6:$G$23,Inputs!$J$6:$J$23)*$K724</f>
        <v>402</v>
      </c>
      <c r="R724" s="250">
        <f>_xlfn.XLOOKUP($I724,Inputs!$G$6:$G$23,Inputs!$K$6:$K$23)*$K724</f>
        <v>435</v>
      </c>
      <c r="S724" s="211" t="s">
        <v>1656</v>
      </c>
      <c r="T724" s="31" t="s">
        <v>2865</v>
      </c>
      <c r="U724" s="211" t="s">
        <v>1657</v>
      </c>
      <c r="V724" s="31" t="s">
        <v>4045</v>
      </c>
      <c r="W724" s="16" t="s">
        <v>5477</v>
      </c>
      <c r="X724" s="16"/>
      <c r="Y724" s="74">
        <v>1526</v>
      </c>
      <c r="Z724" s="196" t="str">
        <f t="shared" si="36"/>
        <v/>
      </c>
    </row>
    <row r="725" spans="2:26" ht="18.75">
      <c r="B725" s="211" t="s">
        <v>2355</v>
      </c>
      <c r="C725" s="211" t="s">
        <v>2808</v>
      </c>
      <c r="D725" s="46" t="s">
        <v>2783</v>
      </c>
      <c r="E725" s="31">
        <v>1</v>
      </c>
      <c r="F725" s="31" t="s">
        <v>2807</v>
      </c>
      <c r="G725" s="191">
        <v>8</v>
      </c>
      <c r="H725" s="191">
        <f t="shared" si="34"/>
        <v>4.9382716049382713</v>
      </c>
      <c r="I725" s="154">
        <v>230</v>
      </c>
      <c r="J725" s="251">
        <f>_xlfn.XLOOKUP($I725,Inputs!$C$6:$C$23,Inputs!$D$6:$D$23)*$G725</f>
        <v>3.84</v>
      </c>
      <c r="K725" s="252">
        <f t="shared" si="35"/>
        <v>3</v>
      </c>
      <c r="L725" s="322"/>
      <c r="M725" s="322"/>
      <c r="N725" s="322"/>
      <c r="O725" s="322"/>
      <c r="P725" s="322"/>
      <c r="Q725" s="250">
        <f>_xlfn.XLOOKUP($I725,Inputs!$G$6:$G$23,Inputs!$J$6:$J$23)*$K725</f>
        <v>402</v>
      </c>
      <c r="R725" s="250">
        <f>_xlfn.XLOOKUP($I725,Inputs!$G$6:$G$23,Inputs!$K$6:$K$23)*$K725</f>
        <v>435</v>
      </c>
      <c r="S725" s="211" t="s">
        <v>1656</v>
      </c>
      <c r="T725" s="31" t="s">
        <v>2865</v>
      </c>
      <c r="U725" s="211" t="s">
        <v>1646</v>
      </c>
      <c r="V725" s="31" t="s">
        <v>4217</v>
      </c>
      <c r="W725" s="16" t="s">
        <v>5477</v>
      </c>
      <c r="X725" s="16"/>
      <c r="Y725" s="74">
        <v>1527</v>
      </c>
      <c r="Z725" s="196" t="str">
        <f t="shared" si="36"/>
        <v/>
      </c>
    </row>
    <row r="726" spans="2:26" ht="18.75">
      <c r="B726" s="211" t="s">
        <v>2360</v>
      </c>
      <c r="C726" s="211" t="s">
        <v>2808</v>
      </c>
      <c r="D726" s="46" t="s">
        <v>2783</v>
      </c>
      <c r="E726" s="31">
        <v>1</v>
      </c>
      <c r="F726" s="31" t="s">
        <v>2807</v>
      </c>
      <c r="G726" s="191">
        <v>0.5</v>
      </c>
      <c r="H726" s="191">
        <f t="shared" si="34"/>
        <v>0.30864197530864196</v>
      </c>
      <c r="I726" s="154">
        <v>230</v>
      </c>
      <c r="J726" s="251">
        <f>_xlfn.XLOOKUP($I726,Inputs!$C$6:$C$23,Inputs!$D$6:$D$23)*$G726</f>
        <v>0.24</v>
      </c>
      <c r="K726" s="252">
        <f t="shared" si="35"/>
        <v>3</v>
      </c>
      <c r="L726" s="322"/>
      <c r="M726" s="322"/>
      <c r="N726" s="322"/>
      <c r="O726" s="322"/>
      <c r="P726" s="322"/>
      <c r="Q726" s="250">
        <f>_xlfn.XLOOKUP($I726,Inputs!$G$6:$G$23,Inputs!$J$6:$J$23)*$K726</f>
        <v>402</v>
      </c>
      <c r="R726" s="250">
        <f>_xlfn.XLOOKUP($I726,Inputs!$G$6:$G$23,Inputs!$K$6:$K$23)*$K726</f>
        <v>435</v>
      </c>
      <c r="S726" s="211" t="s">
        <v>1688</v>
      </c>
      <c r="T726" s="31" t="s">
        <v>4629</v>
      </c>
      <c r="U726" s="211" t="s">
        <v>2359</v>
      </c>
      <c r="V726" s="31" t="s">
        <v>2991</v>
      </c>
      <c r="W726" s="16" t="s">
        <v>5477</v>
      </c>
      <c r="X726" s="16"/>
      <c r="Y726" s="74">
        <v>1531</v>
      </c>
      <c r="Z726" s="196" t="str">
        <f t="shared" si="36"/>
        <v/>
      </c>
    </row>
    <row r="727" spans="2:26" ht="18.75">
      <c r="B727" s="211" t="s">
        <v>2360</v>
      </c>
      <c r="C727" s="211" t="s">
        <v>2808</v>
      </c>
      <c r="D727" s="46" t="s">
        <v>2783</v>
      </c>
      <c r="E727" s="31">
        <v>1</v>
      </c>
      <c r="F727" s="31" t="s">
        <v>2807</v>
      </c>
      <c r="G727" s="191">
        <v>0.5</v>
      </c>
      <c r="H727" s="191">
        <f t="shared" si="34"/>
        <v>0.30864197530864196</v>
      </c>
      <c r="I727" s="154">
        <v>230</v>
      </c>
      <c r="J727" s="251">
        <f>_xlfn.XLOOKUP($I727,Inputs!$C$6:$C$23,Inputs!$D$6:$D$23)*$G727</f>
        <v>0.24</v>
      </c>
      <c r="K727" s="252">
        <f t="shared" si="35"/>
        <v>3</v>
      </c>
      <c r="L727" s="322"/>
      <c r="M727" s="322"/>
      <c r="N727" s="322"/>
      <c r="O727" s="322"/>
      <c r="P727" s="322"/>
      <c r="Q727" s="250">
        <f>_xlfn.XLOOKUP($I727,Inputs!$G$6:$G$23,Inputs!$J$6:$J$23)*$K727</f>
        <v>402</v>
      </c>
      <c r="R727" s="250">
        <f>_xlfn.XLOOKUP($I727,Inputs!$G$6:$G$23,Inputs!$K$6:$K$23)*$K727</f>
        <v>435</v>
      </c>
      <c r="S727" s="211" t="s">
        <v>2359</v>
      </c>
      <c r="T727" s="31" t="s">
        <v>2991</v>
      </c>
      <c r="U727" s="211" t="s">
        <v>3444</v>
      </c>
      <c r="V727" s="31" t="s">
        <v>4140</v>
      </c>
      <c r="W727" s="16" t="s">
        <v>5477</v>
      </c>
      <c r="X727" s="16"/>
      <c r="Y727" s="74">
        <v>1532</v>
      </c>
      <c r="Z727" s="196" t="str">
        <f t="shared" si="36"/>
        <v/>
      </c>
    </row>
    <row r="728" spans="2:26" ht="18.75">
      <c r="B728" s="211" t="s">
        <v>2360</v>
      </c>
      <c r="C728" s="211" t="s">
        <v>2808</v>
      </c>
      <c r="D728" s="46" t="s">
        <v>2783</v>
      </c>
      <c r="E728" s="31">
        <v>1</v>
      </c>
      <c r="F728" s="31" t="s">
        <v>2807</v>
      </c>
      <c r="G728" s="191">
        <v>0.5</v>
      </c>
      <c r="H728" s="191">
        <f t="shared" si="34"/>
        <v>0.30864197530864196</v>
      </c>
      <c r="I728" s="154">
        <v>230</v>
      </c>
      <c r="J728" s="251">
        <f>_xlfn.XLOOKUP($I728,Inputs!$C$6:$C$23,Inputs!$D$6:$D$23)*$G728</f>
        <v>0.24</v>
      </c>
      <c r="K728" s="252">
        <f t="shared" si="35"/>
        <v>3</v>
      </c>
      <c r="L728" s="322"/>
      <c r="M728" s="322"/>
      <c r="N728" s="322"/>
      <c r="O728" s="322"/>
      <c r="P728" s="322"/>
      <c r="Q728" s="250">
        <f>_xlfn.XLOOKUP($I728,Inputs!$G$6:$G$23,Inputs!$J$6:$J$23)*$K728</f>
        <v>402</v>
      </c>
      <c r="R728" s="250">
        <f>_xlfn.XLOOKUP($I728,Inputs!$G$6:$G$23,Inputs!$K$6:$K$23)*$K728</f>
        <v>435</v>
      </c>
      <c r="S728" s="211" t="s">
        <v>2359</v>
      </c>
      <c r="T728" s="31" t="s">
        <v>2991</v>
      </c>
      <c r="U728" s="211" t="s">
        <v>2356</v>
      </c>
      <c r="V728" s="31" t="s">
        <v>2992</v>
      </c>
      <c r="W728" s="16" t="s">
        <v>5477</v>
      </c>
      <c r="X728" s="16"/>
      <c r="Y728" s="74">
        <v>1533</v>
      </c>
      <c r="Z728" s="196" t="str">
        <f t="shared" si="36"/>
        <v/>
      </c>
    </row>
    <row r="729" spans="2:26" ht="18.75">
      <c r="B729" s="211" t="s">
        <v>2360</v>
      </c>
      <c r="C729" s="211" t="s">
        <v>2808</v>
      </c>
      <c r="D729" s="46" t="s">
        <v>2783</v>
      </c>
      <c r="E729" s="31">
        <v>1</v>
      </c>
      <c r="F729" s="31" t="s">
        <v>2807</v>
      </c>
      <c r="G729" s="191">
        <v>0.1</v>
      </c>
      <c r="H729" s="191">
        <f t="shared" si="34"/>
        <v>6.1728395061728392E-2</v>
      </c>
      <c r="I729" s="154">
        <v>230</v>
      </c>
      <c r="J729" s="251">
        <f>_xlfn.XLOOKUP($I729,Inputs!$C$6:$C$23,Inputs!$D$6:$D$23)*$G729</f>
        <v>4.8000000000000001E-2</v>
      </c>
      <c r="K729" s="252">
        <f t="shared" si="35"/>
        <v>3</v>
      </c>
      <c r="L729" s="322"/>
      <c r="M729" s="322"/>
      <c r="N729" s="322"/>
      <c r="O729" s="322"/>
      <c r="P729" s="322"/>
      <c r="Q729" s="250">
        <f>_xlfn.XLOOKUP($I729,Inputs!$G$6:$G$23,Inputs!$J$6:$J$23)*$K729</f>
        <v>402</v>
      </c>
      <c r="R729" s="250">
        <f>_xlfn.XLOOKUP($I729,Inputs!$G$6:$G$23,Inputs!$K$6:$K$23)*$K729</f>
        <v>435</v>
      </c>
      <c r="S729" s="211" t="s">
        <v>2356</v>
      </c>
      <c r="T729" s="31" t="s">
        <v>2992</v>
      </c>
      <c r="U729" s="211" t="s">
        <v>4696</v>
      </c>
      <c r="V729" s="31" t="s">
        <v>4507</v>
      </c>
      <c r="W729" s="16" t="s">
        <v>5477</v>
      </c>
      <c r="X729" s="16"/>
      <c r="Y729" s="74">
        <v>1534</v>
      </c>
      <c r="Z729" s="196" t="str">
        <f t="shared" si="36"/>
        <v/>
      </c>
    </row>
    <row r="730" spans="2:26" ht="18.75">
      <c r="B730" s="211" t="s">
        <v>2360</v>
      </c>
      <c r="C730" s="211" t="s">
        <v>2808</v>
      </c>
      <c r="D730" s="46" t="s">
        <v>2783</v>
      </c>
      <c r="E730" s="31">
        <v>1</v>
      </c>
      <c r="F730" s="31" t="s">
        <v>2807</v>
      </c>
      <c r="G730" s="191">
        <v>12</v>
      </c>
      <c r="H730" s="191">
        <f t="shared" si="34"/>
        <v>7.4074074074074066</v>
      </c>
      <c r="I730" s="154">
        <v>230</v>
      </c>
      <c r="J730" s="251">
        <f>_xlfn.XLOOKUP($I730,Inputs!$C$6:$C$23,Inputs!$D$6:$D$23)*$G730</f>
        <v>5.76</v>
      </c>
      <c r="K730" s="252">
        <f t="shared" si="35"/>
        <v>3</v>
      </c>
      <c r="L730" s="322"/>
      <c r="M730" s="322"/>
      <c r="N730" s="322"/>
      <c r="O730" s="322"/>
      <c r="P730" s="322"/>
      <c r="Q730" s="250">
        <f>_xlfn.XLOOKUP($I730,Inputs!$G$6:$G$23,Inputs!$J$6:$J$23)*$K730</f>
        <v>402</v>
      </c>
      <c r="R730" s="250">
        <f>_xlfn.XLOOKUP($I730,Inputs!$G$6:$G$23,Inputs!$K$6:$K$23)*$K730</f>
        <v>435</v>
      </c>
      <c r="S730" s="211" t="s">
        <v>2356</v>
      </c>
      <c r="T730" s="31" t="s">
        <v>2992</v>
      </c>
      <c r="U730" s="211" t="s">
        <v>1644</v>
      </c>
      <c r="V730" s="31" t="s">
        <v>2862</v>
      </c>
      <c r="W730" s="16" t="s">
        <v>5477</v>
      </c>
      <c r="X730" s="16"/>
      <c r="Y730" s="74">
        <v>1535</v>
      </c>
      <c r="Z730" s="196" t="str">
        <f t="shared" si="36"/>
        <v/>
      </c>
    </row>
    <row r="731" spans="2:26" ht="18.75">
      <c r="B731" s="211" t="s">
        <v>2360</v>
      </c>
      <c r="C731" s="211" t="s">
        <v>2808</v>
      </c>
      <c r="D731" s="46" t="s">
        <v>2783</v>
      </c>
      <c r="E731" s="31">
        <v>1</v>
      </c>
      <c r="F731" s="31" t="s">
        <v>2807</v>
      </c>
      <c r="G731" s="191">
        <v>1.5</v>
      </c>
      <c r="H731" s="191">
        <f t="shared" si="34"/>
        <v>0.92592592592592582</v>
      </c>
      <c r="I731" s="154">
        <v>230</v>
      </c>
      <c r="J731" s="251">
        <f>_xlfn.XLOOKUP($I731,Inputs!$C$6:$C$23,Inputs!$D$6:$D$23)*$G731</f>
        <v>0.72</v>
      </c>
      <c r="K731" s="252">
        <f t="shared" si="35"/>
        <v>3</v>
      </c>
      <c r="L731" s="322"/>
      <c r="M731" s="322"/>
      <c r="N731" s="322"/>
      <c r="O731" s="322"/>
      <c r="P731" s="322"/>
      <c r="Q731" s="250">
        <f>_xlfn.XLOOKUP($I731,Inputs!$G$6:$G$23,Inputs!$J$6:$J$23)*$K731</f>
        <v>402</v>
      </c>
      <c r="R731" s="250">
        <f>_xlfn.XLOOKUP($I731,Inputs!$G$6:$G$23,Inputs!$K$6:$K$23)*$K731</f>
        <v>435</v>
      </c>
      <c r="S731" s="211" t="s">
        <v>1644</v>
      </c>
      <c r="T731" s="31" t="s">
        <v>2862</v>
      </c>
      <c r="U731" s="211" t="s">
        <v>1645</v>
      </c>
      <c r="V731" s="31" t="s">
        <v>3942</v>
      </c>
      <c r="W731" s="16" t="s">
        <v>5477</v>
      </c>
      <c r="X731" s="16"/>
      <c r="Y731" s="74">
        <v>1536</v>
      </c>
      <c r="Z731" s="196" t="str">
        <f t="shared" si="36"/>
        <v/>
      </c>
    </row>
    <row r="732" spans="2:26" ht="18.75">
      <c r="B732" s="211" t="s">
        <v>2360</v>
      </c>
      <c r="C732" s="211" t="s">
        <v>2808</v>
      </c>
      <c r="D732" s="46" t="s">
        <v>2783</v>
      </c>
      <c r="E732" s="31">
        <v>1</v>
      </c>
      <c r="F732" s="31" t="s">
        <v>2807</v>
      </c>
      <c r="G732" s="191">
        <v>7</v>
      </c>
      <c r="H732" s="191">
        <f t="shared" si="34"/>
        <v>4.3209876543209873</v>
      </c>
      <c r="I732" s="154">
        <v>230</v>
      </c>
      <c r="J732" s="251">
        <f>_xlfn.XLOOKUP($I732,Inputs!$C$6:$C$23,Inputs!$D$6:$D$23)*$G732</f>
        <v>3.36</v>
      </c>
      <c r="K732" s="252">
        <f t="shared" si="35"/>
        <v>3</v>
      </c>
      <c r="L732" s="322"/>
      <c r="M732" s="322"/>
      <c r="N732" s="322"/>
      <c r="O732" s="322"/>
      <c r="P732" s="322"/>
      <c r="Q732" s="250">
        <f>_xlfn.XLOOKUP($I732,Inputs!$G$6:$G$23,Inputs!$J$6:$J$23)*$K732</f>
        <v>402</v>
      </c>
      <c r="R732" s="250">
        <f>_xlfn.XLOOKUP($I732,Inputs!$G$6:$G$23,Inputs!$K$6:$K$23)*$K732</f>
        <v>435</v>
      </c>
      <c r="S732" s="211" t="s">
        <v>1644</v>
      </c>
      <c r="T732" s="31" t="s">
        <v>2862</v>
      </c>
      <c r="U732" s="211" t="s">
        <v>1656</v>
      </c>
      <c r="V732" s="31" t="s">
        <v>2865</v>
      </c>
      <c r="W732" s="16" t="s">
        <v>5477</v>
      </c>
      <c r="X732" s="16"/>
      <c r="Y732" s="74">
        <v>1537</v>
      </c>
      <c r="Z732" s="196" t="str">
        <f t="shared" si="36"/>
        <v/>
      </c>
    </row>
    <row r="733" spans="2:26" ht="18.75">
      <c r="B733" s="211" t="s">
        <v>2360</v>
      </c>
      <c r="C733" s="211" t="s">
        <v>2808</v>
      </c>
      <c r="D733" s="46" t="s">
        <v>2783</v>
      </c>
      <c r="E733" s="31">
        <v>1</v>
      </c>
      <c r="F733" s="31" t="s">
        <v>2807</v>
      </c>
      <c r="G733" s="191">
        <v>0.1</v>
      </c>
      <c r="H733" s="191">
        <f t="shared" si="34"/>
        <v>6.1728395061728392E-2</v>
      </c>
      <c r="I733" s="154">
        <v>230</v>
      </c>
      <c r="J733" s="251">
        <f>_xlfn.XLOOKUP($I733,Inputs!$C$6:$C$23,Inputs!$D$6:$D$23)*$G733</f>
        <v>4.8000000000000001E-2</v>
      </c>
      <c r="K733" s="252">
        <f t="shared" si="35"/>
        <v>3</v>
      </c>
      <c r="L733" s="322"/>
      <c r="M733" s="322"/>
      <c r="N733" s="322"/>
      <c r="O733" s="322"/>
      <c r="P733" s="322"/>
      <c r="Q733" s="250">
        <f>_xlfn.XLOOKUP($I733,Inputs!$G$6:$G$23,Inputs!$J$6:$J$23)*$K733</f>
        <v>402</v>
      </c>
      <c r="R733" s="250">
        <f>_xlfn.XLOOKUP($I733,Inputs!$G$6:$G$23,Inputs!$K$6:$K$23)*$K733</f>
        <v>435</v>
      </c>
      <c r="S733" s="211" t="s">
        <v>1656</v>
      </c>
      <c r="T733" s="31" t="s">
        <v>2865</v>
      </c>
      <c r="U733" s="211" t="s">
        <v>1657</v>
      </c>
      <c r="V733" s="31" t="s">
        <v>4045</v>
      </c>
      <c r="W733" s="16" t="s">
        <v>5477</v>
      </c>
      <c r="X733" s="16"/>
      <c r="Y733" s="74">
        <v>1538</v>
      </c>
      <c r="Z733" s="196" t="str">
        <f t="shared" si="36"/>
        <v/>
      </c>
    </row>
    <row r="734" spans="2:26" ht="18.75">
      <c r="B734" s="211" t="s">
        <v>2360</v>
      </c>
      <c r="C734" s="211" t="s">
        <v>2808</v>
      </c>
      <c r="D734" s="46" t="s">
        <v>2783</v>
      </c>
      <c r="E734" s="31">
        <v>1</v>
      </c>
      <c r="F734" s="31" t="s">
        <v>2807</v>
      </c>
      <c r="G734" s="191">
        <v>8</v>
      </c>
      <c r="H734" s="191">
        <f t="shared" si="34"/>
        <v>4.9382716049382713</v>
      </c>
      <c r="I734" s="154">
        <v>230</v>
      </c>
      <c r="J734" s="251">
        <f>_xlfn.XLOOKUP($I734,Inputs!$C$6:$C$23,Inputs!$D$6:$D$23)*$G734</f>
        <v>3.84</v>
      </c>
      <c r="K734" s="252">
        <f t="shared" si="35"/>
        <v>3</v>
      </c>
      <c r="L734" s="322"/>
      <c r="M734" s="322"/>
      <c r="N734" s="322"/>
      <c r="O734" s="322"/>
      <c r="P734" s="322"/>
      <c r="Q734" s="250">
        <f>_xlfn.XLOOKUP($I734,Inputs!$G$6:$G$23,Inputs!$J$6:$J$23)*$K734</f>
        <v>402</v>
      </c>
      <c r="R734" s="250">
        <f>_xlfn.XLOOKUP($I734,Inputs!$G$6:$G$23,Inputs!$K$6:$K$23)*$K734</f>
        <v>435</v>
      </c>
      <c r="S734" s="211" t="s">
        <v>1656</v>
      </c>
      <c r="T734" s="31" t="s">
        <v>2865</v>
      </c>
      <c r="U734" s="211" t="s">
        <v>1646</v>
      </c>
      <c r="V734" s="31" t="s">
        <v>4217</v>
      </c>
      <c r="W734" s="16" t="s">
        <v>5477</v>
      </c>
      <c r="X734" s="16"/>
      <c r="Y734" s="74">
        <v>1539</v>
      </c>
      <c r="Z734" s="196" t="str">
        <f t="shared" si="36"/>
        <v/>
      </c>
    </row>
    <row r="735" spans="2:26" ht="18.75">
      <c r="B735" s="211" t="s">
        <v>2057</v>
      </c>
      <c r="C735" s="211" t="s">
        <v>2808</v>
      </c>
      <c r="D735" s="46" t="s">
        <v>2783</v>
      </c>
      <c r="E735" s="31">
        <v>1</v>
      </c>
      <c r="F735" s="31" t="s">
        <v>2807</v>
      </c>
      <c r="G735" s="191">
        <v>0.1</v>
      </c>
      <c r="H735" s="191">
        <f t="shared" si="34"/>
        <v>6.1728395061728392E-2</v>
      </c>
      <c r="I735" s="154">
        <v>115</v>
      </c>
      <c r="J735" s="251">
        <f>_xlfn.XLOOKUP($I735,Inputs!$C$6:$C$23,Inputs!$D$6:$D$23)*$G735</f>
        <v>4.1714285714285718E-2</v>
      </c>
      <c r="K735" s="252">
        <f t="shared" si="35"/>
        <v>3</v>
      </c>
      <c r="L735" s="322"/>
      <c r="M735" s="322"/>
      <c r="N735" s="322"/>
      <c r="O735" s="322"/>
      <c r="P735" s="322"/>
      <c r="Q735" s="250">
        <f>_xlfn.XLOOKUP($I735,Inputs!$G$6:$G$23,Inputs!$J$6:$J$23)*$K735</f>
        <v>98.449131513647643</v>
      </c>
      <c r="R735" s="250">
        <f>_xlfn.XLOOKUP($I735,Inputs!$G$6:$G$23,Inputs!$K$6:$K$23)*$K735</f>
        <v>108.40163934426229</v>
      </c>
      <c r="S735" s="211" t="s">
        <v>2060</v>
      </c>
      <c r="T735" s="31" t="s">
        <v>3049</v>
      </c>
      <c r="U735" s="211" t="s">
        <v>1670</v>
      </c>
      <c r="V735" s="31" t="s">
        <v>4113</v>
      </c>
      <c r="W735" s="16" t="s">
        <v>5490</v>
      </c>
      <c r="X735" s="16"/>
      <c r="Y735" s="74">
        <v>1032</v>
      </c>
      <c r="Z735" s="196" t="str">
        <f t="shared" si="36"/>
        <v/>
      </c>
    </row>
    <row r="736" spans="2:26" ht="18.75">
      <c r="B736" s="211" t="s">
        <v>2057</v>
      </c>
      <c r="C736" s="211" t="s">
        <v>2808</v>
      </c>
      <c r="D736" s="46" t="s">
        <v>2783</v>
      </c>
      <c r="E736" s="31">
        <v>1</v>
      </c>
      <c r="F736" s="31" t="s">
        <v>2807</v>
      </c>
      <c r="G736" s="191">
        <v>18.5</v>
      </c>
      <c r="H736" s="191">
        <f t="shared" si="34"/>
        <v>11.419753086419753</v>
      </c>
      <c r="I736" s="154">
        <v>115</v>
      </c>
      <c r="J736" s="251">
        <f>_xlfn.XLOOKUP($I736,Inputs!$C$6:$C$23,Inputs!$D$6:$D$23)*$G736</f>
        <v>7.7171428571428571</v>
      </c>
      <c r="K736" s="252">
        <f t="shared" si="35"/>
        <v>3</v>
      </c>
      <c r="L736" s="322"/>
      <c r="M736" s="322"/>
      <c r="N736" s="322"/>
      <c r="O736" s="322"/>
      <c r="P736" s="322"/>
      <c r="Q736" s="250">
        <f>_xlfn.XLOOKUP($I736,Inputs!$G$6:$G$23,Inputs!$J$6:$J$23)*$K736</f>
        <v>98.449131513647643</v>
      </c>
      <c r="R736" s="250">
        <f>_xlfn.XLOOKUP($I736,Inputs!$G$6:$G$23,Inputs!$K$6:$K$23)*$K736</f>
        <v>108.40163934426229</v>
      </c>
      <c r="S736" s="211" t="s">
        <v>2060</v>
      </c>
      <c r="T736" s="31" t="s">
        <v>3049</v>
      </c>
      <c r="U736" s="211" t="s">
        <v>2065</v>
      </c>
      <c r="V736" s="31" t="s">
        <v>3166</v>
      </c>
      <c r="W736" s="16" t="s">
        <v>5490</v>
      </c>
      <c r="X736" s="16"/>
      <c r="Y736" s="74">
        <v>1033</v>
      </c>
      <c r="Z736" s="196" t="str">
        <f t="shared" si="36"/>
        <v/>
      </c>
    </row>
    <row r="737" spans="2:26" ht="18.75">
      <c r="B737" s="211" t="s">
        <v>2057</v>
      </c>
      <c r="C737" s="211" t="s">
        <v>2808</v>
      </c>
      <c r="D737" s="46" t="s">
        <v>2783</v>
      </c>
      <c r="E737" s="31">
        <v>1</v>
      </c>
      <c r="F737" s="31" t="s">
        <v>2807</v>
      </c>
      <c r="G737" s="191">
        <v>13.9</v>
      </c>
      <c r="H737" s="191">
        <f t="shared" si="34"/>
        <v>8.5802469135802468</v>
      </c>
      <c r="I737" s="154">
        <v>115</v>
      </c>
      <c r="J737" s="251">
        <f>_xlfn.XLOOKUP($I737,Inputs!$C$6:$C$23,Inputs!$D$6:$D$23)*$G737</f>
        <v>5.7982857142857149</v>
      </c>
      <c r="K737" s="252">
        <f t="shared" si="35"/>
        <v>3</v>
      </c>
      <c r="L737" s="322"/>
      <c r="M737" s="322"/>
      <c r="N737" s="322"/>
      <c r="O737" s="322"/>
      <c r="P737" s="322"/>
      <c r="Q737" s="250">
        <f>_xlfn.XLOOKUP($I737,Inputs!$G$6:$G$23,Inputs!$J$6:$J$23)*$K737</f>
        <v>98.449131513647643</v>
      </c>
      <c r="R737" s="250">
        <f>_xlfn.XLOOKUP($I737,Inputs!$G$6:$G$23,Inputs!$K$6:$K$23)*$K737</f>
        <v>108.40163934426229</v>
      </c>
      <c r="S737" s="211" t="s">
        <v>2065</v>
      </c>
      <c r="T737" s="31" t="s">
        <v>3166</v>
      </c>
      <c r="U737" s="211" t="s">
        <v>4334</v>
      </c>
      <c r="V737" s="31" t="s">
        <v>3164</v>
      </c>
      <c r="W737" s="16" t="s">
        <v>5490</v>
      </c>
      <c r="X737" s="16"/>
      <c r="Y737" s="74">
        <v>1034</v>
      </c>
      <c r="Z737" s="196" t="str">
        <f t="shared" si="36"/>
        <v/>
      </c>
    </row>
    <row r="738" spans="2:26" ht="18.75">
      <c r="B738" s="211" t="s">
        <v>2057</v>
      </c>
      <c r="C738" s="211" t="s">
        <v>2808</v>
      </c>
      <c r="D738" s="46" t="s">
        <v>2783</v>
      </c>
      <c r="E738" s="31">
        <v>1</v>
      </c>
      <c r="F738" s="31" t="s">
        <v>2807</v>
      </c>
      <c r="G738" s="191">
        <v>1</v>
      </c>
      <c r="H738" s="191">
        <f t="shared" si="34"/>
        <v>0.61728395061728392</v>
      </c>
      <c r="I738" s="154">
        <v>115</v>
      </c>
      <c r="J738" s="251">
        <f>_xlfn.XLOOKUP($I738,Inputs!$C$6:$C$23,Inputs!$D$6:$D$23)*$G738</f>
        <v>0.41714285714285715</v>
      </c>
      <c r="K738" s="252">
        <f t="shared" si="35"/>
        <v>3</v>
      </c>
      <c r="L738" s="322"/>
      <c r="M738" s="322"/>
      <c r="N738" s="322"/>
      <c r="O738" s="322"/>
      <c r="P738" s="322"/>
      <c r="Q738" s="250">
        <f>_xlfn.XLOOKUP($I738,Inputs!$G$6:$G$23,Inputs!$J$6:$J$23)*$K738</f>
        <v>98.449131513647643</v>
      </c>
      <c r="R738" s="250">
        <f>_xlfn.XLOOKUP($I738,Inputs!$G$6:$G$23,Inputs!$K$6:$K$23)*$K738</f>
        <v>108.40163934426229</v>
      </c>
      <c r="S738" s="211" t="s">
        <v>4334</v>
      </c>
      <c r="T738" s="31" t="s">
        <v>3164</v>
      </c>
      <c r="U738" s="211" t="s">
        <v>4604</v>
      </c>
      <c r="V738" s="31" t="s">
        <v>3887</v>
      </c>
      <c r="W738" s="16" t="s">
        <v>5490</v>
      </c>
      <c r="X738" s="16"/>
      <c r="Y738" s="74">
        <v>1035</v>
      </c>
      <c r="Z738" s="196" t="str">
        <f t="shared" si="36"/>
        <v/>
      </c>
    </row>
    <row r="739" spans="2:26" ht="18.75">
      <c r="B739" s="211" t="s">
        <v>2057</v>
      </c>
      <c r="C739" s="211" t="s">
        <v>2808</v>
      </c>
      <c r="D739" s="46" t="s">
        <v>2783</v>
      </c>
      <c r="E739" s="31">
        <v>1</v>
      </c>
      <c r="F739" s="31" t="s">
        <v>2807</v>
      </c>
      <c r="G739" s="191">
        <v>10</v>
      </c>
      <c r="H739" s="191">
        <f t="shared" si="34"/>
        <v>6.1728395061728394</v>
      </c>
      <c r="I739" s="154">
        <v>115</v>
      </c>
      <c r="J739" s="251">
        <f>_xlfn.XLOOKUP($I739,Inputs!$C$6:$C$23,Inputs!$D$6:$D$23)*$G739</f>
        <v>4.1714285714285717</v>
      </c>
      <c r="K739" s="252">
        <f t="shared" si="35"/>
        <v>3</v>
      </c>
      <c r="L739" s="322"/>
      <c r="M739" s="322"/>
      <c r="N739" s="322"/>
      <c r="O739" s="322"/>
      <c r="P739" s="322"/>
      <c r="Q739" s="250">
        <f>_xlfn.XLOOKUP($I739,Inputs!$G$6:$G$23,Inputs!$J$6:$J$23)*$K739</f>
        <v>98.449131513647643</v>
      </c>
      <c r="R739" s="250">
        <f>_xlfn.XLOOKUP($I739,Inputs!$G$6:$G$23,Inputs!$K$6:$K$23)*$K739</f>
        <v>108.40163934426229</v>
      </c>
      <c r="S739" s="211" t="s">
        <v>4334</v>
      </c>
      <c r="T739" s="31" t="s">
        <v>3164</v>
      </c>
      <c r="U739" s="211" t="s">
        <v>2058</v>
      </c>
      <c r="V739" s="31" t="s">
        <v>4098</v>
      </c>
      <c r="W739" s="16" t="s">
        <v>5490</v>
      </c>
      <c r="X739" s="16"/>
      <c r="Y739" s="74">
        <v>1036</v>
      </c>
      <c r="Z739" s="196" t="str">
        <f t="shared" si="36"/>
        <v/>
      </c>
    </row>
    <row r="740" spans="2:26" ht="18.75">
      <c r="B740" s="211" t="s">
        <v>2057</v>
      </c>
      <c r="C740" s="211" t="s">
        <v>2808</v>
      </c>
      <c r="D740" s="46" t="s">
        <v>2783</v>
      </c>
      <c r="E740" s="31">
        <v>1</v>
      </c>
      <c r="F740" s="31" t="s">
        <v>2807</v>
      </c>
      <c r="G740" s="191">
        <v>15.8</v>
      </c>
      <c r="H740" s="191">
        <f t="shared" si="34"/>
        <v>9.7530864197530871</v>
      </c>
      <c r="I740" s="154">
        <v>115</v>
      </c>
      <c r="J740" s="251">
        <f>_xlfn.XLOOKUP($I740,Inputs!$C$6:$C$23,Inputs!$D$6:$D$23)*$G740</f>
        <v>6.5908571428571436</v>
      </c>
      <c r="K740" s="252">
        <f t="shared" si="35"/>
        <v>3</v>
      </c>
      <c r="L740" s="322"/>
      <c r="M740" s="322"/>
      <c r="N740" s="322"/>
      <c r="O740" s="322"/>
      <c r="P740" s="322"/>
      <c r="Q740" s="250">
        <f>_xlfn.XLOOKUP($I740,Inputs!$G$6:$G$23,Inputs!$J$6:$J$23)*$K740</f>
        <v>98.449131513647643</v>
      </c>
      <c r="R740" s="250">
        <f>_xlfn.XLOOKUP($I740,Inputs!$G$6:$G$23,Inputs!$K$6:$K$23)*$K740</f>
        <v>108.40163934426229</v>
      </c>
      <c r="S740" s="211" t="s">
        <v>2060</v>
      </c>
      <c r="T740" s="31" t="s">
        <v>3049</v>
      </c>
      <c r="U740" s="211" t="s">
        <v>2061</v>
      </c>
      <c r="V740" s="31" t="s">
        <v>3165</v>
      </c>
      <c r="W740" s="16" t="s">
        <v>5490</v>
      </c>
      <c r="X740" s="16"/>
      <c r="Y740" s="74">
        <v>1037</v>
      </c>
      <c r="Z740" s="196" t="str">
        <f t="shared" si="36"/>
        <v/>
      </c>
    </row>
    <row r="741" spans="2:26" ht="18.75">
      <c r="B741" s="211" t="s">
        <v>2057</v>
      </c>
      <c r="C741" s="211" t="s">
        <v>2808</v>
      </c>
      <c r="D741" s="46" t="s">
        <v>2783</v>
      </c>
      <c r="E741" s="31">
        <v>1</v>
      </c>
      <c r="F741" s="31" t="s">
        <v>2807</v>
      </c>
      <c r="G741" s="191">
        <v>2</v>
      </c>
      <c r="H741" s="191">
        <f t="shared" si="34"/>
        <v>1.2345679012345678</v>
      </c>
      <c r="I741" s="154">
        <v>115</v>
      </c>
      <c r="J741" s="251">
        <f>_xlfn.XLOOKUP($I741,Inputs!$C$6:$C$23,Inputs!$D$6:$D$23)*$G741</f>
        <v>0.8342857142857143</v>
      </c>
      <c r="K741" s="252">
        <f t="shared" si="35"/>
        <v>3</v>
      </c>
      <c r="L741" s="322"/>
      <c r="M741" s="322"/>
      <c r="N741" s="322"/>
      <c r="O741" s="322"/>
      <c r="P741" s="322"/>
      <c r="Q741" s="250">
        <f>_xlfn.XLOOKUP($I741,Inputs!$G$6:$G$23,Inputs!$J$6:$J$23)*$K741</f>
        <v>98.449131513647643</v>
      </c>
      <c r="R741" s="250">
        <f>_xlfn.XLOOKUP($I741,Inputs!$G$6:$G$23,Inputs!$K$6:$K$23)*$K741</f>
        <v>108.40163934426229</v>
      </c>
      <c r="S741" s="211" t="s">
        <v>2061</v>
      </c>
      <c r="T741" s="31" t="s">
        <v>3165</v>
      </c>
      <c r="U741" s="211" t="s">
        <v>2062</v>
      </c>
      <c r="V741" s="31" t="s">
        <v>3178</v>
      </c>
      <c r="W741" s="16" t="s">
        <v>5490</v>
      </c>
      <c r="X741" s="16"/>
      <c r="Y741" s="74">
        <v>1038</v>
      </c>
      <c r="Z741" s="196" t="str">
        <f t="shared" si="36"/>
        <v/>
      </c>
    </row>
    <row r="742" spans="2:26" ht="18.75">
      <c r="B742" s="211" t="s">
        <v>2057</v>
      </c>
      <c r="C742" s="211" t="s">
        <v>2808</v>
      </c>
      <c r="D742" s="46" t="s">
        <v>2783</v>
      </c>
      <c r="E742" s="31">
        <v>1</v>
      </c>
      <c r="F742" s="31" t="s">
        <v>2807</v>
      </c>
      <c r="G742" s="191">
        <v>2.2000000000000002</v>
      </c>
      <c r="H742" s="191">
        <f t="shared" si="34"/>
        <v>1.3580246913580247</v>
      </c>
      <c r="I742" s="154">
        <v>115</v>
      </c>
      <c r="J742" s="251">
        <f>_xlfn.XLOOKUP($I742,Inputs!$C$6:$C$23,Inputs!$D$6:$D$23)*$G742</f>
        <v>0.91771428571428582</v>
      </c>
      <c r="K742" s="252">
        <f t="shared" si="35"/>
        <v>3</v>
      </c>
      <c r="L742" s="322"/>
      <c r="M742" s="322"/>
      <c r="N742" s="322"/>
      <c r="O742" s="322"/>
      <c r="P742" s="322"/>
      <c r="Q742" s="250">
        <f>_xlfn.XLOOKUP($I742,Inputs!$G$6:$G$23,Inputs!$J$6:$J$23)*$K742</f>
        <v>98.449131513647643</v>
      </c>
      <c r="R742" s="250">
        <f>_xlfn.XLOOKUP($I742,Inputs!$G$6:$G$23,Inputs!$K$6:$K$23)*$K742</f>
        <v>108.40163934426229</v>
      </c>
      <c r="S742" s="211" t="s">
        <v>2061</v>
      </c>
      <c r="T742" s="31" t="s">
        <v>3165</v>
      </c>
      <c r="U742" s="211" t="s">
        <v>2063</v>
      </c>
      <c r="V742" s="31" t="s">
        <v>3948</v>
      </c>
      <c r="W742" s="16" t="s">
        <v>5490</v>
      </c>
      <c r="X742" s="16"/>
      <c r="Y742" s="74">
        <v>1039</v>
      </c>
      <c r="Z742" s="196" t="str">
        <f t="shared" si="36"/>
        <v/>
      </c>
    </row>
    <row r="743" spans="2:26" ht="18.75">
      <c r="B743" s="211" t="s">
        <v>2057</v>
      </c>
      <c r="C743" s="211" t="s">
        <v>2808</v>
      </c>
      <c r="D743" s="46" t="s">
        <v>2783</v>
      </c>
      <c r="E743" s="31">
        <v>1</v>
      </c>
      <c r="F743" s="31" t="s">
        <v>2807</v>
      </c>
      <c r="G743" s="191">
        <v>21.9</v>
      </c>
      <c r="H743" s="191">
        <f t="shared" si="34"/>
        <v>13.518518518518517</v>
      </c>
      <c r="I743" s="154">
        <v>115</v>
      </c>
      <c r="J743" s="251">
        <f>_xlfn.XLOOKUP($I743,Inputs!$C$6:$C$23,Inputs!$D$6:$D$23)*$G743</f>
        <v>9.1354285714285712</v>
      </c>
      <c r="K743" s="252">
        <f t="shared" si="35"/>
        <v>3</v>
      </c>
      <c r="L743" s="322"/>
      <c r="M743" s="322"/>
      <c r="N743" s="322"/>
      <c r="O743" s="322"/>
      <c r="P743" s="322"/>
      <c r="Q743" s="250">
        <f>_xlfn.XLOOKUP($I743,Inputs!$G$6:$G$23,Inputs!$J$6:$J$23)*$K743</f>
        <v>98.449131513647643</v>
      </c>
      <c r="R743" s="250">
        <f>_xlfn.XLOOKUP($I743,Inputs!$G$6:$G$23,Inputs!$K$6:$K$23)*$K743</f>
        <v>108.40163934426229</v>
      </c>
      <c r="S743" s="211" t="s">
        <v>2062</v>
      </c>
      <c r="T743" s="31" t="s">
        <v>3178</v>
      </c>
      <c r="U743" s="211" t="s">
        <v>2059</v>
      </c>
      <c r="V743" s="31" t="s">
        <v>3167</v>
      </c>
      <c r="W743" s="16" t="s">
        <v>5490</v>
      </c>
      <c r="X743" s="16"/>
      <c r="Y743" s="74">
        <v>1040</v>
      </c>
      <c r="Z743" s="196" t="str">
        <f t="shared" si="36"/>
        <v/>
      </c>
    </row>
    <row r="744" spans="2:26" ht="18.75">
      <c r="B744" s="211" t="s">
        <v>2057</v>
      </c>
      <c r="C744" s="211" t="s">
        <v>2808</v>
      </c>
      <c r="D744" s="46" t="s">
        <v>2783</v>
      </c>
      <c r="E744" s="31">
        <v>1</v>
      </c>
      <c r="F744" s="31" t="s">
        <v>2807</v>
      </c>
      <c r="G744" s="191">
        <v>21.9</v>
      </c>
      <c r="H744" s="191">
        <f t="shared" si="34"/>
        <v>13.518518518518517</v>
      </c>
      <c r="I744" s="154">
        <v>115</v>
      </c>
      <c r="J744" s="251">
        <f>_xlfn.XLOOKUP($I744,Inputs!$C$6:$C$23,Inputs!$D$6:$D$23)*$G744</f>
        <v>9.1354285714285712</v>
      </c>
      <c r="K744" s="252">
        <f t="shared" si="35"/>
        <v>3</v>
      </c>
      <c r="L744" s="322"/>
      <c r="M744" s="322"/>
      <c r="N744" s="322"/>
      <c r="O744" s="322"/>
      <c r="P744" s="322"/>
      <c r="Q744" s="250">
        <f>_xlfn.XLOOKUP($I744,Inputs!$G$6:$G$23,Inputs!$J$6:$J$23)*$K744</f>
        <v>98.449131513647643</v>
      </c>
      <c r="R744" s="250">
        <f>_xlfn.XLOOKUP($I744,Inputs!$G$6:$G$23,Inputs!$K$6:$K$23)*$K744</f>
        <v>108.40163934426229</v>
      </c>
      <c r="S744" s="211" t="s">
        <v>2065</v>
      </c>
      <c r="T744" s="31" t="s">
        <v>3166</v>
      </c>
      <c r="U744" s="211" t="s">
        <v>2059</v>
      </c>
      <c r="V744" s="31" t="s">
        <v>3167</v>
      </c>
      <c r="W744" s="16" t="s">
        <v>5490</v>
      </c>
      <c r="X744" s="16"/>
      <c r="Y744" s="74">
        <v>1041</v>
      </c>
      <c r="Z744" s="196" t="str">
        <f t="shared" si="36"/>
        <v/>
      </c>
    </row>
    <row r="745" spans="2:26" ht="18.75">
      <c r="B745" s="211" t="s">
        <v>2057</v>
      </c>
      <c r="C745" s="211" t="s">
        <v>2808</v>
      </c>
      <c r="D745" s="46" t="s">
        <v>2783</v>
      </c>
      <c r="E745" s="31">
        <v>1</v>
      </c>
      <c r="F745" s="31" t="s">
        <v>2807</v>
      </c>
      <c r="G745" s="191">
        <v>0.4</v>
      </c>
      <c r="H745" s="191">
        <f t="shared" si="34"/>
        <v>0.24691358024691357</v>
      </c>
      <c r="I745" s="154">
        <v>115</v>
      </c>
      <c r="J745" s="251">
        <f>_xlfn.XLOOKUP($I745,Inputs!$C$6:$C$23,Inputs!$D$6:$D$23)*$G745</f>
        <v>0.16685714285714287</v>
      </c>
      <c r="K745" s="252">
        <f t="shared" si="35"/>
        <v>3</v>
      </c>
      <c r="L745" s="322"/>
      <c r="M745" s="322"/>
      <c r="N745" s="322"/>
      <c r="O745" s="322"/>
      <c r="P745" s="322"/>
      <c r="Q745" s="250">
        <f>_xlfn.XLOOKUP($I745,Inputs!$G$6:$G$23,Inputs!$J$6:$J$23)*$K745</f>
        <v>98.449131513647643</v>
      </c>
      <c r="R745" s="250">
        <f>_xlfn.XLOOKUP($I745,Inputs!$G$6:$G$23,Inputs!$K$6:$K$23)*$K745</f>
        <v>108.40163934426229</v>
      </c>
      <c r="S745" s="211" t="s">
        <v>2059</v>
      </c>
      <c r="T745" s="31" t="s">
        <v>3167</v>
      </c>
      <c r="U745" s="211" t="s">
        <v>2064</v>
      </c>
      <c r="V745" s="31" t="s">
        <v>3168</v>
      </c>
      <c r="W745" s="16" t="s">
        <v>5490</v>
      </c>
      <c r="X745" s="16"/>
      <c r="Y745" s="74">
        <v>1042</v>
      </c>
      <c r="Z745" s="196" t="str">
        <f t="shared" si="36"/>
        <v/>
      </c>
    </row>
    <row r="746" spans="2:26" ht="18.75">
      <c r="B746" s="211" t="s">
        <v>2057</v>
      </c>
      <c r="C746" s="211" t="s">
        <v>2808</v>
      </c>
      <c r="D746" s="46" t="s">
        <v>2783</v>
      </c>
      <c r="E746" s="31">
        <v>1</v>
      </c>
      <c r="F746" s="31" t="s">
        <v>2807</v>
      </c>
      <c r="G746" s="191">
        <v>0.1</v>
      </c>
      <c r="H746" s="191">
        <f t="shared" si="34"/>
        <v>6.1728395061728392E-2</v>
      </c>
      <c r="I746" s="154">
        <v>115</v>
      </c>
      <c r="J746" s="251">
        <f>_xlfn.XLOOKUP($I746,Inputs!$C$6:$C$23,Inputs!$D$6:$D$23)*$G746</f>
        <v>4.1714285714285718E-2</v>
      </c>
      <c r="K746" s="252">
        <f t="shared" si="35"/>
        <v>3</v>
      </c>
      <c r="L746" s="322"/>
      <c r="M746" s="322"/>
      <c r="N746" s="322"/>
      <c r="O746" s="322"/>
      <c r="P746" s="322"/>
      <c r="Q746" s="250">
        <f>_xlfn.XLOOKUP($I746,Inputs!$G$6:$G$23,Inputs!$J$6:$J$23)*$K746</f>
        <v>98.449131513647643</v>
      </c>
      <c r="R746" s="250">
        <f>_xlfn.XLOOKUP($I746,Inputs!$G$6:$G$23,Inputs!$K$6:$K$23)*$K746</f>
        <v>108.40163934426229</v>
      </c>
      <c r="S746" s="211" t="s">
        <v>2064</v>
      </c>
      <c r="T746" s="31" t="s">
        <v>3168</v>
      </c>
      <c r="U746" s="211" t="s">
        <v>2066</v>
      </c>
      <c r="V746" s="31" t="s">
        <v>4268</v>
      </c>
      <c r="W746" s="16" t="s">
        <v>5490</v>
      </c>
      <c r="X746" s="16"/>
      <c r="Y746" s="74">
        <v>1043</v>
      </c>
      <c r="Z746" s="196" t="str">
        <f t="shared" si="36"/>
        <v/>
      </c>
    </row>
    <row r="747" spans="2:26" ht="18.75">
      <c r="B747" s="211" t="s">
        <v>2057</v>
      </c>
      <c r="C747" s="211" t="s">
        <v>2808</v>
      </c>
      <c r="D747" s="46" t="s">
        <v>2783</v>
      </c>
      <c r="E747" s="31">
        <v>1</v>
      </c>
      <c r="F747" s="31" t="s">
        <v>2807</v>
      </c>
      <c r="G747" s="191">
        <v>0.1</v>
      </c>
      <c r="H747" s="191">
        <f t="shared" si="34"/>
        <v>6.1728395061728392E-2</v>
      </c>
      <c r="I747" s="154">
        <v>115</v>
      </c>
      <c r="J747" s="251">
        <f>_xlfn.XLOOKUP($I747,Inputs!$C$6:$C$23,Inputs!$D$6:$D$23)*$G747</f>
        <v>4.1714285714285718E-2</v>
      </c>
      <c r="K747" s="252">
        <f t="shared" si="35"/>
        <v>3</v>
      </c>
      <c r="L747" s="322"/>
      <c r="M747" s="322"/>
      <c r="N747" s="322"/>
      <c r="O747" s="322"/>
      <c r="P747" s="322"/>
      <c r="Q747" s="250">
        <f>_xlfn.XLOOKUP($I747,Inputs!$G$6:$G$23,Inputs!$J$6:$J$23)*$K747</f>
        <v>98.449131513647643</v>
      </c>
      <c r="R747" s="250">
        <f>_xlfn.XLOOKUP($I747,Inputs!$G$6:$G$23,Inputs!$K$6:$K$23)*$K747</f>
        <v>108.40163934426229</v>
      </c>
      <c r="S747" s="211" t="s">
        <v>2064</v>
      </c>
      <c r="T747" s="31" t="s">
        <v>3168</v>
      </c>
      <c r="U747" s="211" t="s">
        <v>2067</v>
      </c>
      <c r="V747" s="31" t="s">
        <v>4269</v>
      </c>
      <c r="W747" s="16" t="s">
        <v>5490</v>
      </c>
      <c r="X747" s="16"/>
      <c r="Y747" s="74">
        <v>1044</v>
      </c>
      <c r="Z747" s="196" t="str">
        <f t="shared" si="36"/>
        <v/>
      </c>
    </row>
    <row r="748" spans="2:26" ht="18.75">
      <c r="B748" s="211" t="s">
        <v>2057</v>
      </c>
      <c r="C748" s="211" t="s">
        <v>2808</v>
      </c>
      <c r="D748" s="46" t="s">
        <v>2783</v>
      </c>
      <c r="E748" s="31">
        <v>1</v>
      </c>
      <c r="F748" s="31" t="s">
        <v>2807</v>
      </c>
      <c r="G748" s="191">
        <v>27.7</v>
      </c>
      <c r="H748" s="191">
        <f t="shared" si="34"/>
        <v>17.098765432098762</v>
      </c>
      <c r="I748" s="154">
        <v>115</v>
      </c>
      <c r="J748" s="251">
        <f>_xlfn.XLOOKUP($I748,Inputs!$C$6:$C$23,Inputs!$D$6:$D$23)*$G748</f>
        <v>11.554857142857143</v>
      </c>
      <c r="K748" s="252">
        <f t="shared" si="35"/>
        <v>3</v>
      </c>
      <c r="L748" s="322"/>
      <c r="M748" s="322"/>
      <c r="N748" s="322"/>
      <c r="O748" s="322"/>
      <c r="P748" s="322"/>
      <c r="Q748" s="250">
        <f>_xlfn.XLOOKUP($I748,Inputs!$G$6:$G$23,Inputs!$J$6:$J$23)*$K748</f>
        <v>98.449131513647643</v>
      </c>
      <c r="R748" s="250">
        <f>_xlfn.XLOOKUP($I748,Inputs!$G$6:$G$23,Inputs!$K$6:$K$23)*$K748</f>
        <v>108.40163934426229</v>
      </c>
      <c r="S748" s="211" t="s">
        <v>2059</v>
      </c>
      <c r="T748" s="31" t="s">
        <v>3167</v>
      </c>
      <c r="U748" s="211" t="s">
        <v>2020</v>
      </c>
      <c r="V748" s="31" t="s">
        <v>3337</v>
      </c>
      <c r="W748" s="16" t="s">
        <v>5490</v>
      </c>
      <c r="X748" s="16"/>
      <c r="Y748" s="74">
        <v>1045</v>
      </c>
      <c r="Z748" s="196" t="str">
        <f t="shared" si="36"/>
        <v/>
      </c>
    </row>
    <row r="749" spans="2:26" ht="18.75">
      <c r="B749" s="211" t="s">
        <v>2057</v>
      </c>
      <c r="C749" s="211" t="s">
        <v>2808</v>
      </c>
      <c r="D749" s="46" t="s">
        <v>2783</v>
      </c>
      <c r="E749" s="31">
        <v>1</v>
      </c>
      <c r="F749" s="31" t="s">
        <v>2807</v>
      </c>
      <c r="G749" s="191">
        <v>5.2</v>
      </c>
      <c r="H749" s="191">
        <f t="shared" si="34"/>
        <v>3.2098765432098766</v>
      </c>
      <c r="I749" s="154">
        <v>115</v>
      </c>
      <c r="J749" s="251">
        <f>_xlfn.XLOOKUP($I749,Inputs!$C$6:$C$23,Inputs!$D$6:$D$23)*$G749</f>
        <v>2.169142857142857</v>
      </c>
      <c r="K749" s="252">
        <f t="shared" si="35"/>
        <v>3</v>
      </c>
      <c r="L749" s="322"/>
      <c r="M749" s="322"/>
      <c r="N749" s="322"/>
      <c r="O749" s="322"/>
      <c r="P749" s="322"/>
      <c r="Q749" s="250">
        <f>_xlfn.XLOOKUP($I749,Inputs!$G$6:$G$23,Inputs!$J$6:$J$23)*$K749</f>
        <v>98.449131513647643</v>
      </c>
      <c r="R749" s="250">
        <f>_xlfn.XLOOKUP($I749,Inputs!$G$6:$G$23,Inputs!$K$6:$K$23)*$K749</f>
        <v>108.40163934426229</v>
      </c>
      <c r="S749" s="211" t="s">
        <v>2020</v>
      </c>
      <c r="T749" s="31" t="s">
        <v>3337</v>
      </c>
      <c r="U749" s="211" t="s">
        <v>2021</v>
      </c>
      <c r="V749" s="31" t="s">
        <v>4096</v>
      </c>
      <c r="W749" s="16" t="s">
        <v>5490</v>
      </c>
      <c r="X749" s="16"/>
      <c r="Y749" s="74">
        <v>1046</v>
      </c>
      <c r="Z749" s="196" t="str">
        <f t="shared" si="36"/>
        <v/>
      </c>
    </row>
    <row r="750" spans="2:26" ht="18.75">
      <c r="B750" s="211" t="s">
        <v>2104</v>
      </c>
      <c r="C750" s="211" t="s">
        <v>2808</v>
      </c>
      <c r="D750" s="46" t="s">
        <v>2783</v>
      </c>
      <c r="E750" s="31">
        <v>1</v>
      </c>
      <c r="F750" s="31" t="s">
        <v>2807</v>
      </c>
      <c r="G750" s="191">
        <v>0.1</v>
      </c>
      <c r="H750" s="191">
        <f t="shared" si="34"/>
        <v>6.1728395061728392E-2</v>
      </c>
      <c r="I750" s="154">
        <v>115</v>
      </c>
      <c r="J750" s="251">
        <f>_xlfn.XLOOKUP($I750,Inputs!$C$6:$C$23,Inputs!$D$6:$D$23)*$G750</f>
        <v>4.1714285714285718E-2</v>
      </c>
      <c r="K750" s="252">
        <f t="shared" si="35"/>
        <v>3</v>
      </c>
      <c r="L750" s="322"/>
      <c r="M750" s="322"/>
      <c r="N750" s="322"/>
      <c r="O750" s="322"/>
      <c r="P750" s="322"/>
      <c r="Q750" s="250">
        <f>_xlfn.XLOOKUP($I750,Inputs!$G$6:$G$23,Inputs!$J$6:$J$23)*$K750</f>
        <v>98.449131513647643</v>
      </c>
      <c r="R750" s="250">
        <f>_xlfn.XLOOKUP($I750,Inputs!$G$6:$G$23,Inputs!$K$6:$K$23)*$K750</f>
        <v>108.40163934426229</v>
      </c>
      <c r="S750" s="211" t="s">
        <v>2060</v>
      </c>
      <c r="T750" s="31" t="s">
        <v>3049</v>
      </c>
      <c r="U750" s="211" t="s">
        <v>1670</v>
      </c>
      <c r="V750" s="31" t="s">
        <v>4113</v>
      </c>
      <c r="W750" s="16" t="s">
        <v>5490</v>
      </c>
      <c r="X750" s="16"/>
      <c r="Y750" s="74">
        <v>1092</v>
      </c>
      <c r="Z750" s="196" t="str">
        <f t="shared" si="36"/>
        <v/>
      </c>
    </row>
    <row r="751" spans="2:26" ht="18.75">
      <c r="B751" s="211" t="s">
        <v>2104</v>
      </c>
      <c r="C751" s="211" t="s">
        <v>2808</v>
      </c>
      <c r="D751" s="46" t="s">
        <v>2783</v>
      </c>
      <c r="E751" s="31">
        <v>1</v>
      </c>
      <c r="F751" s="31" t="s">
        <v>2807</v>
      </c>
      <c r="G751" s="191">
        <v>15.8</v>
      </c>
      <c r="H751" s="191">
        <f t="shared" si="34"/>
        <v>9.7530864197530871</v>
      </c>
      <c r="I751" s="154">
        <v>115</v>
      </c>
      <c r="J751" s="251">
        <f>_xlfn.XLOOKUP($I751,Inputs!$C$6:$C$23,Inputs!$D$6:$D$23)*$G751</f>
        <v>6.5908571428571436</v>
      </c>
      <c r="K751" s="252">
        <f t="shared" si="35"/>
        <v>3</v>
      </c>
      <c r="L751" s="322"/>
      <c r="M751" s="322"/>
      <c r="N751" s="322"/>
      <c r="O751" s="322"/>
      <c r="P751" s="322"/>
      <c r="Q751" s="250">
        <f>_xlfn.XLOOKUP($I751,Inputs!$G$6:$G$23,Inputs!$J$6:$J$23)*$K751</f>
        <v>98.449131513647643</v>
      </c>
      <c r="R751" s="250">
        <f>_xlfn.XLOOKUP($I751,Inputs!$G$6:$G$23,Inputs!$K$6:$K$23)*$K751</f>
        <v>108.40163934426229</v>
      </c>
      <c r="S751" s="211" t="s">
        <v>2060</v>
      </c>
      <c r="T751" s="31" t="s">
        <v>3049</v>
      </c>
      <c r="U751" s="211" t="s">
        <v>2061</v>
      </c>
      <c r="V751" s="31" t="s">
        <v>3165</v>
      </c>
      <c r="W751" s="16" t="s">
        <v>5490</v>
      </c>
      <c r="X751" s="16"/>
      <c r="Y751" s="74">
        <v>1093</v>
      </c>
      <c r="Z751" s="196" t="str">
        <f t="shared" si="36"/>
        <v/>
      </c>
    </row>
    <row r="752" spans="2:26" ht="18.75">
      <c r="B752" s="211" t="s">
        <v>2104</v>
      </c>
      <c r="C752" s="211" t="s">
        <v>2808</v>
      </c>
      <c r="D752" s="46" t="s">
        <v>2783</v>
      </c>
      <c r="E752" s="31">
        <v>1</v>
      </c>
      <c r="F752" s="31" t="s">
        <v>2807</v>
      </c>
      <c r="G752" s="191">
        <v>2</v>
      </c>
      <c r="H752" s="191">
        <f t="shared" si="34"/>
        <v>1.2345679012345678</v>
      </c>
      <c r="I752" s="154">
        <v>115</v>
      </c>
      <c r="J752" s="251">
        <f>_xlfn.XLOOKUP($I752,Inputs!$C$6:$C$23,Inputs!$D$6:$D$23)*$G752</f>
        <v>0.8342857142857143</v>
      </c>
      <c r="K752" s="252">
        <f t="shared" si="35"/>
        <v>3</v>
      </c>
      <c r="L752" s="322"/>
      <c r="M752" s="322"/>
      <c r="N752" s="322"/>
      <c r="O752" s="322"/>
      <c r="P752" s="322"/>
      <c r="Q752" s="250">
        <f>_xlfn.XLOOKUP($I752,Inputs!$G$6:$G$23,Inputs!$J$6:$J$23)*$K752</f>
        <v>98.449131513647643</v>
      </c>
      <c r="R752" s="250">
        <f>_xlfn.XLOOKUP($I752,Inputs!$G$6:$G$23,Inputs!$K$6:$K$23)*$K752</f>
        <v>108.40163934426229</v>
      </c>
      <c r="S752" s="211" t="s">
        <v>2061</v>
      </c>
      <c r="T752" s="31" t="s">
        <v>3165</v>
      </c>
      <c r="U752" s="211" t="s">
        <v>2062</v>
      </c>
      <c r="V752" s="31" t="s">
        <v>3178</v>
      </c>
      <c r="W752" s="16" t="s">
        <v>5490</v>
      </c>
      <c r="X752" s="16"/>
      <c r="Y752" s="74">
        <v>1094</v>
      </c>
      <c r="Z752" s="196" t="str">
        <f t="shared" si="36"/>
        <v/>
      </c>
    </row>
    <row r="753" spans="2:26" ht="18.75">
      <c r="B753" s="211" t="s">
        <v>2104</v>
      </c>
      <c r="C753" s="211" t="s">
        <v>2808</v>
      </c>
      <c r="D753" s="46" t="s">
        <v>2783</v>
      </c>
      <c r="E753" s="31">
        <v>1</v>
      </c>
      <c r="F753" s="31" t="s">
        <v>2807</v>
      </c>
      <c r="G753" s="191">
        <v>2.2000000000000002</v>
      </c>
      <c r="H753" s="191">
        <f t="shared" si="34"/>
        <v>1.3580246913580247</v>
      </c>
      <c r="I753" s="154">
        <v>115</v>
      </c>
      <c r="J753" s="251">
        <f>_xlfn.XLOOKUP($I753,Inputs!$C$6:$C$23,Inputs!$D$6:$D$23)*$G753</f>
        <v>0.91771428571428582</v>
      </c>
      <c r="K753" s="252">
        <f t="shared" si="35"/>
        <v>3</v>
      </c>
      <c r="L753" s="322"/>
      <c r="M753" s="322"/>
      <c r="N753" s="322"/>
      <c r="O753" s="322"/>
      <c r="P753" s="322"/>
      <c r="Q753" s="250">
        <f>_xlfn.XLOOKUP($I753,Inputs!$G$6:$G$23,Inputs!$J$6:$J$23)*$K753</f>
        <v>98.449131513647643</v>
      </c>
      <c r="R753" s="250">
        <f>_xlfn.XLOOKUP($I753,Inputs!$G$6:$G$23,Inputs!$K$6:$K$23)*$K753</f>
        <v>108.40163934426229</v>
      </c>
      <c r="S753" s="211" t="s">
        <v>2061</v>
      </c>
      <c r="T753" s="31" t="s">
        <v>3165</v>
      </c>
      <c r="U753" s="211" t="s">
        <v>2063</v>
      </c>
      <c r="V753" s="31" t="s">
        <v>3948</v>
      </c>
      <c r="W753" s="16" t="s">
        <v>5490</v>
      </c>
      <c r="X753" s="16"/>
      <c r="Y753" s="74">
        <v>1095</v>
      </c>
      <c r="Z753" s="196" t="str">
        <f t="shared" si="36"/>
        <v/>
      </c>
    </row>
    <row r="754" spans="2:26" ht="18.75">
      <c r="B754" s="211" t="s">
        <v>2104</v>
      </c>
      <c r="C754" s="211" t="s">
        <v>2808</v>
      </c>
      <c r="D754" s="46" t="s">
        <v>2783</v>
      </c>
      <c r="E754" s="31">
        <v>1</v>
      </c>
      <c r="F754" s="31" t="s">
        <v>2807</v>
      </c>
      <c r="G754" s="191">
        <v>16.2</v>
      </c>
      <c r="H754" s="191">
        <f t="shared" si="34"/>
        <v>9.9999999999999982</v>
      </c>
      <c r="I754" s="154">
        <v>115</v>
      </c>
      <c r="J754" s="251">
        <f>_xlfn.XLOOKUP($I754,Inputs!$C$6:$C$23,Inputs!$D$6:$D$23)*$G754</f>
        <v>6.7577142857142851</v>
      </c>
      <c r="K754" s="252">
        <f t="shared" si="35"/>
        <v>3</v>
      </c>
      <c r="L754" s="322"/>
      <c r="M754" s="322"/>
      <c r="N754" s="322"/>
      <c r="O754" s="322"/>
      <c r="P754" s="322"/>
      <c r="Q754" s="250">
        <f>_xlfn.XLOOKUP($I754,Inputs!$G$6:$G$23,Inputs!$J$6:$J$23)*$K754</f>
        <v>98.449131513647643</v>
      </c>
      <c r="R754" s="250">
        <f>_xlfn.XLOOKUP($I754,Inputs!$G$6:$G$23,Inputs!$K$6:$K$23)*$K754</f>
        <v>108.40163934426229</v>
      </c>
      <c r="S754" s="211" t="s">
        <v>2062</v>
      </c>
      <c r="T754" s="31" t="s">
        <v>3178</v>
      </c>
      <c r="U754" s="211" t="s">
        <v>4482</v>
      </c>
      <c r="V754" s="31" t="s">
        <v>3177</v>
      </c>
      <c r="W754" s="16" t="s">
        <v>5490</v>
      </c>
      <c r="X754" s="16"/>
      <c r="Y754" s="74">
        <v>1096</v>
      </c>
      <c r="Z754" s="196" t="str">
        <f t="shared" si="36"/>
        <v/>
      </c>
    </row>
    <row r="755" spans="2:26" ht="18.75">
      <c r="B755" s="211" t="s">
        <v>2104</v>
      </c>
      <c r="C755" s="211" t="s">
        <v>2808</v>
      </c>
      <c r="D755" s="46" t="s">
        <v>2783</v>
      </c>
      <c r="E755" s="31">
        <v>1</v>
      </c>
      <c r="F755" s="31" t="s">
        <v>2807</v>
      </c>
      <c r="G755" s="191">
        <v>1</v>
      </c>
      <c r="H755" s="191">
        <f t="shared" si="34"/>
        <v>0.61728395061728392</v>
      </c>
      <c r="I755" s="154">
        <v>115</v>
      </c>
      <c r="J755" s="251">
        <f>_xlfn.XLOOKUP($I755,Inputs!$C$6:$C$23,Inputs!$D$6:$D$23)*$G755</f>
        <v>0.41714285714285715</v>
      </c>
      <c r="K755" s="252">
        <f t="shared" si="35"/>
        <v>3</v>
      </c>
      <c r="L755" s="322"/>
      <c r="M755" s="322"/>
      <c r="N755" s="322"/>
      <c r="O755" s="322"/>
      <c r="P755" s="322"/>
      <c r="Q755" s="250">
        <f>_xlfn.XLOOKUP($I755,Inputs!$G$6:$G$23,Inputs!$J$6:$J$23)*$K755</f>
        <v>98.449131513647643</v>
      </c>
      <c r="R755" s="250">
        <f>_xlfn.XLOOKUP($I755,Inputs!$G$6:$G$23,Inputs!$K$6:$K$23)*$K755</f>
        <v>108.40163934426229</v>
      </c>
      <c r="S755" s="211" t="s">
        <v>4482</v>
      </c>
      <c r="T755" s="31" t="s">
        <v>3177</v>
      </c>
      <c r="U755" s="211" t="s">
        <v>4481</v>
      </c>
      <c r="V755" s="31" t="s">
        <v>3908</v>
      </c>
      <c r="W755" s="16" t="s">
        <v>5490</v>
      </c>
      <c r="X755" s="16"/>
      <c r="Y755" s="74">
        <v>1097</v>
      </c>
      <c r="Z755" s="196" t="str">
        <f t="shared" si="36"/>
        <v/>
      </c>
    </row>
    <row r="756" spans="2:26" ht="18.75">
      <c r="B756" s="211" t="s">
        <v>2104</v>
      </c>
      <c r="C756" s="211" t="s">
        <v>2808</v>
      </c>
      <c r="D756" s="46" t="s">
        <v>2783</v>
      </c>
      <c r="E756" s="31">
        <v>1</v>
      </c>
      <c r="F756" s="31" t="s">
        <v>2807</v>
      </c>
      <c r="G756" s="191">
        <v>10</v>
      </c>
      <c r="H756" s="191">
        <f t="shared" si="34"/>
        <v>6.1728395061728394</v>
      </c>
      <c r="I756" s="154">
        <v>115</v>
      </c>
      <c r="J756" s="251">
        <f>_xlfn.XLOOKUP($I756,Inputs!$C$6:$C$23,Inputs!$D$6:$D$23)*$G756</f>
        <v>4.1714285714285717</v>
      </c>
      <c r="K756" s="252">
        <f t="shared" si="35"/>
        <v>3</v>
      </c>
      <c r="L756" s="322"/>
      <c r="M756" s="322"/>
      <c r="N756" s="322"/>
      <c r="O756" s="322"/>
      <c r="P756" s="322"/>
      <c r="Q756" s="250">
        <f>_xlfn.XLOOKUP($I756,Inputs!$G$6:$G$23,Inputs!$J$6:$J$23)*$K756</f>
        <v>98.449131513647643</v>
      </c>
      <c r="R756" s="250">
        <f>_xlfn.XLOOKUP($I756,Inputs!$G$6:$G$23,Inputs!$K$6:$K$23)*$K756</f>
        <v>108.40163934426229</v>
      </c>
      <c r="S756" s="211" t="s">
        <v>4482</v>
      </c>
      <c r="T756" s="31" t="s">
        <v>3177</v>
      </c>
      <c r="U756" s="211" t="s">
        <v>2058</v>
      </c>
      <c r="V756" s="31" t="s">
        <v>4098</v>
      </c>
      <c r="W756" s="16" t="s">
        <v>5490</v>
      </c>
      <c r="X756" s="16"/>
      <c r="Y756" s="74">
        <v>1098</v>
      </c>
      <c r="Z756" s="196" t="str">
        <f t="shared" si="36"/>
        <v/>
      </c>
    </row>
    <row r="757" spans="2:26" ht="18.75">
      <c r="B757" s="211" t="s">
        <v>2167</v>
      </c>
      <c r="C757" s="211" t="s">
        <v>2808</v>
      </c>
      <c r="D757" s="46" t="s">
        <v>2783</v>
      </c>
      <c r="E757" s="31">
        <v>1</v>
      </c>
      <c r="F757" s="31" t="s">
        <v>2807</v>
      </c>
      <c r="G757" s="191">
        <v>3.1</v>
      </c>
      <c r="H757" s="191">
        <f t="shared" si="34"/>
        <v>1.9135802469135801</v>
      </c>
      <c r="I757" s="154">
        <v>230</v>
      </c>
      <c r="J757" s="251">
        <f>_xlfn.XLOOKUP($I757,Inputs!$C$6:$C$23,Inputs!$D$6:$D$23)*$G757</f>
        <v>1.488</v>
      </c>
      <c r="K757" s="252">
        <f t="shared" si="35"/>
        <v>3</v>
      </c>
      <c r="L757" s="322"/>
      <c r="M757" s="322"/>
      <c r="N757" s="322"/>
      <c r="O757" s="322"/>
      <c r="P757" s="322"/>
      <c r="Q757" s="250">
        <f>_xlfn.XLOOKUP($I757,Inputs!$G$6:$G$23,Inputs!$J$6:$J$23)*$K757</f>
        <v>402</v>
      </c>
      <c r="R757" s="250">
        <f>_xlfn.XLOOKUP($I757,Inputs!$G$6:$G$23,Inputs!$K$6:$K$23)*$K757</f>
        <v>435</v>
      </c>
      <c r="S757" s="211" t="s">
        <v>2169</v>
      </c>
      <c r="T757" s="31" t="s">
        <v>2962</v>
      </c>
      <c r="U757" s="211" t="s">
        <v>2021</v>
      </c>
      <c r="V757" s="31" t="s">
        <v>4096</v>
      </c>
      <c r="W757" s="16" t="s">
        <v>5490</v>
      </c>
      <c r="X757" s="16"/>
      <c r="Y757" s="74">
        <v>1208</v>
      </c>
      <c r="Z757" s="196" t="str">
        <f t="shared" si="36"/>
        <v/>
      </c>
    </row>
    <row r="758" spans="2:26" ht="18.75">
      <c r="B758" s="211" t="s">
        <v>2167</v>
      </c>
      <c r="C758" s="211" t="s">
        <v>2808</v>
      </c>
      <c r="D758" s="46" t="s">
        <v>2783</v>
      </c>
      <c r="E758" s="31">
        <v>1</v>
      </c>
      <c r="F758" s="31" t="s">
        <v>2807</v>
      </c>
      <c r="G758" s="191">
        <v>4.5999999999999996</v>
      </c>
      <c r="H758" s="191">
        <f t="shared" si="34"/>
        <v>2.8395061728395059</v>
      </c>
      <c r="I758" s="154">
        <v>230</v>
      </c>
      <c r="J758" s="251">
        <f>_xlfn.XLOOKUP($I758,Inputs!$C$6:$C$23,Inputs!$D$6:$D$23)*$G758</f>
        <v>2.2079999999999997</v>
      </c>
      <c r="K758" s="252">
        <f t="shared" si="35"/>
        <v>3</v>
      </c>
      <c r="L758" s="322"/>
      <c r="M758" s="322"/>
      <c r="N758" s="322"/>
      <c r="O758" s="322"/>
      <c r="P758" s="322"/>
      <c r="Q758" s="250">
        <f>_xlfn.XLOOKUP($I758,Inputs!$G$6:$G$23,Inputs!$J$6:$J$23)*$K758</f>
        <v>402</v>
      </c>
      <c r="R758" s="250">
        <f>_xlfn.XLOOKUP($I758,Inputs!$G$6:$G$23,Inputs!$K$6:$K$23)*$K758</f>
        <v>435</v>
      </c>
      <c r="S758" s="211" t="s">
        <v>2169</v>
      </c>
      <c r="T758" s="31" t="s">
        <v>2962</v>
      </c>
      <c r="U758" s="211" t="s">
        <v>4388</v>
      </c>
      <c r="V758" s="31" t="s">
        <v>4389</v>
      </c>
      <c r="W758" s="16" t="s">
        <v>5490</v>
      </c>
      <c r="X758" s="16"/>
      <c r="Y758" s="74">
        <v>1209</v>
      </c>
      <c r="Z758" s="196" t="str">
        <f t="shared" si="36"/>
        <v/>
      </c>
    </row>
    <row r="759" spans="2:26" ht="18.75">
      <c r="B759" s="211" t="s">
        <v>2170</v>
      </c>
      <c r="C759" s="211" t="s">
        <v>2808</v>
      </c>
      <c r="D759" s="46" t="s">
        <v>2783</v>
      </c>
      <c r="E759" s="31">
        <v>1</v>
      </c>
      <c r="F759" s="31" t="s">
        <v>2807</v>
      </c>
      <c r="G759" s="191">
        <v>3.1</v>
      </c>
      <c r="H759" s="191">
        <f t="shared" si="34"/>
        <v>1.9135802469135801</v>
      </c>
      <c r="I759" s="154">
        <v>230</v>
      </c>
      <c r="J759" s="251">
        <f>_xlfn.XLOOKUP($I759,Inputs!$C$6:$C$23,Inputs!$D$6:$D$23)*$G759</f>
        <v>1.488</v>
      </c>
      <c r="K759" s="252">
        <f t="shared" si="35"/>
        <v>3</v>
      </c>
      <c r="L759" s="322"/>
      <c r="M759" s="322"/>
      <c r="N759" s="322"/>
      <c r="O759" s="322"/>
      <c r="P759" s="322"/>
      <c r="Q759" s="250">
        <f>_xlfn.XLOOKUP($I759,Inputs!$G$6:$G$23,Inputs!$J$6:$J$23)*$K759</f>
        <v>402</v>
      </c>
      <c r="R759" s="250">
        <f>_xlfn.XLOOKUP($I759,Inputs!$G$6:$G$23,Inputs!$K$6:$K$23)*$K759</f>
        <v>435</v>
      </c>
      <c r="S759" s="211" t="s">
        <v>2169</v>
      </c>
      <c r="T759" s="31" t="s">
        <v>2962</v>
      </c>
      <c r="U759" s="211" t="s">
        <v>2021</v>
      </c>
      <c r="V759" s="31" t="s">
        <v>4096</v>
      </c>
      <c r="W759" s="16" t="s">
        <v>5490</v>
      </c>
      <c r="X759" s="16"/>
      <c r="Y759" s="74">
        <v>1215</v>
      </c>
      <c r="Z759" s="196" t="str">
        <f t="shared" si="36"/>
        <v/>
      </c>
    </row>
    <row r="760" spans="2:26" ht="18.75">
      <c r="B760" s="211" t="s">
        <v>2170</v>
      </c>
      <c r="C760" s="211" t="s">
        <v>2808</v>
      </c>
      <c r="D760" s="46" t="s">
        <v>2783</v>
      </c>
      <c r="E760" s="31">
        <v>1</v>
      </c>
      <c r="F760" s="31" t="s">
        <v>2807</v>
      </c>
      <c r="G760" s="191">
        <v>4.5999999999999996</v>
      </c>
      <c r="H760" s="191">
        <f t="shared" si="34"/>
        <v>2.8395061728395059</v>
      </c>
      <c r="I760" s="154">
        <v>230</v>
      </c>
      <c r="J760" s="251">
        <f>_xlfn.XLOOKUP($I760,Inputs!$C$6:$C$23,Inputs!$D$6:$D$23)*$G760</f>
        <v>2.2079999999999997</v>
      </c>
      <c r="K760" s="252">
        <f t="shared" si="35"/>
        <v>3</v>
      </c>
      <c r="L760" s="322"/>
      <c r="M760" s="322"/>
      <c r="N760" s="322"/>
      <c r="O760" s="322"/>
      <c r="P760" s="322"/>
      <c r="Q760" s="250">
        <f>_xlfn.XLOOKUP($I760,Inputs!$G$6:$G$23,Inputs!$J$6:$J$23)*$K760</f>
        <v>402</v>
      </c>
      <c r="R760" s="250">
        <f>_xlfn.XLOOKUP($I760,Inputs!$G$6:$G$23,Inputs!$K$6:$K$23)*$K760</f>
        <v>435</v>
      </c>
      <c r="S760" s="211" t="s">
        <v>2169</v>
      </c>
      <c r="T760" s="31" t="s">
        <v>2962</v>
      </c>
      <c r="U760" s="211" t="s">
        <v>4388</v>
      </c>
      <c r="V760" s="31" t="s">
        <v>4389</v>
      </c>
      <c r="W760" s="16" t="s">
        <v>5490</v>
      </c>
      <c r="X760" s="16"/>
      <c r="Y760" s="74">
        <v>1216</v>
      </c>
      <c r="Z760" s="196" t="str">
        <f t="shared" si="36"/>
        <v/>
      </c>
    </row>
    <row r="761" spans="2:26" ht="18.75">
      <c r="B761" s="211" t="s">
        <v>2022</v>
      </c>
      <c r="C761" s="211" t="s">
        <v>2808</v>
      </c>
      <c r="D761" s="46" t="s">
        <v>2783</v>
      </c>
      <c r="E761" s="31">
        <v>1</v>
      </c>
      <c r="F761" s="31" t="s">
        <v>2807</v>
      </c>
      <c r="G761" s="191">
        <v>0.3</v>
      </c>
      <c r="H761" s="191">
        <f t="shared" si="34"/>
        <v>0.18518518518518517</v>
      </c>
      <c r="I761" s="154">
        <v>115</v>
      </c>
      <c r="J761" s="251">
        <f>_xlfn.XLOOKUP($I761,Inputs!$C$6:$C$23,Inputs!$D$6:$D$23)*$G761</f>
        <v>0.12514285714285714</v>
      </c>
      <c r="K761" s="252">
        <f t="shared" si="35"/>
        <v>3</v>
      </c>
      <c r="L761" s="322"/>
      <c r="M761" s="322"/>
      <c r="N761" s="322"/>
      <c r="O761" s="322"/>
      <c r="P761" s="322"/>
      <c r="Q761" s="250">
        <f>_xlfn.XLOOKUP($I761,Inputs!$G$6:$G$23,Inputs!$J$6:$J$23)*$K761</f>
        <v>98.449131513647643</v>
      </c>
      <c r="R761" s="250">
        <f>_xlfn.XLOOKUP($I761,Inputs!$G$6:$G$23,Inputs!$K$6:$K$23)*$K761</f>
        <v>108.40163934426229</v>
      </c>
      <c r="S761" s="211" t="s">
        <v>1663</v>
      </c>
      <c r="T761" s="31" t="s">
        <v>4092</v>
      </c>
      <c r="U761" s="211" t="s">
        <v>4467</v>
      </c>
      <c r="V761" s="31" t="s">
        <v>3364</v>
      </c>
      <c r="W761" s="16" t="s">
        <v>5478</v>
      </c>
      <c r="X761" s="16"/>
      <c r="Y761" s="74">
        <v>981</v>
      </c>
      <c r="Z761" s="196" t="str">
        <f t="shared" si="36"/>
        <v/>
      </c>
    </row>
    <row r="762" spans="2:26" ht="18.75">
      <c r="B762" s="211" t="s">
        <v>2023</v>
      </c>
      <c r="C762" s="211" t="s">
        <v>2808</v>
      </c>
      <c r="D762" s="46" t="s">
        <v>2783</v>
      </c>
      <c r="E762" s="31">
        <v>1</v>
      </c>
      <c r="F762" s="31" t="s">
        <v>2807</v>
      </c>
      <c r="G762" s="191">
        <v>0.3</v>
      </c>
      <c r="H762" s="191">
        <f t="shared" si="34"/>
        <v>0.18518518518518517</v>
      </c>
      <c r="I762" s="154">
        <v>230</v>
      </c>
      <c r="J762" s="251">
        <f>_xlfn.XLOOKUP($I762,Inputs!$C$6:$C$23,Inputs!$D$6:$D$23)*$G762</f>
        <v>0.14399999999999999</v>
      </c>
      <c r="K762" s="252">
        <f t="shared" si="35"/>
        <v>3</v>
      </c>
      <c r="L762" s="322"/>
      <c r="M762" s="322"/>
      <c r="N762" s="322"/>
      <c r="O762" s="322"/>
      <c r="P762" s="322"/>
      <c r="Q762" s="250">
        <f>_xlfn.XLOOKUP($I762,Inputs!$G$6:$G$23,Inputs!$J$6:$J$23)*$K762</f>
        <v>402</v>
      </c>
      <c r="R762" s="250">
        <f>_xlfn.XLOOKUP($I762,Inputs!$G$6:$G$23,Inputs!$K$6:$K$23)*$K762</f>
        <v>435</v>
      </c>
      <c r="S762" s="211" t="s">
        <v>1663</v>
      </c>
      <c r="T762" s="31" t="s">
        <v>4092</v>
      </c>
      <c r="U762" s="211" t="s">
        <v>4467</v>
      </c>
      <c r="V762" s="31" t="s">
        <v>3364</v>
      </c>
      <c r="W762" s="16" t="s">
        <v>5478</v>
      </c>
      <c r="X762" s="16"/>
      <c r="Y762" s="74">
        <v>982</v>
      </c>
      <c r="Z762" s="196" t="str">
        <f t="shared" si="36"/>
        <v/>
      </c>
    </row>
    <row r="763" spans="2:26" ht="18.75">
      <c r="B763" s="211" t="s">
        <v>2024</v>
      </c>
      <c r="C763" s="211" t="s">
        <v>2808</v>
      </c>
      <c r="D763" s="46" t="s">
        <v>2783</v>
      </c>
      <c r="E763" s="31">
        <v>1</v>
      </c>
      <c r="F763" s="31" t="s">
        <v>2807</v>
      </c>
      <c r="G763" s="191">
        <v>0.3</v>
      </c>
      <c r="H763" s="191">
        <f t="shared" si="34"/>
        <v>0.18518518518518517</v>
      </c>
      <c r="I763" s="154">
        <v>115</v>
      </c>
      <c r="J763" s="251">
        <f>_xlfn.XLOOKUP($I763,Inputs!$C$6:$C$23,Inputs!$D$6:$D$23)*$G763</f>
        <v>0.12514285714285714</v>
      </c>
      <c r="K763" s="252">
        <f t="shared" si="35"/>
        <v>3</v>
      </c>
      <c r="L763" s="322"/>
      <c r="M763" s="322"/>
      <c r="N763" s="322"/>
      <c r="O763" s="322"/>
      <c r="P763" s="322"/>
      <c r="Q763" s="250">
        <f>_xlfn.XLOOKUP($I763,Inputs!$G$6:$G$23,Inputs!$J$6:$J$23)*$K763</f>
        <v>98.449131513647643</v>
      </c>
      <c r="R763" s="250">
        <f>_xlfn.XLOOKUP($I763,Inputs!$G$6:$G$23,Inputs!$K$6:$K$23)*$K763</f>
        <v>108.40163934426229</v>
      </c>
      <c r="S763" s="211" t="s">
        <v>1663</v>
      </c>
      <c r="T763" s="31" t="s">
        <v>4092</v>
      </c>
      <c r="U763" s="211" t="s">
        <v>4592</v>
      </c>
      <c r="V763" s="31" t="s">
        <v>4593</v>
      </c>
      <c r="W763" s="16" t="s">
        <v>5478</v>
      </c>
      <c r="X763" s="16"/>
      <c r="Y763" s="74">
        <v>983</v>
      </c>
      <c r="Z763" s="196" t="str">
        <f t="shared" si="36"/>
        <v/>
      </c>
    </row>
    <row r="764" spans="2:26" ht="18.75">
      <c r="B764" s="211" t="s">
        <v>2025</v>
      </c>
      <c r="C764" s="211" t="s">
        <v>2808</v>
      </c>
      <c r="D764" s="46" t="s">
        <v>2783</v>
      </c>
      <c r="E764" s="31">
        <v>1</v>
      </c>
      <c r="F764" s="31" t="s">
        <v>2807</v>
      </c>
      <c r="G764" s="191">
        <v>6</v>
      </c>
      <c r="H764" s="191">
        <f t="shared" si="34"/>
        <v>3.7037037037037033</v>
      </c>
      <c r="I764" s="154">
        <v>115</v>
      </c>
      <c r="J764" s="251">
        <f>_xlfn.XLOOKUP($I764,Inputs!$C$6:$C$23,Inputs!$D$6:$D$23)*$G764</f>
        <v>2.5028571428571427</v>
      </c>
      <c r="K764" s="252">
        <f t="shared" si="35"/>
        <v>3</v>
      </c>
      <c r="L764" s="322"/>
      <c r="M764" s="322"/>
      <c r="N764" s="322"/>
      <c r="O764" s="322"/>
      <c r="P764" s="322"/>
      <c r="Q764" s="250">
        <f>_xlfn.XLOOKUP($I764,Inputs!$G$6:$G$23,Inputs!$J$6:$J$23)*$K764</f>
        <v>98.449131513647643</v>
      </c>
      <c r="R764" s="250">
        <f>_xlfn.XLOOKUP($I764,Inputs!$G$6:$G$23,Inputs!$K$6:$K$23)*$K764</f>
        <v>108.40163934426229</v>
      </c>
      <c r="S764" s="211" t="s">
        <v>1663</v>
      </c>
      <c r="T764" s="31" t="s">
        <v>4092</v>
      </c>
      <c r="U764" s="211" t="s">
        <v>2026</v>
      </c>
      <c r="V764" s="31" t="s">
        <v>2931</v>
      </c>
      <c r="W764" s="16" t="s">
        <v>5478</v>
      </c>
      <c r="X764" s="16"/>
      <c r="Y764" s="74">
        <v>984</v>
      </c>
      <c r="Z764" s="196" t="str">
        <f t="shared" si="36"/>
        <v/>
      </c>
    </row>
    <row r="765" spans="2:26" ht="18.75">
      <c r="B765" s="211" t="s">
        <v>2025</v>
      </c>
      <c r="C765" s="211" t="s">
        <v>2808</v>
      </c>
      <c r="D765" s="46" t="s">
        <v>2783</v>
      </c>
      <c r="E765" s="31">
        <v>1</v>
      </c>
      <c r="F765" s="31" t="s">
        <v>2807</v>
      </c>
      <c r="G765" s="191">
        <v>0.1</v>
      </c>
      <c r="H765" s="191">
        <f t="shared" si="34"/>
        <v>6.1728395061728392E-2</v>
      </c>
      <c r="I765" s="154">
        <v>115</v>
      </c>
      <c r="J765" s="251">
        <f>_xlfn.XLOOKUP($I765,Inputs!$C$6:$C$23,Inputs!$D$6:$D$23)*$G765</f>
        <v>4.1714285714285718E-2</v>
      </c>
      <c r="K765" s="252">
        <f t="shared" si="35"/>
        <v>3</v>
      </c>
      <c r="L765" s="322"/>
      <c r="M765" s="322"/>
      <c r="N765" s="322"/>
      <c r="O765" s="322"/>
      <c r="P765" s="322"/>
      <c r="Q765" s="250">
        <f>_xlfn.XLOOKUP($I765,Inputs!$G$6:$G$23,Inputs!$J$6:$J$23)*$K765</f>
        <v>98.449131513647643</v>
      </c>
      <c r="R765" s="250">
        <f>_xlfn.XLOOKUP($I765,Inputs!$G$6:$G$23,Inputs!$K$6:$K$23)*$K765</f>
        <v>108.40163934426229</v>
      </c>
      <c r="S765" s="211" t="s">
        <v>2026</v>
      </c>
      <c r="T765" s="31" t="s">
        <v>2931</v>
      </c>
      <c r="U765" s="211" t="s">
        <v>2027</v>
      </c>
      <c r="V765" s="31" t="s">
        <v>4002</v>
      </c>
      <c r="W765" s="16" t="s">
        <v>5478</v>
      </c>
      <c r="X765" s="16"/>
      <c r="Y765" s="74">
        <v>985</v>
      </c>
      <c r="Z765" s="196" t="str">
        <f t="shared" si="36"/>
        <v/>
      </c>
    </row>
    <row r="766" spans="2:26" ht="18.75">
      <c r="B766" s="211" t="s">
        <v>2025</v>
      </c>
      <c r="C766" s="211" t="s">
        <v>2808</v>
      </c>
      <c r="D766" s="46" t="s">
        <v>2783</v>
      </c>
      <c r="E766" s="31">
        <v>1</v>
      </c>
      <c r="F766" s="31" t="s">
        <v>2807</v>
      </c>
      <c r="G766" s="191">
        <v>6.2</v>
      </c>
      <c r="H766" s="191">
        <f t="shared" si="34"/>
        <v>3.8271604938271602</v>
      </c>
      <c r="I766" s="154">
        <v>115</v>
      </c>
      <c r="J766" s="251">
        <f>_xlfn.XLOOKUP($I766,Inputs!$C$6:$C$23,Inputs!$D$6:$D$23)*$G766</f>
        <v>2.5862857142857143</v>
      </c>
      <c r="K766" s="252">
        <f t="shared" si="35"/>
        <v>3</v>
      </c>
      <c r="L766" s="322"/>
      <c r="M766" s="322"/>
      <c r="N766" s="322"/>
      <c r="O766" s="322"/>
      <c r="P766" s="322"/>
      <c r="Q766" s="250">
        <f>_xlfn.XLOOKUP($I766,Inputs!$G$6:$G$23,Inputs!$J$6:$J$23)*$K766</f>
        <v>98.449131513647643</v>
      </c>
      <c r="R766" s="250">
        <f>_xlfn.XLOOKUP($I766,Inputs!$G$6:$G$23,Inputs!$K$6:$K$23)*$K766</f>
        <v>108.40163934426229</v>
      </c>
      <c r="S766" s="211" t="s">
        <v>2026</v>
      </c>
      <c r="T766" s="134" t="s">
        <v>2931</v>
      </c>
      <c r="U766" s="211" t="s">
        <v>1873</v>
      </c>
      <c r="V766" s="31" t="s">
        <v>4036</v>
      </c>
      <c r="W766" s="16" t="s">
        <v>5478</v>
      </c>
      <c r="X766" s="16"/>
      <c r="Y766" s="74">
        <v>986</v>
      </c>
      <c r="Z766" s="196" t="str">
        <f t="shared" si="36"/>
        <v/>
      </c>
    </row>
    <row r="767" spans="2:26" ht="18.75">
      <c r="B767" s="211" t="s">
        <v>2028</v>
      </c>
      <c r="C767" s="211" t="s">
        <v>2808</v>
      </c>
      <c r="D767" s="46" t="s">
        <v>2783</v>
      </c>
      <c r="E767" s="31">
        <v>1</v>
      </c>
      <c r="F767" s="31" t="s">
        <v>2807</v>
      </c>
      <c r="G767" s="191">
        <v>6</v>
      </c>
      <c r="H767" s="191">
        <f t="shared" si="34"/>
        <v>3.7037037037037033</v>
      </c>
      <c r="I767" s="154">
        <v>115</v>
      </c>
      <c r="J767" s="251">
        <f>_xlfn.XLOOKUP($I767,Inputs!$C$6:$C$23,Inputs!$D$6:$D$23)*$G767</f>
        <v>2.5028571428571427</v>
      </c>
      <c r="K767" s="252">
        <f t="shared" si="35"/>
        <v>3</v>
      </c>
      <c r="L767" s="322"/>
      <c r="M767" s="322"/>
      <c r="N767" s="322"/>
      <c r="O767" s="322"/>
      <c r="P767" s="322"/>
      <c r="Q767" s="250">
        <f>_xlfn.XLOOKUP($I767,Inputs!$G$6:$G$23,Inputs!$J$6:$J$23)*$K767</f>
        <v>98.449131513647643</v>
      </c>
      <c r="R767" s="250">
        <f>_xlfn.XLOOKUP($I767,Inputs!$G$6:$G$23,Inputs!$K$6:$K$23)*$K767</f>
        <v>108.40163934426229</v>
      </c>
      <c r="S767" s="211" t="s">
        <v>2026</v>
      </c>
      <c r="T767" s="31" t="s">
        <v>2931</v>
      </c>
      <c r="U767" s="211" t="s">
        <v>2027</v>
      </c>
      <c r="V767" s="31" t="s">
        <v>4002</v>
      </c>
      <c r="W767" s="16" t="s">
        <v>5478</v>
      </c>
      <c r="X767" s="16"/>
      <c r="Y767" s="74">
        <v>987</v>
      </c>
      <c r="Z767" s="196" t="str">
        <f t="shared" si="36"/>
        <v/>
      </c>
    </row>
    <row r="768" spans="2:26" ht="18.75">
      <c r="B768" s="211" t="s">
        <v>2028</v>
      </c>
      <c r="C768" s="211" t="s">
        <v>2808</v>
      </c>
      <c r="D768" s="46" t="s">
        <v>2783</v>
      </c>
      <c r="E768" s="31">
        <v>1</v>
      </c>
      <c r="F768" s="31" t="s">
        <v>2807</v>
      </c>
      <c r="G768" s="191">
        <v>0.1</v>
      </c>
      <c r="H768" s="191">
        <f t="shared" si="34"/>
        <v>6.1728395061728392E-2</v>
      </c>
      <c r="I768" s="154">
        <v>115</v>
      </c>
      <c r="J768" s="251">
        <f>_xlfn.XLOOKUP($I768,Inputs!$C$6:$C$23,Inputs!$D$6:$D$23)*$G768</f>
        <v>4.1714285714285718E-2</v>
      </c>
      <c r="K768" s="252">
        <f t="shared" si="35"/>
        <v>3</v>
      </c>
      <c r="L768" s="322"/>
      <c r="M768" s="322"/>
      <c r="N768" s="322"/>
      <c r="O768" s="322"/>
      <c r="P768" s="322"/>
      <c r="Q768" s="250">
        <f>_xlfn.XLOOKUP($I768,Inputs!$G$6:$G$23,Inputs!$J$6:$J$23)*$K768</f>
        <v>98.449131513647643</v>
      </c>
      <c r="R768" s="250">
        <f>_xlfn.XLOOKUP($I768,Inputs!$G$6:$G$23,Inputs!$K$6:$K$23)*$K768</f>
        <v>108.40163934426229</v>
      </c>
      <c r="S768" s="211" t="s">
        <v>2026</v>
      </c>
      <c r="T768" s="31" t="s">
        <v>2931</v>
      </c>
      <c r="U768" s="211" t="s">
        <v>1873</v>
      </c>
      <c r="V768" s="31" t="s">
        <v>4036</v>
      </c>
      <c r="W768" s="16" t="s">
        <v>5478</v>
      </c>
      <c r="X768" s="16"/>
      <c r="Y768" s="74">
        <v>988</v>
      </c>
      <c r="Z768" s="196" t="str">
        <f t="shared" si="36"/>
        <v/>
      </c>
    </row>
    <row r="769" spans="2:26" ht="18.75">
      <c r="B769" s="211" t="s">
        <v>2028</v>
      </c>
      <c r="C769" s="211" t="s">
        <v>2808</v>
      </c>
      <c r="D769" s="46" t="s">
        <v>2783</v>
      </c>
      <c r="E769" s="31">
        <v>1</v>
      </c>
      <c r="F769" s="31" t="s">
        <v>2807</v>
      </c>
      <c r="G769" s="191">
        <v>6.2</v>
      </c>
      <c r="H769" s="191">
        <f t="shared" si="34"/>
        <v>3.8271604938271602</v>
      </c>
      <c r="I769" s="154">
        <v>115</v>
      </c>
      <c r="J769" s="251">
        <f>_xlfn.XLOOKUP($I769,Inputs!$C$6:$C$23,Inputs!$D$6:$D$23)*$G769</f>
        <v>2.5862857142857143</v>
      </c>
      <c r="K769" s="252">
        <f t="shared" si="35"/>
        <v>3</v>
      </c>
      <c r="L769" s="322"/>
      <c r="M769" s="322"/>
      <c r="N769" s="322"/>
      <c r="O769" s="322"/>
      <c r="P769" s="322"/>
      <c r="Q769" s="250">
        <f>_xlfn.XLOOKUP($I769,Inputs!$G$6:$G$23,Inputs!$J$6:$J$23)*$K769</f>
        <v>98.449131513647643</v>
      </c>
      <c r="R769" s="250">
        <f>_xlfn.XLOOKUP($I769,Inputs!$G$6:$G$23,Inputs!$K$6:$K$23)*$K769</f>
        <v>108.40163934426229</v>
      </c>
      <c r="S769" s="211" t="s">
        <v>1663</v>
      </c>
      <c r="T769" s="31" t="s">
        <v>4092</v>
      </c>
      <c r="U769" s="211" t="s">
        <v>2026</v>
      </c>
      <c r="V769" s="31" t="s">
        <v>2931</v>
      </c>
      <c r="W769" s="16" t="s">
        <v>5478</v>
      </c>
      <c r="X769" s="16"/>
      <c r="Y769" s="74">
        <v>989</v>
      </c>
      <c r="Z769" s="196" t="str">
        <f t="shared" si="36"/>
        <v/>
      </c>
    </row>
    <row r="770" spans="2:26" ht="18.75">
      <c r="B770" s="211" t="s">
        <v>2744</v>
      </c>
      <c r="C770" s="211" t="s">
        <v>2808</v>
      </c>
      <c r="D770" s="46" t="s">
        <v>2783</v>
      </c>
      <c r="E770" s="31">
        <v>1</v>
      </c>
      <c r="F770" s="31" t="s">
        <v>2807</v>
      </c>
      <c r="G770" s="191">
        <v>0.1</v>
      </c>
      <c r="H770" s="191">
        <f t="shared" si="34"/>
        <v>6.1728395061728392E-2</v>
      </c>
      <c r="I770" s="154">
        <v>115</v>
      </c>
      <c r="J770" s="251">
        <f>_xlfn.XLOOKUP($I770,Inputs!$C$6:$C$23,Inputs!$D$6:$D$23)*$G770</f>
        <v>4.1714285714285718E-2</v>
      </c>
      <c r="K770" s="252">
        <f t="shared" si="35"/>
        <v>3</v>
      </c>
      <c r="L770" s="322"/>
      <c r="M770" s="322"/>
      <c r="N770" s="322"/>
      <c r="O770" s="322"/>
      <c r="P770" s="322"/>
      <c r="Q770" s="250">
        <f>_xlfn.XLOOKUP($I770,Inputs!$G$6:$G$23,Inputs!$J$6:$J$23)*$K770</f>
        <v>98.449131513647643</v>
      </c>
      <c r="R770" s="250">
        <f>_xlfn.XLOOKUP($I770,Inputs!$G$6:$G$23,Inputs!$K$6:$K$23)*$K770</f>
        <v>108.40163934426229</v>
      </c>
      <c r="S770" s="211" t="s">
        <v>1873</v>
      </c>
      <c r="T770" s="31" t="s">
        <v>4036</v>
      </c>
      <c r="U770" s="211" t="s">
        <v>4488</v>
      </c>
      <c r="V770" s="31" t="s">
        <v>3047</v>
      </c>
      <c r="W770" s="16" t="s">
        <v>5478</v>
      </c>
      <c r="X770" s="16"/>
      <c r="Y770" s="74">
        <v>2197</v>
      </c>
      <c r="Z770" s="196" t="str">
        <f t="shared" si="36"/>
        <v/>
      </c>
    </row>
    <row r="771" spans="2:26" ht="18.75">
      <c r="B771" s="211" t="s">
        <v>2744</v>
      </c>
      <c r="C771" s="211" t="s">
        <v>2808</v>
      </c>
      <c r="D771" s="46" t="s">
        <v>2783</v>
      </c>
      <c r="E771" s="31">
        <v>1</v>
      </c>
      <c r="F771" s="31" t="s">
        <v>2807</v>
      </c>
      <c r="G771" s="191">
        <v>0.2</v>
      </c>
      <c r="H771" s="191">
        <f t="shared" si="34"/>
        <v>0.12345679012345678</v>
      </c>
      <c r="I771" s="154">
        <v>115</v>
      </c>
      <c r="J771" s="251">
        <f>_xlfn.XLOOKUP($I771,Inputs!$C$6:$C$23,Inputs!$D$6:$D$23)*$G771</f>
        <v>8.3428571428571435E-2</v>
      </c>
      <c r="K771" s="252">
        <f t="shared" si="35"/>
        <v>3</v>
      </c>
      <c r="L771" s="322"/>
      <c r="M771" s="322"/>
      <c r="N771" s="322"/>
      <c r="O771" s="322"/>
      <c r="P771" s="322"/>
      <c r="Q771" s="250">
        <f>_xlfn.XLOOKUP($I771,Inputs!$G$6:$G$23,Inputs!$J$6:$J$23)*$K771</f>
        <v>98.449131513647643</v>
      </c>
      <c r="R771" s="250">
        <f>_xlfn.XLOOKUP($I771,Inputs!$G$6:$G$23,Inputs!$K$6:$K$23)*$K771</f>
        <v>108.40163934426229</v>
      </c>
      <c r="S771" s="211" t="s">
        <v>4488</v>
      </c>
      <c r="T771" s="31" t="s">
        <v>3047</v>
      </c>
      <c r="U771" s="211" t="s">
        <v>4487</v>
      </c>
      <c r="V771" s="31" t="s">
        <v>3923</v>
      </c>
      <c r="W771" s="16" t="s">
        <v>5478</v>
      </c>
      <c r="X771" s="16"/>
      <c r="Y771" s="74">
        <v>2198</v>
      </c>
      <c r="Z771" s="196" t="str">
        <f t="shared" si="36"/>
        <v/>
      </c>
    </row>
    <row r="772" spans="2:26" ht="18.75">
      <c r="B772" s="211" t="s">
        <v>2744</v>
      </c>
      <c r="C772" s="211" t="s">
        <v>2808</v>
      </c>
      <c r="D772" s="46" t="s">
        <v>2783</v>
      </c>
      <c r="E772" s="31">
        <v>1</v>
      </c>
      <c r="F772" s="31" t="s">
        <v>2807</v>
      </c>
      <c r="G772" s="191">
        <v>0.4</v>
      </c>
      <c r="H772" s="191">
        <f t="shared" ref="H772:H835" si="37">G772/1.62</f>
        <v>0.24691358024691357</v>
      </c>
      <c r="I772" s="154">
        <v>115</v>
      </c>
      <c r="J772" s="251">
        <f>_xlfn.XLOOKUP($I772,Inputs!$C$6:$C$23,Inputs!$D$6:$D$23)*$G772</f>
        <v>0.16685714285714287</v>
      </c>
      <c r="K772" s="252">
        <f t="shared" ref="K772:K835" si="38">IF((42.4*(H772)^(-0.6595))&gt;=3,3,(IF(42.4*(H772)^(-0.6595)&lt;=0.5,0.5,(42.4*(H772)^(-0.6595)))))</f>
        <v>3</v>
      </c>
      <c r="L772" s="322"/>
      <c r="M772" s="322"/>
      <c r="N772" s="322"/>
      <c r="O772" s="322"/>
      <c r="P772" s="322"/>
      <c r="Q772" s="250">
        <f>_xlfn.XLOOKUP($I772,Inputs!$G$6:$G$23,Inputs!$J$6:$J$23)*$K772</f>
        <v>98.449131513647643</v>
      </c>
      <c r="R772" s="250">
        <f>_xlfn.XLOOKUP($I772,Inputs!$G$6:$G$23,Inputs!$K$6:$K$23)*$K772</f>
        <v>108.40163934426229</v>
      </c>
      <c r="S772" s="211" t="s">
        <v>4488</v>
      </c>
      <c r="T772" s="31" t="s">
        <v>3047</v>
      </c>
      <c r="U772" s="211" t="s">
        <v>2747</v>
      </c>
      <c r="V772" s="31" t="s">
        <v>3045</v>
      </c>
      <c r="W772" s="16" t="s">
        <v>5478</v>
      </c>
      <c r="X772" s="16"/>
      <c r="Y772" s="74">
        <v>2199</v>
      </c>
      <c r="Z772" s="196" t="str">
        <f t="shared" si="36"/>
        <v/>
      </c>
    </row>
    <row r="773" spans="2:26" ht="18.75">
      <c r="B773" s="211" t="s">
        <v>2744</v>
      </c>
      <c r="C773" s="211" t="s">
        <v>2808</v>
      </c>
      <c r="D773" s="46" t="s">
        <v>2783</v>
      </c>
      <c r="E773" s="31">
        <v>1</v>
      </c>
      <c r="F773" s="31" t="s">
        <v>2807</v>
      </c>
      <c r="G773" s="191">
        <v>0.1</v>
      </c>
      <c r="H773" s="191">
        <f t="shared" si="37"/>
        <v>6.1728395061728392E-2</v>
      </c>
      <c r="I773" s="154">
        <v>115</v>
      </c>
      <c r="J773" s="251">
        <f>_xlfn.XLOOKUP($I773,Inputs!$C$6:$C$23,Inputs!$D$6:$D$23)*$G773</f>
        <v>4.1714285714285718E-2</v>
      </c>
      <c r="K773" s="252">
        <f t="shared" si="38"/>
        <v>3</v>
      </c>
      <c r="L773" s="322"/>
      <c r="M773" s="322"/>
      <c r="N773" s="322"/>
      <c r="O773" s="322"/>
      <c r="P773" s="322"/>
      <c r="Q773" s="250">
        <f>_xlfn.XLOOKUP($I773,Inputs!$G$6:$G$23,Inputs!$J$6:$J$23)*$K773</f>
        <v>98.449131513647643</v>
      </c>
      <c r="R773" s="250">
        <f>_xlfn.XLOOKUP($I773,Inputs!$G$6:$G$23,Inputs!$K$6:$K$23)*$K773</f>
        <v>108.40163934426229</v>
      </c>
      <c r="S773" s="211" t="s">
        <v>2747</v>
      </c>
      <c r="T773" s="31" t="s">
        <v>3045</v>
      </c>
      <c r="U773" s="211" t="s">
        <v>3454</v>
      </c>
      <c r="V773" s="31" t="s">
        <v>4287</v>
      </c>
      <c r="W773" s="16" t="s">
        <v>5478</v>
      </c>
      <c r="X773" s="16"/>
      <c r="Y773" s="74">
        <v>2200</v>
      </c>
      <c r="Z773" s="196" t="str">
        <f t="shared" si="36"/>
        <v/>
      </c>
    </row>
    <row r="774" spans="2:26" ht="18.75">
      <c r="B774" s="211" t="s">
        <v>2744</v>
      </c>
      <c r="C774" s="211" t="s">
        <v>2808</v>
      </c>
      <c r="D774" s="46" t="s">
        <v>2783</v>
      </c>
      <c r="E774" s="31">
        <v>1</v>
      </c>
      <c r="F774" s="31" t="s">
        <v>2807</v>
      </c>
      <c r="G774" s="191">
        <v>3.5</v>
      </c>
      <c r="H774" s="191">
        <f t="shared" si="37"/>
        <v>2.1604938271604937</v>
      </c>
      <c r="I774" s="154">
        <v>115</v>
      </c>
      <c r="J774" s="251">
        <f>_xlfn.XLOOKUP($I774,Inputs!$C$6:$C$23,Inputs!$D$6:$D$23)*$G774</f>
        <v>1.46</v>
      </c>
      <c r="K774" s="252">
        <f t="shared" si="38"/>
        <v>3</v>
      </c>
      <c r="L774" s="322"/>
      <c r="M774" s="322"/>
      <c r="N774" s="322"/>
      <c r="O774" s="322"/>
      <c r="P774" s="322"/>
      <c r="Q774" s="250">
        <f>_xlfn.XLOOKUP($I774,Inputs!$G$6:$G$23,Inputs!$J$6:$J$23)*$K774</f>
        <v>98.449131513647643</v>
      </c>
      <c r="R774" s="250">
        <f>_xlfn.XLOOKUP($I774,Inputs!$G$6:$G$23,Inputs!$K$6:$K$23)*$K774</f>
        <v>108.40163934426229</v>
      </c>
      <c r="S774" s="211" t="s">
        <v>2747</v>
      </c>
      <c r="T774" s="31" t="s">
        <v>3045</v>
      </c>
      <c r="U774" s="211" t="s">
        <v>2745</v>
      </c>
      <c r="V774" s="31" t="s">
        <v>3046</v>
      </c>
      <c r="W774" s="16" t="s">
        <v>5478</v>
      </c>
      <c r="X774" s="16"/>
      <c r="Y774" s="74">
        <v>2201</v>
      </c>
      <c r="Z774" s="196" t="str">
        <f t="shared" si="36"/>
        <v/>
      </c>
    </row>
    <row r="775" spans="2:26" ht="18.75">
      <c r="B775" s="211" t="s">
        <v>2744</v>
      </c>
      <c r="C775" s="211" t="s">
        <v>2808</v>
      </c>
      <c r="D775" s="46" t="s">
        <v>2783</v>
      </c>
      <c r="E775" s="31">
        <v>1</v>
      </c>
      <c r="F775" s="31" t="s">
        <v>2807</v>
      </c>
      <c r="G775" s="191">
        <v>0.4</v>
      </c>
      <c r="H775" s="191">
        <f t="shared" si="37"/>
        <v>0.24691358024691357</v>
      </c>
      <c r="I775" s="154">
        <v>115</v>
      </c>
      <c r="J775" s="251">
        <f>_xlfn.XLOOKUP($I775,Inputs!$C$6:$C$23,Inputs!$D$6:$D$23)*$G775</f>
        <v>0.16685714285714287</v>
      </c>
      <c r="K775" s="252">
        <f t="shared" si="38"/>
        <v>3</v>
      </c>
      <c r="L775" s="322"/>
      <c r="M775" s="322"/>
      <c r="N775" s="322"/>
      <c r="O775" s="322"/>
      <c r="P775" s="322"/>
      <c r="Q775" s="250">
        <f>_xlfn.XLOOKUP($I775,Inputs!$G$6:$G$23,Inputs!$J$6:$J$23)*$K775</f>
        <v>98.449131513647643</v>
      </c>
      <c r="R775" s="250">
        <f>_xlfn.XLOOKUP($I775,Inputs!$G$6:$G$23,Inputs!$K$6:$K$23)*$K775</f>
        <v>108.40163934426229</v>
      </c>
      <c r="S775" s="211" t="s">
        <v>2745</v>
      </c>
      <c r="T775" s="31" t="s">
        <v>3046</v>
      </c>
      <c r="U775" s="211" t="s">
        <v>2746</v>
      </c>
      <c r="V775" s="31" t="s">
        <v>3370</v>
      </c>
      <c r="W775" s="16" t="s">
        <v>5478</v>
      </c>
      <c r="X775" s="16"/>
      <c r="Y775" s="74">
        <v>2202</v>
      </c>
      <c r="Z775" s="196" t="str">
        <f t="shared" si="36"/>
        <v/>
      </c>
    </row>
    <row r="776" spans="2:26" ht="18.75">
      <c r="B776" s="211" t="s">
        <v>2744</v>
      </c>
      <c r="C776" s="211" t="s">
        <v>2808</v>
      </c>
      <c r="D776" s="46" t="s">
        <v>2783</v>
      </c>
      <c r="E776" s="31">
        <v>1</v>
      </c>
      <c r="F776" s="31" t="s">
        <v>2807</v>
      </c>
      <c r="G776" s="191">
        <v>0.1</v>
      </c>
      <c r="H776" s="191">
        <f t="shared" si="37"/>
        <v>6.1728395061728392E-2</v>
      </c>
      <c r="I776" s="154">
        <v>115</v>
      </c>
      <c r="J776" s="251">
        <f>_xlfn.XLOOKUP($I776,Inputs!$C$6:$C$23,Inputs!$D$6:$D$23)*$G776</f>
        <v>4.1714285714285718E-2</v>
      </c>
      <c r="K776" s="252">
        <f t="shared" si="38"/>
        <v>3</v>
      </c>
      <c r="L776" s="322"/>
      <c r="M776" s="322"/>
      <c r="N776" s="322"/>
      <c r="O776" s="322"/>
      <c r="P776" s="322"/>
      <c r="Q776" s="250">
        <f>_xlfn.XLOOKUP($I776,Inputs!$G$6:$G$23,Inputs!$J$6:$J$23)*$K776</f>
        <v>98.449131513647643</v>
      </c>
      <c r="R776" s="250">
        <f>_xlfn.XLOOKUP($I776,Inputs!$G$6:$G$23,Inputs!$K$6:$K$23)*$K776</f>
        <v>108.40163934426229</v>
      </c>
      <c r="S776" s="211" t="s">
        <v>2746</v>
      </c>
      <c r="T776" s="31" t="s">
        <v>3370</v>
      </c>
      <c r="U776" s="211" t="s">
        <v>4690</v>
      </c>
      <c r="V776" s="31" t="s">
        <v>4446</v>
      </c>
      <c r="W776" s="16" t="s">
        <v>5478</v>
      </c>
      <c r="X776" s="16"/>
      <c r="Y776" s="74">
        <v>2203</v>
      </c>
      <c r="Z776" s="196" t="str">
        <f t="shared" si="36"/>
        <v/>
      </c>
    </row>
    <row r="777" spans="2:26" ht="18.75">
      <c r="B777" s="211" t="s">
        <v>2744</v>
      </c>
      <c r="C777" s="211" t="s">
        <v>2808</v>
      </c>
      <c r="D777" s="46" t="s">
        <v>2783</v>
      </c>
      <c r="E777" s="31">
        <v>1</v>
      </c>
      <c r="F777" s="31" t="s">
        <v>2807</v>
      </c>
      <c r="G777" s="191">
        <v>1</v>
      </c>
      <c r="H777" s="191">
        <f t="shared" si="37"/>
        <v>0.61728395061728392</v>
      </c>
      <c r="I777" s="154">
        <v>115</v>
      </c>
      <c r="J777" s="251">
        <f>_xlfn.XLOOKUP($I777,Inputs!$C$6:$C$23,Inputs!$D$6:$D$23)*$G777</f>
        <v>0.41714285714285715</v>
      </c>
      <c r="K777" s="252">
        <f t="shared" si="38"/>
        <v>3</v>
      </c>
      <c r="L777" s="322"/>
      <c r="M777" s="322"/>
      <c r="N777" s="322"/>
      <c r="O777" s="322"/>
      <c r="P777" s="322"/>
      <c r="Q777" s="250">
        <f>_xlfn.XLOOKUP($I777,Inputs!$G$6:$G$23,Inputs!$J$6:$J$23)*$K777</f>
        <v>98.449131513647643</v>
      </c>
      <c r="R777" s="250">
        <f>_xlfn.XLOOKUP($I777,Inputs!$G$6:$G$23,Inputs!$K$6:$K$23)*$K777</f>
        <v>108.40163934426229</v>
      </c>
      <c r="S777" s="211" t="s">
        <v>2745</v>
      </c>
      <c r="T777" s="31" t="s">
        <v>3046</v>
      </c>
      <c r="U777" s="211" t="s">
        <v>2748</v>
      </c>
      <c r="V777" s="31" t="s">
        <v>3048</v>
      </c>
      <c r="W777" s="16" t="s">
        <v>5478</v>
      </c>
      <c r="X777" s="16"/>
      <c r="Y777" s="74">
        <v>2204</v>
      </c>
      <c r="Z777" s="196" t="str">
        <f t="shared" si="36"/>
        <v/>
      </c>
    </row>
    <row r="778" spans="2:26" ht="18.75">
      <c r="B778" s="211" t="s">
        <v>2744</v>
      </c>
      <c r="C778" s="211" t="s">
        <v>2808</v>
      </c>
      <c r="D778" s="46" t="s">
        <v>2783</v>
      </c>
      <c r="E778" s="31">
        <v>1</v>
      </c>
      <c r="F778" s="31" t="s">
        <v>2807</v>
      </c>
      <c r="G778" s="191">
        <v>1</v>
      </c>
      <c r="H778" s="191">
        <f t="shared" si="37"/>
        <v>0.61728395061728392</v>
      </c>
      <c r="I778" s="154">
        <v>115</v>
      </c>
      <c r="J778" s="251">
        <f>_xlfn.XLOOKUP($I778,Inputs!$C$6:$C$23,Inputs!$D$6:$D$23)*$G778</f>
        <v>0.41714285714285715</v>
      </c>
      <c r="K778" s="252">
        <f t="shared" si="38"/>
        <v>3</v>
      </c>
      <c r="L778" s="322"/>
      <c r="M778" s="322"/>
      <c r="N778" s="322"/>
      <c r="O778" s="322"/>
      <c r="P778" s="322"/>
      <c r="Q778" s="250">
        <f>_xlfn.XLOOKUP($I778,Inputs!$G$6:$G$23,Inputs!$J$6:$J$23)*$K778</f>
        <v>98.449131513647643</v>
      </c>
      <c r="R778" s="250">
        <f>_xlfn.XLOOKUP($I778,Inputs!$G$6:$G$23,Inputs!$K$6:$K$23)*$K778</f>
        <v>108.40163934426229</v>
      </c>
      <c r="S778" s="211" t="s">
        <v>2748</v>
      </c>
      <c r="T778" s="31" t="s">
        <v>3048</v>
      </c>
      <c r="U778" s="211" t="s">
        <v>4359</v>
      </c>
      <c r="V778" s="31" t="s">
        <v>3922</v>
      </c>
      <c r="W778" s="16" t="s">
        <v>5478</v>
      </c>
      <c r="X778" s="16"/>
      <c r="Y778" s="74">
        <v>2205</v>
      </c>
      <c r="Z778" s="196" t="str">
        <f t="shared" si="36"/>
        <v/>
      </c>
    </row>
    <row r="779" spans="2:26" ht="18.75">
      <c r="B779" s="211" t="s">
        <v>2744</v>
      </c>
      <c r="C779" s="211" t="s">
        <v>2808</v>
      </c>
      <c r="D779" s="46" t="s">
        <v>2783</v>
      </c>
      <c r="E779" s="31">
        <v>1</v>
      </c>
      <c r="F779" s="31" t="s">
        <v>2807</v>
      </c>
      <c r="G779" s="191">
        <v>1.6</v>
      </c>
      <c r="H779" s="191">
        <f t="shared" si="37"/>
        <v>0.98765432098765427</v>
      </c>
      <c r="I779" s="154">
        <v>115</v>
      </c>
      <c r="J779" s="251">
        <f>_xlfn.XLOOKUP($I779,Inputs!$C$6:$C$23,Inputs!$D$6:$D$23)*$G779</f>
        <v>0.66742857142857148</v>
      </c>
      <c r="K779" s="252">
        <f t="shared" si="38"/>
        <v>3</v>
      </c>
      <c r="L779" s="322"/>
      <c r="M779" s="322"/>
      <c r="N779" s="322"/>
      <c r="O779" s="322"/>
      <c r="P779" s="322"/>
      <c r="Q779" s="250">
        <f>_xlfn.XLOOKUP($I779,Inputs!$G$6:$G$23,Inputs!$J$6:$J$23)*$K779</f>
        <v>98.449131513647643</v>
      </c>
      <c r="R779" s="250">
        <f>_xlfn.XLOOKUP($I779,Inputs!$G$6:$G$23,Inputs!$K$6:$K$23)*$K779</f>
        <v>108.40163934426229</v>
      </c>
      <c r="S779" s="211" t="s">
        <v>2748</v>
      </c>
      <c r="T779" s="31" t="s">
        <v>3048</v>
      </c>
      <c r="U779" s="211" t="s">
        <v>1670</v>
      </c>
      <c r="V779" s="31" t="s">
        <v>4113</v>
      </c>
      <c r="W779" s="16" t="s">
        <v>5478</v>
      </c>
      <c r="X779" s="16"/>
      <c r="Y779" s="74">
        <v>2206</v>
      </c>
      <c r="Z779" s="196" t="str">
        <f t="shared" si="36"/>
        <v/>
      </c>
    </row>
    <row r="780" spans="2:26" ht="18.75">
      <c r="B780" s="211" t="s">
        <v>2749</v>
      </c>
      <c r="C780" s="211" t="s">
        <v>2808</v>
      </c>
      <c r="D780" s="46" t="s">
        <v>2783</v>
      </c>
      <c r="E780" s="31">
        <v>1</v>
      </c>
      <c r="F780" s="31" t="s">
        <v>2807</v>
      </c>
      <c r="G780" s="191">
        <v>0.5</v>
      </c>
      <c r="H780" s="191">
        <f t="shared" si="37"/>
        <v>0.30864197530864196</v>
      </c>
      <c r="I780" s="154">
        <v>115</v>
      </c>
      <c r="J780" s="251">
        <f>_xlfn.XLOOKUP($I780,Inputs!$C$6:$C$23,Inputs!$D$6:$D$23)*$G780</f>
        <v>0.20857142857142857</v>
      </c>
      <c r="K780" s="252">
        <f t="shared" si="38"/>
        <v>3</v>
      </c>
      <c r="L780" s="322"/>
      <c r="M780" s="322"/>
      <c r="N780" s="322"/>
      <c r="O780" s="322"/>
      <c r="P780" s="322"/>
      <c r="Q780" s="250">
        <f>_xlfn.XLOOKUP($I780,Inputs!$G$6:$G$23,Inputs!$J$6:$J$23)*$K780</f>
        <v>98.449131513647643</v>
      </c>
      <c r="R780" s="250">
        <f>_xlfn.XLOOKUP($I780,Inputs!$G$6:$G$23,Inputs!$K$6:$K$23)*$K780</f>
        <v>108.40163934426229</v>
      </c>
      <c r="S780" s="211" t="s">
        <v>1873</v>
      </c>
      <c r="T780" s="31" t="s">
        <v>4036</v>
      </c>
      <c r="U780" s="211" t="s">
        <v>2747</v>
      </c>
      <c r="V780" s="31" t="s">
        <v>3045</v>
      </c>
      <c r="W780" s="16" t="s">
        <v>5478</v>
      </c>
      <c r="X780" s="16"/>
      <c r="Y780" s="74">
        <v>2207</v>
      </c>
      <c r="Z780" s="196" t="str">
        <f t="shared" ref="Z780:Z843" si="39">IF(S780=U780,"YES","")</f>
        <v/>
      </c>
    </row>
    <row r="781" spans="2:26" ht="18.75">
      <c r="B781" s="211" t="s">
        <v>2749</v>
      </c>
      <c r="C781" s="211" t="s">
        <v>2808</v>
      </c>
      <c r="D781" s="46" t="s">
        <v>2783</v>
      </c>
      <c r="E781" s="31">
        <v>1</v>
      </c>
      <c r="F781" s="31" t="s">
        <v>2807</v>
      </c>
      <c r="G781" s="191">
        <v>0.1</v>
      </c>
      <c r="H781" s="191">
        <f t="shared" si="37"/>
        <v>6.1728395061728392E-2</v>
      </c>
      <c r="I781" s="154">
        <v>115</v>
      </c>
      <c r="J781" s="251">
        <f>_xlfn.XLOOKUP($I781,Inputs!$C$6:$C$23,Inputs!$D$6:$D$23)*$G781</f>
        <v>4.1714285714285718E-2</v>
      </c>
      <c r="K781" s="252">
        <f t="shared" si="38"/>
        <v>3</v>
      </c>
      <c r="L781" s="322"/>
      <c r="M781" s="322"/>
      <c r="N781" s="322"/>
      <c r="O781" s="322"/>
      <c r="P781" s="322"/>
      <c r="Q781" s="250">
        <f>_xlfn.XLOOKUP($I781,Inputs!$G$6:$G$23,Inputs!$J$6:$J$23)*$K781</f>
        <v>98.449131513647643</v>
      </c>
      <c r="R781" s="250">
        <f>_xlfn.XLOOKUP($I781,Inputs!$G$6:$G$23,Inputs!$K$6:$K$23)*$K781</f>
        <v>108.40163934426229</v>
      </c>
      <c r="S781" s="211" t="s">
        <v>2747</v>
      </c>
      <c r="T781" s="31" t="s">
        <v>3045</v>
      </c>
      <c r="U781" s="211" t="s">
        <v>3454</v>
      </c>
      <c r="V781" s="31" t="s">
        <v>4287</v>
      </c>
      <c r="W781" s="16" t="s">
        <v>5478</v>
      </c>
      <c r="X781" s="16"/>
      <c r="Y781" s="74">
        <v>2208</v>
      </c>
      <c r="Z781" s="196" t="str">
        <f t="shared" si="39"/>
        <v/>
      </c>
    </row>
    <row r="782" spans="2:26" ht="18.75">
      <c r="B782" s="211" t="s">
        <v>2749</v>
      </c>
      <c r="C782" s="211" t="s">
        <v>2808</v>
      </c>
      <c r="D782" s="46" t="s">
        <v>2783</v>
      </c>
      <c r="E782" s="31">
        <v>1</v>
      </c>
      <c r="F782" s="31" t="s">
        <v>2807</v>
      </c>
      <c r="G782" s="191">
        <v>5.6</v>
      </c>
      <c r="H782" s="191">
        <f t="shared" si="37"/>
        <v>3.4567901234567895</v>
      </c>
      <c r="I782" s="154">
        <v>115</v>
      </c>
      <c r="J782" s="251">
        <f>_xlfn.XLOOKUP($I782,Inputs!$C$6:$C$23,Inputs!$D$6:$D$23)*$G782</f>
        <v>2.3359999999999999</v>
      </c>
      <c r="K782" s="252">
        <f t="shared" si="38"/>
        <v>3</v>
      </c>
      <c r="L782" s="322"/>
      <c r="M782" s="322"/>
      <c r="N782" s="322"/>
      <c r="O782" s="322"/>
      <c r="P782" s="322"/>
      <c r="Q782" s="250">
        <f>_xlfn.XLOOKUP($I782,Inputs!$G$6:$G$23,Inputs!$J$6:$J$23)*$K782</f>
        <v>98.449131513647643</v>
      </c>
      <c r="R782" s="250">
        <f>_xlfn.XLOOKUP($I782,Inputs!$G$6:$G$23,Inputs!$K$6:$K$23)*$K782</f>
        <v>108.40163934426229</v>
      </c>
      <c r="S782" s="211" t="s">
        <v>2747</v>
      </c>
      <c r="T782" s="31" t="s">
        <v>3045</v>
      </c>
      <c r="U782" s="211" t="s">
        <v>2745</v>
      </c>
      <c r="V782" s="31" t="s">
        <v>3046</v>
      </c>
      <c r="W782" s="16" t="s">
        <v>5478</v>
      </c>
      <c r="X782" s="16"/>
      <c r="Y782" s="74">
        <v>2209</v>
      </c>
      <c r="Z782" s="196" t="str">
        <f t="shared" si="39"/>
        <v/>
      </c>
    </row>
    <row r="783" spans="2:26" ht="18.75">
      <c r="B783" s="211" t="s">
        <v>2749</v>
      </c>
      <c r="C783" s="211" t="s">
        <v>2808</v>
      </c>
      <c r="D783" s="46" t="s">
        <v>2783</v>
      </c>
      <c r="E783" s="31">
        <v>1</v>
      </c>
      <c r="F783" s="31" t="s">
        <v>2807</v>
      </c>
      <c r="G783" s="191">
        <v>0.4</v>
      </c>
      <c r="H783" s="191">
        <f t="shared" si="37"/>
        <v>0.24691358024691357</v>
      </c>
      <c r="I783" s="154">
        <v>115</v>
      </c>
      <c r="J783" s="251">
        <f>_xlfn.XLOOKUP($I783,Inputs!$C$6:$C$23,Inputs!$D$6:$D$23)*$G783</f>
        <v>0.16685714285714287</v>
      </c>
      <c r="K783" s="252">
        <f t="shared" si="38"/>
        <v>3</v>
      </c>
      <c r="L783" s="322"/>
      <c r="M783" s="322"/>
      <c r="N783" s="322"/>
      <c r="O783" s="322"/>
      <c r="P783" s="322"/>
      <c r="Q783" s="250">
        <f>_xlfn.XLOOKUP($I783,Inputs!$G$6:$G$23,Inputs!$J$6:$J$23)*$K783</f>
        <v>98.449131513647643</v>
      </c>
      <c r="R783" s="250">
        <f>_xlfn.XLOOKUP($I783,Inputs!$G$6:$G$23,Inputs!$K$6:$K$23)*$K783</f>
        <v>108.40163934426229</v>
      </c>
      <c r="S783" s="211" t="s">
        <v>2745</v>
      </c>
      <c r="T783" s="31" t="s">
        <v>3046</v>
      </c>
      <c r="U783" s="211" t="s">
        <v>2746</v>
      </c>
      <c r="V783" s="31" t="s">
        <v>3370</v>
      </c>
      <c r="W783" s="16" t="s">
        <v>5478</v>
      </c>
      <c r="X783" s="16"/>
      <c r="Y783" s="74">
        <v>2210</v>
      </c>
      <c r="Z783" s="196" t="str">
        <f t="shared" si="39"/>
        <v/>
      </c>
    </row>
    <row r="784" spans="2:26" ht="18.75">
      <c r="B784" s="211" t="s">
        <v>2749</v>
      </c>
      <c r="C784" s="211" t="s">
        <v>2808</v>
      </c>
      <c r="D784" s="46" t="s">
        <v>2783</v>
      </c>
      <c r="E784" s="31">
        <v>1</v>
      </c>
      <c r="F784" s="31" t="s">
        <v>2807</v>
      </c>
      <c r="G784" s="191">
        <v>0.1</v>
      </c>
      <c r="H784" s="191">
        <f t="shared" si="37"/>
        <v>6.1728395061728392E-2</v>
      </c>
      <c r="I784" s="154">
        <v>115</v>
      </c>
      <c r="J784" s="251">
        <f>_xlfn.XLOOKUP($I784,Inputs!$C$6:$C$23,Inputs!$D$6:$D$23)*$G784</f>
        <v>4.1714285714285718E-2</v>
      </c>
      <c r="K784" s="252">
        <f t="shared" si="38"/>
        <v>3</v>
      </c>
      <c r="L784" s="322"/>
      <c r="M784" s="322"/>
      <c r="N784" s="322"/>
      <c r="O784" s="322"/>
      <c r="P784" s="322"/>
      <c r="Q784" s="250">
        <f>_xlfn.XLOOKUP($I784,Inputs!$G$6:$G$23,Inputs!$J$6:$J$23)*$K784</f>
        <v>98.449131513647643</v>
      </c>
      <c r="R784" s="250">
        <f>_xlfn.XLOOKUP($I784,Inputs!$G$6:$G$23,Inputs!$K$6:$K$23)*$K784</f>
        <v>108.40163934426229</v>
      </c>
      <c r="S784" s="211" t="s">
        <v>2746</v>
      </c>
      <c r="T784" s="31" t="s">
        <v>3370</v>
      </c>
      <c r="U784" s="211" t="s">
        <v>4690</v>
      </c>
      <c r="V784" s="31" t="s">
        <v>4446</v>
      </c>
      <c r="W784" s="16" t="s">
        <v>5478</v>
      </c>
      <c r="X784" s="16"/>
      <c r="Y784" s="74">
        <v>2211</v>
      </c>
      <c r="Z784" s="196" t="str">
        <f t="shared" si="39"/>
        <v/>
      </c>
    </row>
    <row r="785" spans="2:26" ht="18.75">
      <c r="B785" s="211" t="s">
        <v>2749</v>
      </c>
      <c r="C785" s="211" t="s">
        <v>2808</v>
      </c>
      <c r="D785" s="46" t="s">
        <v>2783</v>
      </c>
      <c r="E785" s="31">
        <v>1</v>
      </c>
      <c r="F785" s="31" t="s">
        <v>2807</v>
      </c>
      <c r="G785" s="191">
        <v>1.6</v>
      </c>
      <c r="H785" s="191">
        <f t="shared" si="37"/>
        <v>0.98765432098765427</v>
      </c>
      <c r="I785" s="154">
        <v>115</v>
      </c>
      <c r="J785" s="251">
        <f>_xlfn.XLOOKUP($I785,Inputs!$C$6:$C$23,Inputs!$D$6:$D$23)*$G785</f>
        <v>0.66742857142857148</v>
      </c>
      <c r="K785" s="252">
        <f t="shared" si="38"/>
        <v>3</v>
      </c>
      <c r="L785" s="322"/>
      <c r="M785" s="322"/>
      <c r="N785" s="322"/>
      <c r="O785" s="322"/>
      <c r="P785" s="322"/>
      <c r="Q785" s="250">
        <f>_xlfn.XLOOKUP($I785,Inputs!$G$6:$G$23,Inputs!$J$6:$J$23)*$K785</f>
        <v>98.449131513647643</v>
      </c>
      <c r="R785" s="250">
        <f>_xlfn.XLOOKUP($I785,Inputs!$G$6:$G$23,Inputs!$K$6:$K$23)*$K785</f>
        <v>108.40163934426229</v>
      </c>
      <c r="S785" s="211" t="s">
        <v>2745</v>
      </c>
      <c r="T785" s="31" t="s">
        <v>3046</v>
      </c>
      <c r="U785" s="211" t="s">
        <v>1670</v>
      </c>
      <c r="V785" s="31" t="s">
        <v>3049</v>
      </c>
      <c r="W785" s="16" t="s">
        <v>5478</v>
      </c>
      <c r="X785" s="16"/>
      <c r="Y785" s="74">
        <v>2212</v>
      </c>
      <c r="Z785" s="196" t="str">
        <f t="shared" si="39"/>
        <v/>
      </c>
    </row>
    <row r="786" spans="2:26" ht="18.75">
      <c r="B786" s="211" t="s">
        <v>1658</v>
      </c>
      <c r="C786" s="211" t="s">
        <v>2808</v>
      </c>
      <c r="D786" s="46" t="s">
        <v>2783</v>
      </c>
      <c r="E786" s="31">
        <v>1</v>
      </c>
      <c r="F786" s="31" t="s">
        <v>2807</v>
      </c>
      <c r="G786" s="191">
        <v>47.9</v>
      </c>
      <c r="H786" s="191">
        <f t="shared" si="37"/>
        <v>29.567901234567898</v>
      </c>
      <c r="I786" s="154">
        <v>230</v>
      </c>
      <c r="J786" s="251">
        <f>_xlfn.XLOOKUP($I786,Inputs!$C$6:$C$23,Inputs!$D$6:$D$23)*$G786</f>
        <v>22.991999999999997</v>
      </c>
      <c r="K786" s="252">
        <f t="shared" si="38"/>
        <v>3</v>
      </c>
      <c r="L786" s="322"/>
      <c r="M786" s="322"/>
      <c r="N786" s="322"/>
      <c r="O786" s="322"/>
      <c r="P786" s="322"/>
      <c r="Q786" s="250">
        <f>_xlfn.XLOOKUP($I786,Inputs!$G$6:$G$23,Inputs!$J$6:$J$23)*$K786</f>
        <v>402</v>
      </c>
      <c r="R786" s="250">
        <f>_xlfn.XLOOKUP($I786,Inputs!$G$6:$G$23,Inputs!$K$6:$K$23)*$K786</f>
        <v>435</v>
      </c>
      <c r="S786" s="211" t="s">
        <v>1659</v>
      </c>
      <c r="T786" s="31" t="s">
        <v>2868</v>
      </c>
      <c r="U786" s="211" t="s">
        <v>4388</v>
      </c>
      <c r="V786" s="31" t="s">
        <v>4389</v>
      </c>
      <c r="W786" s="16" t="s">
        <v>5479</v>
      </c>
      <c r="X786" s="16"/>
      <c r="Y786" s="74">
        <v>416</v>
      </c>
      <c r="Z786" s="196" t="str">
        <f t="shared" si="39"/>
        <v/>
      </c>
    </row>
    <row r="787" spans="2:26" ht="18.75">
      <c r="B787" s="211" t="s">
        <v>1658</v>
      </c>
      <c r="C787" s="211" t="s">
        <v>2808</v>
      </c>
      <c r="D787" s="46" t="s">
        <v>2783</v>
      </c>
      <c r="E787" s="31">
        <v>1</v>
      </c>
      <c r="F787" s="31" t="s">
        <v>2807</v>
      </c>
      <c r="G787" s="191">
        <v>17.399999999999999</v>
      </c>
      <c r="H787" s="191">
        <f t="shared" si="37"/>
        <v>10.740740740740739</v>
      </c>
      <c r="I787" s="154">
        <v>230</v>
      </c>
      <c r="J787" s="251">
        <f>_xlfn.XLOOKUP($I787,Inputs!$C$6:$C$23,Inputs!$D$6:$D$23)*$G787</f>
        <v>8.3519999999999985</v>
      </c>
      <c r="K787" s="252">
        <f t="shared" si="38"/>
        <v>3</v>
      </c>
      <c r="L787" s="322"/>
      <c r="M787" s="322"/>
      <c r="N787" s="322"/>
      <c r="O787" s="322"/>
      <c r="P787" s="322"/>
      <c r="Q787" s="250">
        <f>_xlfn.XLOOKUP($I787,Inputs!$G$6:$G$23,Inputs!$J$6:$J$23)*$K787</f>
        <v>402</v>
      </c>
      <c r="R787" s="250">
        <f>_xlfn.XLOOKUP($I787,Inputs!$G$6:$G$23,Inputs!$K$6:$K$23)*$K787</f>
        <v>435</v>
      </c>
      <c r="S787" s="211" t="s">
        <v>1662</v>
      </c>
      <c r="T787" s="31" t="s">
        <v>2867</v>
      </c>
      <c r="U787" s="211" t="s">
        <v>1661</v>
      </c>
      <c r="V787" s="31" t="s">
        <v>2866</v>
      </c>
      <c r="W787" s="16" t="s">
        <v>5479</v>
      </c>
      <c r="X787" s="16"/>
      <c r="Y787" s="74">
        <v>417</v>
      </c>
      <c r="Z787" s="196" t="str">
        <f t="shared" si="39"/>
        <v/>
      </c>
    </row>
    <row r="788" spans="2:26" ht="18.75">
      <c r="B788" s="211" t="s">
        <v>1658</v>
      </c>
      <c r="C788" s="211" t="s">
        <v>2808</v>
      </c>
      <c r="D788" s="46" t="s">
        <v>2783</v>
      </c>
      <c r="E788" s="31">
        <v>1</v>
      </c>
      <c r="F788" s="31" t="s">
        <v>2807</v>
      </c>
      <c r="G788" s="191">
        <v>4</v>
      </c>
      <c r="H788" s="191">
        <f t="shared" si="37"/>
        <v>2.4691358024691357</v>
      </c>
      <c r="I788" s="154">
        <v>230</v>
      </c>
      <c r="J788" s="251">
        <f>_xlfn.XLOOKUP($I788,Inputs!$C$6:$C$23,Inputs!$D$6:$D$23)*$G788</f>
        <v>1.92</v>
      </c>
      <c r="K788" s="252">
        <f t="shared" si="38"/>
        <v>3</v>
      </c>
      <c r="L788" s="322"/>
      <c r="M788" s="322"/>
      <c r="N788" s="322"/>
      <c r="O788" s="322"/>
      <c r="P788" s="322"/>
      <c r="Q788" s="250">
        <f>_xlfn.XLOOKUP($I788,Inputs!$G$6:$G$23,Inputs!$J$6:$J$23)*$K788</f>
        <v>402</v>
      </c>
      <c r="R788" s="250">
        <f>_xlfn.XLOOKUP($I788,Inputs!$G$6:$G$23,Inputs!$K$6:$K$23)*$K788</f>
        <v>435</v>
      </c>
      <c r="S788" s="211" t="s">
        <v>1663</v>
      </c>
      <c r="T788" s="31" t="s">
        <v>4092</v>
      </c>
      <c r="U788" s="211" t="s">
        <v>1662</v>
      </c>
      <c r="V788" s="31" t="s">
        <v>2867</v>
      </c>
      <c r="W788" s="16" t="s">
        <v>5479</v>
      </c>
      <c r="X788" s="16"/>
      <c r="Y788" s="74">
        <v>418</v>
      </c>
      <c r="Z788" s="196" t="str">
        <f t="shared" si="39"/>
        <v/>
      </c>
    </row>
    <row r="789" spans="2:26" ht="18.75">
      <c r="B789" s="211" t="s">
        <v>1658</v>
      </c>
      <c r="C789" s="211" t="s">
        <v>2808</v>
      </c>
      <c r="D789" s="46" t="s">
        <v>2783</v>
      </c>
      <c r="E789" s="31">
        <v>1</v>
      </c>
      <c r="F789" s="31" t="s">
        <v>2807</v>
      </c>
      <c r="G789" s="191">
        <v>0.1</v>
      </c>
      <c r="H789" s="191">
        <f t="shared" si="37"/>
        <v>6.1728395061728392E-2</v>
      </c>
      <c r="I789" s="154">
        <v>230</v>
      </c>
      <c r="J789" s="251">
        <f>_xlfn.XLOOKUP($I789,Inputs!$C$6:$C$23,Inputs!$D$6:$D$23)*$G789</f>
        <v>4.8000000000000001E-2</v>
      </c>
      <c r="K789" s="252">
        <f t="shared" si="38"/>
        <v>3</v>
      </c>
      <c r="L789" s="322"/>
      <c r="M789" s="322"/>
      <c r="N789" s="322"/>
      <c r="O789" s="322"/>
      <c r="P789" s="322"/>
      <c r="Q789" s="250">
        <f>_xlfn.XLOOKUP($I789,Inputs!$G$6:$G$23,Inputs!$J$6:$J$23)*$K789</f>
        <v>402</v>
      </c>
      <c r="R789" s="250">
        <f>_xlfn.XLOOKUP($I789,Inputs!$G$6:$G$23,Inputs!$K$6:$K$23)*$K789</f>
        <v>435</v>
      </c>
      <c r="S789" s="211" t="s">
        <v>1662</v>
      </c>
      <c r="T789" s="31" t="s">
        <v>2867</v>
      </c>
      <c r="U789" s="211" t="s">
        <v>1664</v>
      </c>
      <c r="V789" s="31" t="s">
        <v>4129</v>
      </c>
      <c r="W789" s="16" t="s">
        <v>5479</v>
      </c>
      <c r="X789" s="16"/>
      <c r="Y789" s="74">
        <v>419</v>
      </c>
      <c r="Z789" s="196" t="str">
        <f t="shared" si="39"/>
        <v/>
      </c>
    </row>
    <row r="790" spans="2:26" ht="18.75">
      <c r="B790" s="211" t="s">
        <v>1658</v>
      </c>
      <c r="C790" s="211" t="s">
        <v>2808</v>
      </c>
      <c r="D790" s="46" t="s">
        <v>2783</v>
      </c>
      <c r="E790" s="31">
        <v>1</v>
      </c>
      <c r="F790" s="31" t="s">
        <v>2807</v>
      </c>
      <c r="G790" s="191">
        <v>21</v>
      </c>
      <c r="H790" s="191">
        <f t="shared" si="37"/>
        <v>12.962962962962962</v>
      </c>
      <c r="I790" s="154">
        <v>230</v>
      </c>
      <c r="J790" s="251">
        <f>_xlfn.XLOOKUP($I790,Inputs!$C$6:$C$23,Inputs!$D$6:$D$23)*$G790</f>
        <v>10.08</v>
      </c>
      <c r="K790" s="252">
        <f t="shared" si="38"/>
        <v>3</v>
      </c>
      <c r="L790" s="322"/>
      <c r="M790" s="322"/>
      <c r="N790" s="322"/>
      <c r="O790" s="322"/>
      <c r="P790" s="322"/>
      <c r="Q790" s="250">
        <f>_xlfn.XLOOKUP($I790,Inputs!$G$6:$G$23,Inputs!$J$6:$J$23)*$K790</f>
        <v>402</v>
      </c>
      <c r="R790" s="250">
        <f>_xlfn.XLOOKUP($I790,Inputs!$G$6:$G$23,Inputs!$K$6:$K$23)*$K790</f>
        <v>435</v>
      </c>
      <c r="S790" s="211" t="s">
        <v>1661</v>
      </c>
      <c r="T790" s="31" t="s">
        <v>2866</v>
      </c>
      <c r="U790" s="211" t="s">
        <v>1659</v>
      </c>
      <c r="V790" s="31" t="s">
        <v>2868</v>
      </c>
      <c r="W790" s="16" t="s">
        <v>5479</v>
      </c>
      <c r="X790" s="16"/>
      <c r="Y790" s="74">
        <v>420</v>
      </c>
      <c r="Z790" s="196" t="str">
        <f t="shared" si="39"/>
        <v/>
      </c>
    </row>
    <row r="791" spans="2:26" ht="18.75">
      <c r="B791" s="211" t="s">
        <v>1658</v>
      </c>
      <c r="C791" s="211" t="s">
        <v>2808</v>
      </c>
      <c r="D791" s="46" t="s">
        <v>2783</v>
      </c>
      <c r="E791" s="31">
        <v>1</v>
      </c>
      <c r="F791" s="31" t="s">
        <v>2807</v>
      </c>
      <c r="G791" s="191">
        <v>12</v>
      </c>
      <c r="H791" s="191">
        <f t="shared" si="37"/>
        <v>7.4074074074074066</v>
      </c>
      <c r="I791" s="154">
        <v>230</v>
      </c>
      <c r="J791" s="251">
        <f>_xlfn.XLOOKUP($I791,Inputs!$C$6:$C$23,Inputs!$D$6:$D$23)*$G791</f>
        <v>5.76</v>
      </c>
      <c r="K791" s="252">
        <f t="shared" si="38"/>
        <v>3</v>
      </c>
      <c r="L791" s="322"/>
      <c r="M791" s="322"/>
      <c r="N791" s="322"/>
      <c r="O791" s="322"/>
      <c r="P791" s="322"/>
      <c r="Q791" s="250">
        <f>_xlfn.XLOOKUP($I791,Inputs!$G$6:$G$23,Inputs!$J$6:$J$23)*$K791</f>
        <v>402</v>
      </c>
      <c r="R791" s="250">
        <f>_xlfn.XLOOKUP($I791,Inputs!$G$6:$G$23,Inputs!$K$6:$K$23)*$K791</f>
        <v>435</v>
      </c>
      <c r="S791" s="211" t="s">
        <v>1659</v>
      </c>
      <c r="T791" s="31" t="s">
        <v>2868</v>
      </c>
      <c r="U791" s="211" t="s">
        <v>1660</v>
      </c>
      <c r="V791" s="31" t="s">
        <v>4114</v>
      </c>
      <c r="W791" s="16" t="s">
        <v>5479</v>
      </c>
      <c r="X791" s="16"/>
      <c r="Y791" s="74">
        <v>421</v>
      </c>
      <c r="Z791" s="196" t="str">
        <f t="shared" si="39"/>
        <v/>
      </c>
    </row>
    <row r="792" spans="2:26" ht="18.75">
      <c r="B792" s="211" t="s">
        <v>1665</v>
      </c>
      <c r="C792" s="211" t="s">
        <v>2808</v>
      </c>
      <c r="D792" s="46" t="s">
        <v>2783</v>
      </c>
      <c r="E792" s="31">
        <v>1</v>
      </c>
      <c r="F792" s="31" t="s">
        <v>2807</v>
      </c>
      <c r="G792" s="191">
        <v>17.399999999999999</v>
      </c>
      <c r="H792" s="191">
        <f t="shared" si="37"/>
        <v>10.740740740740739</v>
      </c>
      <c r="I792" s="154">
        <v>230</v>
      </c>
      <c r="J792" s="251">
        <f>_xlfn.XLOOKUP($I792,Inputs!$C$6:$C$23,Inputs!$D$6:$D$23)*$G792</f>
        <v>8.3519999999999985</v>
      </c>
      <c r="K792" s="252">
        <f t="shared" si="38"/>
        <v>3</v>
      </c>
      <c r="L792" s="322"/>
      <c r="M792" s="322"/>
      <c r="N792" s="322"/>
      <c r="O792" s="322"/>
      <c r="P792" s="322"/>
      <c r="Q792" s="250">
        <f>_xlfn.XLOOKUP($I792,Inputs!$G$6:$G$23,Inputs!$J$6:$J$23)*$K792</f>
        <v>402</v>
      </c>
      <c r="R792" s="250">
        <f>_xlfn.XLOOKUP($I792,Inputs!$G$6:$G$23,Inputs!$K$6:$K$23)*$K792</f>
        <v>435</v>
      </c>
      <c r="S792" s="211" t="s">
        <v>1662</v>
      </c>
      <c r="T792" s="31" t="s">
        <v>2867</v>
      </c>
      <c r="U792" s="211" t="s">
        <v>1661</v>
      </c>
      <c r="V792" s="31" t="s">
        <v>2866</v>
      </c>
      <c r="W792" s="16" t="s">
        <v>5479</v>
      </c>
      <c r="X792" s="16"/>
      <c r="Y792" s="74">
        <v>422</v>
      </c>
      <c r="Z792" s="196" t="str">
        <f t="shared" si="39"/>
        <v/>
      </c>
    </row>
    <row r="793" spans="2:26" ht="18.75">
      <c r="B793" s="211" t="s">
        <v>1665</v>
      </c>
      <c r="C793" s="211" t="s">
        <v>2808</v>
      </c>
      <c r="D793" s="46" t="s">
        <v>2783</v>
      </c>
      <c r="E793" s="31">
        <v>1</v>
      </c>
      <c r="F793" s="31" t="s">
        <v>2807</v>
      </c>
      <c r="G793" s="191">
        <v>12</v>
      </c>
      <c r="H793" s="191">
        <f t="shared" si="37"/>
        <v>7.4074074074074066</v>
      </c>
      <c r="I793" s="154">
        <v>230</v>
      </c>
      <c r="J793" s="251">
        <f>_xlfn.XLOOKUP($I793,Inputs!$C$6:$C$23,Inputs!$D$6:$D$23)*$G793</f>
        <v>5.76</v>
      </c>
      <c r="K793" s="252">
        <f t="shared" si="38"/>
        <v>3</v>
      </c>
      <c r="L793" s="322"/>
      <c r="M793" s="322"/>
      <c r="N793" s="322"/>
      <c r="O793" s="322"/>
      <c r="P793" s="322"/>
      <c r="Q793" s="250">
        <f>_xlfn.XLOOKUP($I793,Inputs!$G$6:$G$23,Inputs!$J$6:$J$23)*$K793</f>
        <v>402</v>
      </c>
      <c r="R793" s="250">
        <f>_xlfn.XLOOKUP($I793,Inputs!$G$6:$G$23,Inputs!$K$6:$K$23)*$K793</f>
        <v>435</v>
      </c>
      <c r="S793" s="211" t="s">
        <v>1659</v>
      </c>
      <c r="T793" s="31" t="s">
        <v>2868</v>
      </c>
      <c r="U793" s="211" t="s">
        <v>1660</v>
      </c>
      <c r="V793" s="31" t="s">
        <v>4114</v>
      </c>
      <c r="W793" s="16" t="s">
        <v>5479</v>
      </c>
      <c r="X793" s="16"/>
      <c r="Y793" s="74">
        <v>423</v>
      </c>
      <c r="Z793" s="196" t="str">
        <f t="shared" si="39"/>
        <v/>
      </c>
    </row>
    <row r="794" spans="2:26" ht="18.75">
      <c r="B794" s="211" t="s">
        <v>1665</v>
      </c>
      <c r="C794" s="211" t="s">
        <v>2808</v>
      </c>
      <c r="D794" s="46" t="s">
        <v>2783</v>
      </c>
      <c r="E794" s="31">
        <v>1</v>
      </c>
      <c r="F794" s="31" t="s">
        <v>2807</v>
      </c>
      <c r="G794" s="191">
        <v>47.9</v>
      </c>
      <c r="H794" s="191">
        <f t="shared" si="37"/>
        <v>29.567901234567898</v>
      </c>
      <c r="I794" s="154">
        <v>230</v>
      </c>
      <c r="J794" s="251">
        <f>_xlfn.XLOOKUP($I794,Inputs!$C$6:$C$23,Inputs!$D$6:$D$23)*$G794</f>
        <v>22.991999999999997</v>
      </c>
      <c r="K794" s="252">
        <f t="shared" si="38"/>
        <v>3</v>
      </c>
      <c r="L794" s="322"/>
      <c r="M794" s="322"/>
      <c r="N794" s="322"/>
      <c r="O794" s="322"/>
      <c r="P794" s="322"/>
      <c r="Q794" s="250">
        <f>_xlfn.XLOOKUP($I794,Inputs!$G$6:$G$23,Inputs!$J$6:$J$23)*$K794</f>
        <v>402</v>
      </c>
      <c r="R794" s="250">
        <f>_xlfn.XLOOKUP($I794,Inputs!$G$6:$G$23,Inputs!$K$6:$K$23)*$K794</f>
        <v>435</v>
      </c>
      <c r="S794" s="211" t="s">
        <v>1659</v>
      </c>
      <c r="T794" s="31" t="s">
        <v>2868</v>
      </c>
      <c r="U794" s="211" t="s">
        <v>4388</v>
      </c>
      <c r="V794" s="31" t="s">
        <v>4389</v>
      </c>
      <c r="W794" s="16" t="s">
        <v>5479</v>
      </c>
      <c r="X794" s="16"/>
      <c r="Y794" s="74">
        <v>424</v>
      </c>
      <c r="Z794" s="196" t="str">
        <f t="shared" si="39"/>
        <v/>
      </c>
    </row>
    <row r="795" spans="2:26" ht="18.75">
      <c r="B795" s="211" t="s">
        <v>1665</v>
      </c>
      <c r="C795" s="211" t="s">
        <v>2808</v>
      </c>
      <c r="D795" s="46" t="s">
        <v>2783</v>
      </c>
      <c r="E795" s="31">
        <v>1</v>
      </c>
      <c r="F795" s="31" t="s">
        <v>2807</v>
      </c>
      <c r="G795" s="191">
        <v>4</v>
      </c>
      <c r="H795" s="191">
        <f t="shared" si="37"/>
        <v>2.4691358024691357</v>
      </c>
      <c r="I795" s="154">
        <v>230</v>
      </c>
      <c r="J795" s="251">
        <f>_xlfn.XLOOKUP($I795,Inputs!$C$6:$C$23,Inputs!$D$6:$D$23)*$G795</f>
        <v>1.92</v>
      </c>
      <c r="K795" s="252">
        <f t="shared" si="38"/>
        <v>3</v>
      </c>
      <c r="L795" s="322"/>
      <c r="M795" s="322"/>
      <c r="N795" s="322"/>
      <c r="O795" s="322"/>
      <c r="P795" s="322"/>
      <c r="Q795" s="250">
        <f>_xlfn.XLOOKUP($I795,Inputs!$G$6:$G$23,Inputs!$J$6:$J$23)*$K795</f>
        <v>402</v>
      </c>
      <c r="R795" s="250">
        <f>_xlfn.XLOOKUP($I795,Inputs!$G$6:$G$23,Inputs!$K$6:$K$23)*$K795</f>
        <v>435</v>
      </c>
      <c r="S795" s="211" t="s">
        <v>1663</v>
      </c>
      <c r="T795" s="31" t="s">
        <v>4092</v>
      </c>
      <c r="U795" s="211" t="s">
        <v>1662</v>
      </c>
      <c r="V795" s="31" t="s">
        <v>2867</v>
      </c>
      <c r="W795" s="16" t="s">
        <v>5479</v>
      </c>
      <c r="X795" s="16"/>
      <c r="Y795" s="74">
        <v>425</v>
      </c>
      <c r="Z795" s="196" t="str">
        <f t="shared" si="39"/>
        <v/>
      </c>
    </row>
    <row r="796" spans="2:26" ht="18.75">
      <c r="B796" s="211" t="s">
        <v>1665</v>
      </c>
      <c r="C796" s="211" t="s">
        <v>2808</v>
      </c>
      <c r="D796" s="46" t="s">
        <v>2783</v>
      </c>
      <c r="E796" s="31">
        <v>1</v>
      </c>
      <c r="F796" s="31" t="s">
        <v>2807</v>
      </c>
      <c r="G796" s="191">
        <v>0.1</v>
      </c>
      <c r="H796" s="191">
        <f t="shared" si="37"/>
        <v>6.1728395061728392E-2</v>
      </c>
      <c r="I796" s="154">
        <v>230</v>
      </c>
      <c r="J796" s="251">
        <f>_xlfn.XLOOKUP($I796,Inputs!$C$6:$C$23,Inputs!$D$6:$D$23)*$G796</f>
        <v>4.8000000000000001E-2</v>
      </c>
      <c r="K796" s="252">
        <f t="shared" si="38"/>
        <v>3</v>
      </c>
      <c r="L796" s="322"/>
      <c r="M796" s="322"/>
      <c r="N796" s="322"/>
      <c r="O796" s="322"/>
      <c r="P796" s="322"/>
      <c r="Q796" s="250">
        <f>_xlfn.XLOOKUP($I796,Inputs!$G$6:$G$23,Inputs!$J$6:$J$23)*$K796</f>
        <v>402</v>
      </c>
      <c r="R796" s="250">
        <f>_xlfn.XLOOKUP($I796,Inputs!$G$6:$G$23,Inputs!$K$6:$K$23)*$K796</f>
        <v>435</v>
      </c>
      <c r="S796" s="211" t="s">
        <v>1662</v>
      </c>
      <c r="T796" s="31" t="s">
        <v>2867</v>
      </c>
      <c r="U796" s="211" t="s">
        <v>1664</v>
      </c>
      <c r="V796" s="31" t="s">
        <v>4129</v>
      </c>
      <c r="W796" s="16" t="s">
        <v>5479</v>
      </c>
      <c r="X796" s="16"/>
      <c r="Y796" s="74">
        <v>426</v>
      </c>
      <c r="Z796" s="196" t="str">
        <f t="shared" si="39"/>
        <v/>
      </c>
    </row>
    <row r="797" spans="2:26" ht="18.75">
      <c r="B797" s="211" t="s">
        <v>1665</v>
      </c>
      <c r="C797" s="211" t="s">
        <v>2808</v>
      </c>
      <c r="D797" s="46" t="s">
        <v>2783</v>
      </c>
      <c r="E797" s="31">
        <v>1</v>
      </c>
      <c r="F797" s="31" t="s">
        <v>2807</v>
      </c>
      <c r="G797" s="191">
        <v>21</v>
      </c>
      <c r="H797" s="191">
        <f t="shared" si="37"/>
        <v>12.962962962962962</v>
      </c>
      <c r="I797" s="154">
        <v>230</v>
      </c>
      <c r="J797" s="251">
        <f>_xlfn.XLOOKUP($I797,Inputs!$C$6:$C$23,Inputs!$D$6:$D$23)*$G797</f>
        <v>10.08</v>
      </c>
      <c r="K797" s="252">
        <f t="shared" si="38"/>
        <v>3</v>
      </c>
      <c r="L797" s="322"/>
      <c r="M797" s="322"/>
      <c r="N797" s="322"/>
      <c r="O797" s="322"/>
      <c r="P797" s="322"/>
      <c r="Q797" s="250">
        <f>_xlfn.XLOOKUP($I797,Inputs!$G$6:$G$23,Inputs!$J$6:$J$23)*$K797</f>
        <v>402</v>
      </c>
      <c r="R797" s="250">
        <f>_xlfn.XLOOKUP($I797,Inputs!$G$6:$G$23,Inputs!$K$6:$K$23)*$K797</f>
        <v>435</v>
      </c>
      <c r="S797" s="211" t="s">
        <v>1661</v>
      </c>
      <c r="T797" s="31" t="s">
        <v>2866</v>
      </c>
      <c r="U797" s="211" t="s">
        <v>1659</v>
      </c>
      <c r="V797" s="31" t="s">
        <v>2868</v>
      </c>
      <c r="W797" s="16" t="s">
        <v>5479</v>
      </c>
      <c r="X797" s="16"/>
      <c r="Y797" s="74">
        <v>427</v>
      </c>
      <c r="Z797" s="196" t="str">
        <f t="shared" si="39"/>
        <v/>
      </c>
    </row>
    <row r="798" spans="2:26" ht="18.75">
      <c r="B798" s="211" t="s">
        <v>1666</v>
      </c>
      <c r="C798" s="211" t="s">
        <v>2808</v>
      </c>
      <c r="D798" s="46" t="s">
        <v>2783</v>
      </c>
      <c r="E798" s="31">
        <v>1</v>
      </c>
      <c r="F798" s="31" t="s">
        <v>2807</v>
      </c>
      <c r="G798" s="191">
        <v>11</v>
      </c>
      <c r="H798" s="191">
        <f t="shared" si="37"/>
        <v>6.7901234567901234</v>
      </c>
      <c r="I798" s="154">
        <v>230</v>
      </c>
      <c r="J798" s="251">
        <f>_xlfn.XLOOKUP($I798,Inputs!$C$6:$C$23,Inputs!$D$6:$D$23)*$G798</f>
        <v>5.2799999999999994</v>
      </c>
      <c r="K798" s="252">
        <f t="shared" si="38"/>
        <v>3</v>
      </c>
      <c r="L798" s="322"/>
      <c r="M798" s="322"/>
      <c r="N798" s="322"/>
      <c r="O798" s="322"/>
      <c r="P798" s="322"/>
      <c r="Q798" s="250">
        <f>_xlfn.XLOOKUP($I798,Inputs!$G$6:$G$23,Inputs!$J$6:$J$23)*$K798</f>
        <v>402</v>
      </c>
      <c r="R798" s="250">
        <f>_xlfn.XLOOKUP($I798,Inputs!$G$6:$G$23,Inputs!$K$6:$K$23)*$K798</f>
        <v>435</v>
      </c>
      <c r="S798" s="211" t="s">
        <v>4388</v>
      </c>
      <c r="T798" s="31" t="s">
        <v>4389</v>
      </c>
      <c r="U798" s="211" t="s">
        <v>4331</v>
      </c>
      <c r="V798" s="31" t="s">
        <v>2871</v>
      </c>
      <c r="W798" s="16" t="s">
        <v>5479</v>
      </c>
      <c r="X798" s="16"/>
      <c r="Y798" s="74">
        <v>428</v>
      </c>
      <c r="Z798" s="196" t="str">
        <f t="shared" si="39"/>
        <v/>
      </c>
    </row>
    <row r="799" spans="2:26" ht="18.75">
      <c r="B799" s="211" t="s">
        <v>1666</v>
      </c>
      <c r="C799" s="211" t="s">
        <v>2808</v>
      </c>
      <c r="D799" s="46" t="s">
        <v>2783</v>
      </c>
      <c r="E799" s="31">
        <v>1</v>
      </c>
      <c r="F799" s="31" t="s">
        <v>2807</v>
      </c>
      <c r="G799" s="191">
        <v>2</v>
      </c>
      <c r="H799" s="191">
        <f t="shared" si="37"/>
        <v>1.2345679012345678</v>
      </c>
      <c r="I799" s="154">
        <v>230</v>
      </c>
      <c r="J799" s="251">
        <f>_xlfn.XLOOKUP($I799,Inputs!$C$6:$C$23,Inputs!$D$6:$D$23)*$G799</f>
        <v>0.96</v>
      </c>
      <c r="K799" s="252">
        <f t="shared" si="38"/>
        <v>3</v>
      </c>
      <c r="L799" s="322"/>
      <c r="M799" s="322"/>
      <c r="N799" s="322"/>
      <c r="O799" s="322"/>
      <c r="P799" s="322"/>
      <c r="Q799" s="250">
        <f>_xlfn.XLOOKUP($I799,Inputs!$G$6:$G$23,Inputs!$J$6:$J$23)*$K799</f>
        <v>402</v>
      </c>
      <c r="R799" s="250">
        <f>_xlfn.XLOOKUP($I799,Inputs!$G$6:$G$23,Inputs!$K$6:$K$23)*$K799</f>
        <v>435</v>
      </c>
      <c r="S799" s="211" t="s">
        <v>4331</v>
      </c>
      <c r="T799" s="31" t="s">
        <v>2871</v>
      </c>
      <c r="U799" s="211" t="s">
        <v>4330</v>
      </c>
      <c r="V799" s="31" t="s">
        <v>3882</v>
      </c>
      <c r="W799" s="16" t="s">
        <v>5479</v>
      </c>
      <c r="X799" s="16"/>
      <c r="Y799" s="74">
        <v>429</v>
      </c>
      <c r="Z799" s="196" t="str">
        <f t="shared" si="39"/>
        <v/>
      </c>
    </row>
    <row r="800" spans="2:26" ht="18.75">
      <c r="B800" s="211" t="s">
        <v>1666</v>
      </c>
      <c r="C800" s="211" t="s">
        <v>2808</v>
      </c>
      <c r="D800" s="46" t="s">
        <v>2783</v>
      </c>
      <c r="E800" s="31">
        <v>1</v>
      </c>
      <c r="F800" s="31" t="s">
        <v>2807</v>
      </c>
      <c r="G800" s="191">
        <v>11</v>
      </c>
      <c r="H800" s="191">
        <f t="shared" si="37"/>
        <v>6.7901234567901234</v>
      </c>
      <c r="I800" s="154">
        <v>230</v>
      </c>
      <c r="J800" s="251">
        <f>_xlfn.XLOOKUP($I800,Inputs!$C$6:$C$23,Inputs!$D$6:$D$23)*$G800</f>
        <v>5.2799999999999994</v>
      </c>
      <c r="K800" s="252">
        <f t="shared" si="38"/>
        <v>3</v>
      </c>
      <c r="L800" s="322"/>
      <c r="M800" s="322"/>
      <c r="N800" s="322"/>
      <c r="O800" s="322"/>
      <c r="P800" s="322"/>
      <c r="Q800" s="250">
        <f>_xlfn.XLOOKUP($I800,Inputs!$G$6:$G$23,Inputs!$J$6:$J$23)*$K800</f>
        <v>402</v>
      </c>
      <c r="R800" s="250">
        <f>_xlfn.XLOOKUP($I800,Inputs!$G$6:$G$23,Inputs!$K$6:$K$23)*$K800</f>
        <v>435</v>
      </c>
      <c r="S800" s="211" t="s">
        <v>4331</v>
      </c>
      <c r="T800" s="31" t="s">
        <v>2871</v>
      </c>
      <c r="U800" s="211" t="s">
        <v>1669</v>
      </c>
      <c r="V800" s="31" t="s">
        <v>2870</v>
      </c>
      <c r="W800" s="16" t="s">
        <v>5479</v>
      </c>
      <c r="X800" s="16"/>
      <c r="Y800" s="74">
        <v>430</v>
      </c>
      <c r="Z800" s="196" t="str">
        <f t="shared" si="39"/>
        <v/>
      </c>
    </row>
    <row r="801" spans="2:26" ht="18.75">
      <c r="B801" s="211" t="s">
        <v>1666</v>
      </c>
      <c r="C801" s="211" t="s">
        <v>2808</v>
      </c>
      <c r="D801" s="46" t="s">
        <v>2783</v>
      </c>
      <c r="E801" s="31">
        <v>1</v>
      </c>
      <c r="F801" s="31" t="s">
        <v>2807</v>
      </c>
      <c r="G801" s="191">
        <v>14</v>
      </c>
      <c r="H801" s="191">
        <f t="shared" si="37"/>
        <v>8.6419753086419746</v>
      </c>
      <c r="I801" s="154">
        <v>230</v>
      </c>
      <c r="J801" s="251">
        <f>_xlfn.XLOOKUP($I801,Inputs!$C$6:$C$23,Inputs!$D$6:$D$23)*$G801</f>
        <v>6.72</v>
      </c>
      <c r="K801" s="252">
        <f t="shared" si="38"/>
        <v>3</v>
      </c>
      <c r="L801" s="322"/>
      <c r="M801" s="322"/>
      <c r="N801" s="322"/>
      <c r="O801" s="322"/>
      <c r="P801" s="322"/>
      <c r="Q801" s="250">
        <f>_xlfn.XLOOKUP($I801,Inputs!$G$6:$G$23,Inputs!$J$6:$J$23)*$K801</f>
        <v>402</v>
      </c>
      <c r="R801" s="250">
        <f>_xlfn.XLOOKUP($I801,Inputs!$G$6:$G$23,Inputs!$K$6:$K$23)*$K801</f>
        <v>435</v>
      </c>
      <c r="S801" s="211" t="s">
        <v>1669</v>
      </c>
      <c r="T801" s="31" t="s">
        <v>2870</v>
      </c>
      <c r="U801" s="211" t="s">
        <v>4374</v>
      </c>
      <c r="V801" s="31" t="s">
        <v>4556</v>
      </c>
      <c r="W801" s="16" t="s">
        <v>5479</v>
      </c>
      <c r="X801" s="16"/>
      <c r="Y801" s="74">
        <v>431</v>
      </c>
      <c r="Z801" s="196" t="str">
        <f t="shared" si="39"/>
        <v/>
      </c>
    </row>
    <row r="802" spans="2:26" ht="18.75">
      <c r="B802" s="211" t="s">
        <v>1666</v>
      </c>
      <c r="C802" s="211" t="s">
        <v>2808</v>
      </c>
      <c r="D802" s="46" t="s">
        <v>2783</v>
      </c>
      <c r="E802" s="31">
        <v>1</v>
      </c>
      <c r="F802" s="31" t="s">
        <v>2807</v>
      </c>
      <c r="G802" s="191">
        <v>20</v>
      </c>
      <c r="H802" s="191">
        <f t="shared" si="37"/>
        <v>12.345679012345679</v>
      </c>
      <c r="I802" s="154">
        <v>230</v>
      </c>
      <c r="J802" s="251">
        <f>_xlfn.XLOOKUP($I802,Inputs!$C$6:$C$23,Inputs!$D$6:$D$23)*$G802</f>
        <v>9.6</v>
      </c>
      <c r="K802" s="252">
        <f t="shared" si="38"/>
        <v>3</v>
      </c>
      <c r="L802" s="322"/>
      <c r="M802" s="322"/>
      <c r="N802" s="322"/>
      <c r="O802" s="322"/>
      <c r="P802" s="322"/>
      <c r="Q802" s="250">
        <f>_xlfn.XLOOKUP($I802,Inputs!$G$6:$G$23,Inputs!$J$6:$J$23)*$K802</f>
        <v>402</v>
      </c>
      <c r="R802" s="250">
        <f>_xlfn.XLOOKUP($I802,Inputs!$G$6:$G$23,Inputs!$K$6:$K$23)*$K802</f>
        <v>435</v>
      </c>
      <c r="S802" s="211" t="s">
        <v>1669</v>
      </c>
      <c r="T802" s="31" t="s">
        <v>2870</v>
      </c>
      <c r="U802" s="211" t="s">
        <v>1668</v>
      </c>
      <c r="V802" s="31" t="s">
        <v>2869</v>
      </c>
      <c r="W802" s="16" t="s">
        <v>5479</v>
      </c>
      <c r="X802" s="16"/>
      <c r="Y802" s="74">
        <v>432</v>
      </c>
      <c r="Z802" s="196" t="str">
        <f t="shared" si="39"/>
        <v/>
      </c>
    </row>
    <row r="803" spans="2:26" ht="18.75">
      <c r="B803" s="211" t="s">
        <v>1666</v>
      </c>
      <c r="C803" s="211" t="s">
        <v>2808</v>
      </c>
      <c r="D803" s="46" t="s">
        <v>2783</v>
      </c>
      <c r="E803" s="31">
        <v>1</v>
      </c>
      <c r="F803" s="31" t="s">
        <v>2807</v>
      </c>
      <c r="G803" s="191">
        <v>1</v>
      </c>
      <c r="H803" s="191">
        <f t="shared" si="37"/>
        <v>0.61728395061728392</v>
      </c>
      <c r="I803" s="154">
        <v>230</v>
      </c>
      <c r="J803" s="251">
        <f>_xlfn.XLOOKUP($I803,Inputs!$C$6:$C$23,Inputs!$D$6:$D$23)*$G803</f>
        <v>0.48</v>
      </c>
      <c r="K803" s="252">
        <f t="shared" si="38"/>
        <v>3</v>
      </c>
      <c r="L803" s="322"/>
      <c r="M803" s="322"/>
      <c r="N803" s="322"/>
      <c r="O803" s="322"/>
      <c r="P803" s="322"/>
      <c r="Q803" s="250">
        <f>_xlfn.XLOOKUP($I803,Inputs!$G$6:$G$23,Inputs!$J$6:$J$23)*$K803</f>
        <v>402</v>
      </c>
      <c r="R803" s="250">
        <f>_xlfn.XLOOKUP($I803,Inputs!$G$6:$G$23,Inputs!$K$6:$K$23)*$K803</f>
        <v>435</v>
      </c>
      <c r="S803" s="211" t="s">
        <v>1668</v>
      </c>
      <c r="T803" s="31" t="s">
        <v>2869</v>
      </c>
      <c r="U803" s="211" t="s">
        <v>4498</v>
      </c>
      <c r="V803" s="31" t="s">
        <v>4497</v>
      </c>
      <c r="W803" s="16" t="s">
        <v>5479</v>
      </c>
      <c r="X803" s="16"/>
      <c r="Y803" s="74">
        <v>433</v>
      </c>
      <c r="Z803" s="196" t="str">
        <f t="shared" si="39"/>
        <v/>
      </c>
    </row>
    <row r="804" spans="2:26" ht="18.75">
      <c r="B804" s="211" t="s">
        <v>1666</v>
      </c>
      <c r="C804" s="211" t="s">
        <v>2808</v>
      </c>
      <c r="D804" s="46" t="s">
        <v>2783</v>
      </c>
      <c r="E804" s="31">
        <v>1</v>
      </c>
      <c r="F804" s="31" t="s">
        <v>2807</v>
      </c>
      <c r="G804" s="191">
        <v>7</v>
      </c>
      <c r="H804" s="191">
        <f t="shared" si="37"/>
        <v>4.3209876543209873</v>
      </c>
      <c r="I804" s="154">
        <v>230</v>
      </c>
      <c r="J804" s="251">
        <f>_xlfn.XLOOKUP($I804,Inputs!$C$6:$C$23,Inputs!$D$6:$D$23)*$G804</f>
        <v>3.36</v>
      </c>
      <c r="K804" s="252">
        <f t="shared" si="38"/>
        <v>3</v>
      </c>
      <c r="L804" s="322"/>
      <c r="M804" s="322"/>
      <c r="N804" s="322"/>
      <c r="O804" s="322"/>
      <c r="P804" s="322"/>
      <c r="Q804" s="250">
        <f>_xlfn.XLOOKUP($I804,Inputs!$G$6:$G$23,Inputs!$J$6:$J$23)*$K804</f>
        <v>402</v>
      </c>
      <c r="R804" s="250">
        <f>_xlfn.XLOOKUP($I804,Inputs!$G$6:$G$23,Inputs!$K$6:$K$23)*$K804</f>
        <v>435</v>
      </c>
      <c r="S804" s="211" t="s">
        <v>1668</v>
      </c>
      <c r="T804" s="31" t="s">
        <v>2869</v>
      </c>
      <c r="U804" s="211" t="s">
        <v>1667</v>
      </c>
      <c r="V804" s="31" t="s">
        <v>3178</v>
      </c>
      <c r="W804" s="16" t="s">
        <v>5479</v>
      </c>
      <c r="X804" s="16"/>
      <c r="Y804" s="74">
        <v>434</v>
      </c>
      <c r="Z804" s="196" t="str">
        <f t="shared" si="39"/>
        <v/>
      </c>
    </row>
    <row r="805" spans="2:26" ht="18.75">
      <c r="B805" s="211" t="s">
        <v>1666</v>
      </c>
      <c r="C805" s="211" t="s">
        <v>2808</v>
      </c>
      <c r="D805" s="46" t="s">
        <v>2783</v>
      </c>
      <c r="E805" s="31">
        <v>1</v>
      </c>
      <c r="F805" s="31" t="s">
        <v>2807</v>
      </c>
      <c r="G805" s="191">
        <v>6</v>
      </c>
      <c r="H805" s="191">
        <f t="shared" si="37"/>
        <v>3.7037037037037033</v>
      </c>
      <c r="I805" s="154">
        <v>230</v>
      </c>
      <c r="J805" s="251">
        <f>_xlfn.XLOOKUP($I805,Inputs!$C$6:$C$23,Inputs!$D$6:$D$23)*$G805</f>
        <v>2.88</v>
      </c>
      <c r="K805" s="252">
        <f t="shared" si="38"/>
        <v>3</v>
      </c>
      <c r="L805" s="322"/>
      <c r="M805" s="322"/>
      <c r="N805" s="322"/>
      <c r="O805" s="322"/>
      <c r="P805" s="322"/>
      <c r="Q805" s="250">
        <f>_xlfn.XLOOKUP($I805,Inputs!$G$6:$G$23,Inputs!$J$6:$J$23)*$K805</f>
        <v>402</v>
      </c>
      <c r="R805" s="250">
        <f>_xlfn.XLOOKUP($I805,Inputs!$G$6:$G$23,Inputs!$K$6:$K$23)*$K805</f>
        <v>435</v>
      </c>
      <c r="S805" s="211" t="s">
        <v>1667</v>
      </c>
      <c r="T805" s="31" t="s">
        <v>2872</v>
      </c>
      <c r="U805" s="211" t="s">
        <v>4366</v>
      </c>
      <c r="V805" s="31" t="s">
        <v>4323</v>
      </c>
      <c r="W805" s="16" t="s">
        <v>5479</v>
      </c>
      <c r="X805" s="16"/>
      <c r="Y805" s="74">
        <v>435</v>
      </c>
      <c r="Z805" s="196" t="str">
        <f t="shared" si="39"/>
        <v/>
      </c>
    </row>
    <row r="806" spans="2:26" ht="18.75">
      <c r="B806" s="211" t="s">
        <v>1666</v>
      </c>
      <c r="C806" s="211" t="s">
        <v>2808</v>
      </c>
      <c r="D806" s="46" t="s">
        <v>2783</v>
      </c>
      <c r="E806" s="31">
        <v>1</v>
      </c>
      <c r="F806" s="31" t="s">
        <v>2807</v>
      </c>
      <c r="G806" s="191">
        <v>20</v>
      </c>
      <c r="H806" s="191">
        <f t="shared" si="37"/>
        <v>12.345679012345679</v>
      </c>
      <c r="I806" s="154">
        <v>230</v>
      </c>
      <c r="J806" s="251">
        <f>_xlfn.XLOOKUP($I806,Inputs!$C$6:$C$23,Inputs!$D$6:$D$23)*$G806</f>
        <v>9.6</v>
      </c>
      <c r="K806" s="252">
        <f t="shared" si="38"/>
        <v>3</v>
      </c>
      <c r="L806" s="322"/>
      <c r="M806" s="322"/>
      <c r="N806" s="322"/>
      <c r="O806" s="322"/>
      <c r="P806" s="322"/>
      <c r="Q806" s="250">
        <f>_xlfn.XLOOKUP($I806,Inputs!$G$6:$G$23,Inputs!$J$6:$J$23)*$K806</f>
        <v>402</v>
      </c>
      <c r="R806" s="250">
        <f>_xlfn.XLOOKUP($I806,Inputs!$G$6:$G$23,Inputs!$K$6:$K$23)*$K806</f>
        <v>435</v>
      </c>
      <c r="S806" s="211" t="s">
        <v>1667</v>
      </c>
      <c r="T806" s="31" t="s">
        <v>2872</v>
      </c>
      <c r="U806" s="211" t="s">
        <v>1661</v>
      </c>
      <c r="V806" s="31" t="s">
        <v>2866</v>
      </c>
      <c r="W806" s="16" t="s">
        <v>5479</v>
      </c>
      <c r="X806" s="16"/>
      <c r="Y806" s="74">
        <v>436</v>
      </c>
      <c r="Z806" s="196" t="str">
        <f t="shared" si="39"/>
        <v/>
      </c>
    </row>
    <row r="807" spans="2:26" ht="18.75">
      <c r="B807" s="211" t="s">
        <v>1666</v>
      </c>
      <c r="C807" s="211" t="s">
        <v>2808</v>
      </c>
      <c r="D807" s="46" t="s">
        <v>2783</v>
      </c>
      <c r="E807" s="31">
        <v>1</v>
      </c>
      <c r="F807" s="31" t="s">
        <v>2807</v>
      </c>
      <c r="G807" s="191">
        <v>12</v>
      </c>
      <c r="H807" s="191">
        <f t="shared" si="37"/>
        <v>7.4074074074074066</v>
      </c>
      <c r="I807" s="154">
        <v>230</v>
      </c>
      <c r="J807" s="251">
        <f>_xlfn.XLOOKUP($I807,Inputs!$C$6:$C$23,Inputs!$D$6:$D$23)*$G807</f>
        <v>5.76</v>
      </c>
      <c r="K807" s="252">
        <f t="shared" si="38"/>
        <v>3</v>
      </c>
      <c r="L807" s="322"/>
      <c r="M807" s="322"/>
      <c r="N807" s="322"/>
      <c r="O807" s="322"/>
      <c r="P807" s="322"/>
      <c r="Q807" s="250">
        <f>_xlfn.XLOOKUP($I807,Inputs!$G$6:$G$23,Inputs!$J$6:$J$23)*$K807</f>
        <v>402</v>
      </c>
      <c r="R807" s="250">
        <f>_xlfn.XLOOKUP($I807,Inputs!$G$6:$G$23,Inputs!$K$6:$K$23)*$K807</f>
        <v>435</v>
      </c>
      <c r="S807" s="211" t="s">
        <v>1661</v>
      </c>
      <c r="T807" s="31" t="s">
        <v>2866</v>
      </c>
      <c r="U807" s="211" t="s">
        <v>1670</v>
      </c>
      <c r="V807" s="31" t="s">
        <v>4113</v>
      </c>
      <c r="W807" s="16" t="s">
        <v>5479</v>
      </c>
      <c r="X807" s="16"/>
      <c r="Y807" s="74">
        <v>437</v>
      </c>
      <c r="Z807" s="196" t="str">
        <f t="shared" si="39"/>
        <v/>
      </c>
    </row>
    <row r="808" spans="2:26" ht="18.75">
      <c r="B808" s="211" t="s">
        <v>1671</v>
      </c>
      <c r="C808" s="211" t="s">
        <v>2808</v>
      </c>
      <c r="D808" s="46" t="s">
        <v>2783</v>
      </c>
      <c r="E808" s="31">
        <v>1</v>
      </c>
      <c r="F808" s="31" t="s">
        <v>2807</v>
      </c>
      <c r="G808" s="191">
        <v>22</v>
      </c>
      <c r="H808" s="191">
        <f t="shared" si="37"/>
        <v>13.580246913580247</v>
      </c>
      <c r="I808" s="154">
        <v>230</v>
      </c>
      <c r="J808" s="251">
        <f>_xlfn.XLOOKUP($I808,Inputs!$C$6:$C$23,Inputs!$D$6:$D$23)*$G808</f>
        <v>10.559999999999999</v>
      </c>
      <c r="K808" s="252">
        <f t="shared" si="38"/>
        <v>3</v>
      </c>
      <c r="L808" s="322"/>
      <c r="M808" s="322"/>
      <c r="N808" s="322"/>
      <c r="O808" s="322"/>
      <c r="P808" s="322"/>
      <c r="Q808" s="250">
        <f>_xlfn.XLOOKUP($I808,Inputs!$G$6:$G$23,Inputs!$J$6:$J$23)*$K808</f>
        <v>402</v>
      </c>
      <c r="R808" s="250">
        <f>_xlfn.XLOOKUP($I808,Inputs!$G$6:$G$23,Inputs!$K$6:$K$23)*$K808</f>
        <v>435</v>
      </c>
      <c r="S808" s="211" t="s">
        <v>4388</v>
      </c>
      <c r="T808" s="31" t="s">
        <v>4389</v>
      </c>
      <c r="U808" s="211" t="s">
        <v>1669</v>
      </c>
      <c r="V808" s="31" t="s">
        <v>2870</v>
      </c>
      <c r="W808" s="16" t="s">
        <v>5479</v>
      </c>
      <c r="X808" s="16"/>
      <c r="Y808" s="74">
        <v>438</v>
      </c>
      <c r="Z808" s="196" t="str">
        <f t="shared" si="39"/>
        <v/>
      </c>
    </row>
    <row r="809" spans="2:26" ht="18.75">
      <c r="B809" s="211" t="s">
        <v>1671</v>
      </c>
      <c r="C809" s="211" t="s">
        <v>2808</v>
      </c>
      <c r="D809" s="46" t="s">
        <v>2783</v>
      </c>
      <c r="E809" s="31">
        <v>1</v>
      </c>
      <c r="F809" s="31" t="s">
        <v>2807</v>
      </c>
      <c r="G809" s="191">
        <v>14</v>
      </c>
      <c r="H809" s="191">
        <f t="shared" si="37"/>
        <v>8.6419753086419746</v>
      </c>
      <c r="I809" s="154">
        <v>230</v>
      </c>
      <c r="J809" s="251">
        <f>_xlfn.XLOOKUP($I809,Inputs!$C$6:$C$23,Inputs!$D$6:$D$23)*$G809</f>
        <v>6.72</v>
      </c>
      <c r="K809" s="252">
        <f t="shared" si="38"/>
        <v>3</v>
      </c>
      <c r="L809" s="322"/>
      <c r="M809" s="322"/>
      <c r="N809" s="322"/>
      <c r="O809" s="322"/>
      <c r="P809" s="322"/>
      <c r="Q809" s="250">
        <f>_xlfn.XLOOKUP($I809,Inputs!$G$6:$G$23,Inputs!$J$6:$J$23)*$K809</f>
        <v>402</v>
      </c>
      <c r="R809" s="250">
        <f>_xlfn.XLOOKUP($I809,Inputs!$G$6:$G$23,Inputs!$K$6:$K$23)*$K809</f>
        <v>435</v>
      </c>
      <c r="S809" s="211" t="s">
        <v>1669</v>
      </c>
      <c r="T809" s="134" t="s">
        <v>2870</v>
      </c>
      <c r="U809" s="211" t="s">
        <v>4374</v>
      </c>
      <c r="V809" s="31" t="s">
        <v>4556</v>
      </c>
      <c r="W809" s="16" t="s">
        <v>5479</v>
      </c>
      <c r="X809" s="16"/>
      <c r="Y809" s="74">
        <v>439</v>
      </c>
      <c r="Z809" s="196" t="str">
        <f t="shared" si="39"/>
        <v/>
      </c>
    </row>
    <row r="810" spans="2:26" ht="18.75">
      <c r="B810" s="211" t="s">
        <v>1671</v>
      </c>
      <c r="C810" s="211" t="s">
        <v>2808</v>
      </c>
      <c r="D810" s="46" t="s">
        <v>2783</v>
      </c>
      <c r="E810" s="31">
        <v>1</v>
      </c>
      <c r="F810" s="31" t="s">
        <v>2807</v>
      </c>
      <c r="G810" s="191">
        <v>20</v>
      </c>
      <c r="H810" s="191">
        <f t="shared" si="37"/>
        <v>12.345679012345679</v>
      </c>
      <c r="I810" s="154">
        <v>230</v>
      </c>
      <c r="J810" s="251">
        <f>_xlfn.XLOOKUP($I810,Inputs!$C$6:$C$23,Inputs!$D$6:$D$23)*$G810</f>
        <v>9.6</v>
      </c>
      <c r="K810" s="252">
        <f t="shared" si="38"/>
        <v>3</v>
      </c>
      <c r="L810" s="322"/>
      <c r="M810" s="322"/>
      <c r="N810" s="322"/>
      <c r="O810" s="322"/>
      <c r="P810" s="322"/>
      <c r="Q810" s="250">
        <f>_xlfn.XLOOKUP($I810,Inputs!$G$6:$G$23,Inputs!$J$6:$J$23)*$K810</f>
        <v>402</v>
      </c>
      <c r="R810" s="250">
        <f>_xlfn.XLOOKUP($I810,Inputs!$G$6:$G$23,Inputs!$K$6:$K$23)*$K810</f>
        <v>435</v>
      </c>
      <c r="S810" s="211" t="s">
        <v>1669</v>
      </c>
      <c r="T810" s="31" t="s">
        <v>2870</v>
      </c>
      <c r="U810" s="211" t="s">
        <v>1668</v>
      </c>
      <c r="V810" s="31" t="s">
        <v>2869</v>
      </c>
      <c r="W810" s="16" t="s">
        <v>5479</v>
      </c>
      <c r="X810" s="16"/>
      <c r="Y810" s="74">
        <v>440</v>
      </c>
      <c r="Z810" s="196" t="str">
        <f t="shared" si="39"/>
        <v/>
      </c>
    </row>
    <row r="811" spans="2:26" ht="18.75">
      <c r="B811" s="211" t="s">
        <v>1671</v>
      </c>
      <c r="C811" s="211" t="s">
        <v>2808</v>
      </c>
      <c r="D811" s="46" t="s">
        <v>2783</v>
      </c>
      <c r="E811" s="31">
        <v>1</v>
      </c>
      <c r="F811" s="31" t="s">
        <v>2807</v>
      </c>
      <c r="G811" s="191">
        <v>1</v>
      </c>
      <c r="H811" s="191">
        <f t="shared" si="37"/>
        <v>0.61728395061728392</v>
      </c>
      <c r="I811" s="154">
        <v>230</v>
      </c>
      <c r="J811" s="251">
        <f>_xlfn.XLOOKUP($I811,Inputs!$C$6:$C$23,Inputs!$D$6:$D$23)*$G811</f>
        <v>0.48</v>
      </c>
      <c r="K811" s="252">
        <f t="shared" si="38"/>
        <v>3</v>
      </c>
      <c r="L811" s="322"/>
      <c r="M811" s="322"/>
      <c r="N811" s="322"/>
      <c r="O811" s="322"/>
      <c r="P811" s="322"/>
      <c r="Q811" s="250">
        <f>_xlfn.XLOOKUP($I811,Inputs!$G$6:$G$23,Inputs!$J$6:$J$23)*$K811</f>
        <v>402</v>
      </c>
      <c r="R811" s="250">
        <f>_xlfn.XLOOKUP($I811,Inputs!$G$6:$G$23,Inputs!$K$6:$K$23)*$K811</f>
        <v>435</v>
      </c>
      <c r="S811" s="211" t="s">
        <v>1668</v>
      </c>
      <c r="T811" s="31" t="s">
        <v>2869</v>
      </c>
      <c r="U811" s="211" t="s">
        <v>4498</v>
      </c>
      <c r="V811" s="31" t="s">
        <v>4497</v>
      </c>
      <c r="W811" s="16" t="s">
        <v>5479</v>
      </c>
      <c r="X811" s="16"/>
      <c r="Y811" s="74">
        <v>441</v>
      </c>
      <c r="Z811" s="196" t="str">
        <f t="shared" si="39"/>
        <v/>
      </c>
    </row>
    <row r="812" spans="2:26" ht="18.75">
      <c r="B812" s="211" t="s">
        <v>1671</v>
      </c>
      <c r="C812" s="211" t="s">
        <v>2808</v>
      </c>
      <c r="D812" s="46" t="s">
        <v>2783</v>
      </c>
      <c r="E812" s="31">
        <v>1</v>
      </c>
      <c r="F812" s="31" t="s">
        <v>2807</v>
      </c>
      <c r="G812" s="191">
        <v>27</v>
      </c>
      <c r="H812" s="191">
        <f t="shared" si="37"/>
        <v>16.666666666666664</v>
      </c>
      <c r="I812" s="154">
        <v>230</v>
      </c>
      <c r="J812" s="251">
        <f>_xlfn.XLOOKUP($I812,Inputs!$C$6:$C$23,Inputs!$D$6:$D$23)*$G812</f>
        <v>12.959999999999999</v>
      </c>
      <c r="K812" s="252">
        <f t="shared" si="38"/>
        <v>3</v>
      </c>
      <c r="L812" s="322"/>
      <c r="M812" s="322"/>
      <c r="N812" s="322"/>
      <c r="O812" s="322"/>
      <c r="P812" s="322"/>
      <c r="Q812" s="250">
        <f>_xlfn.XLOOKUP($I812,Inputs!$G$6:$G$23,Inputs!$J$6:$J$23)*$K812</f>
        <v>402</v>
      </c>
      <c r="R812" s="250">
        <f>_xlfn.XLOOKUP($I812,Inputs!$G$6:$G$23,Inputs!$K$6:$K$23)*$K812</f>
        <v>435</v>
      </c>
      <c r="S812" s="211" t="s">
        <v>1668</v>
      </c>
      <c r="T812" s="31" t="s">
        <v>2869</v>
      </c>
      <c r="U812" s="211" t="s">
        <v>1661</v>
      </c>
      <c r="V812" s="31" t="s">
        <v>2866</v>
      </c>
      <c r="W812" s="16" t="s">
        <v>5479</v>
      </c>
      <c r="X812" s="16"/>
      <c r="Y812" s="74">
        <v>442</v>
      </c>
      <c r="Z812" s="196" t="str">
        <f t="shared" si="39"/>
        <v/>
      </c>
    </row>
    <row r="813" spans="2:26" ht="18.75">
      <c r="B813" s="211" t="s">
        <v>1671</v>
      </c>
      <c r="C813" s="211" t="s">
        <v>2808</v>
      </c>
      <c r="D813" s="46" t="s">
        <v>2783</v>
      </c>
      <c r="E813" s="31">
        <v>1</v>
      </c>
      <c r="F813" s="31" t="s">
        <v>2807</v>
      </c>
      <c r="G813" s="191">
        <v>12</v>
      </c>
      <c r="H813" s="191">
        <f t="shared" si="37"/>
        <v>7.4074074074074066</v>
      </c>
      <c r="I813" s="154">
        <v>230</v>
      </c>
      <c r="J813" s="251">
        <f>_xlfn.XLOOKUP($I813,Inputs!$C$6:$C$23,Inputs!$D$6:$D$23)*$G813</f>
        <v>5.76</v>
      </c>
      <c r="K813" s="252">
        <f t="shared" si="38"/>
        <v>3</v>
      </c>
      <c r="L813" s="322"/>
      <c r="M813" s="322"/>
      <c r="N813" s="322"/>
      <c r="O813" s="322"/>
      <c r="P813" s="322"/>
      <c r="Q813" s="250">
        <f>_xlfn.XLOOKUP($I813,Inputs!$G$6:$G$23,Inputs!$J$6:$J$23)*$K813</f>
        <v>402</v>
      </c>
      <c r="R813" s="250">
        <f>_xlfn.XLOOKUP($I813,Inputs!$G$6:$G$23,Inputs!$K$6:$K$23)*$K813</f>
        <v>435</v>
      </c>
      <c r="S813" s="211" t="s">
        <v>1661</v>
      </c>
      <c r="T813" s="31" t="s">
        <v>2866</v>
      </c>
      <c r="U813" s="211" t="s">
        <v>1670</v>
      </c>
      <c r="V813" s="31" t="s">
        <v>4113</v>
      </c>
      <c r="W813" s="16" t="s">
        <v>5479</v>
      </c>
      <c r="X813" s="16"/>
      <c r="Y813" s="74">
        <v>443</v>
      </c>
      <c r="Z813" s="196" t="str">
        <f t="shared" si="39"/>
        <v/>
      </c>
    </row>
    <row r="814" spans="2:26" ht="18.75">
      <c r="B814" s="211" t="s">
        <v>1603</v>
      </c>
      <c r="C814" s="211" t="s">
        <v>2808</v>
      </c>
      <c r="D814" s="46" t="s">
        <v>2783</v>
      </c>
      <c r="E814" s="31">
        <v>1</v>
      </c>
      <c r="F814" s="31" t="s">
        <v>2807</v>
      </c>
      <c r="G814" s="191">
        <v>19.5</v>
      </c>
      <c r="H814" s="191">
        <f t="shared" si="37"/>
        <v>12.037037037037036</v>
      </c>
      <c r="I814" s="154">
        <v>230</v>
      </c>
      <c r="J814" s="251">
        <f>_xlfn.XLOOKUP($I814,Inputs!$C$6:$C$23,Inputs!$D$6:$D$23)*$G814</f>
        <v>9.36</v>
      </c>
      <c r="K814" s="252">
        <f t="shared" si="38"/>
        <v>3</v>
      </c>
      <c r="L814" s="322"/>
      <c r="M814" s="322"/>
      <c r="N814" s="322"/>
      <c r="O814" s="322"/>
      <c r="P814" s="322"/>
      <c r="Q814" s="250">
        <f>_xlfn.XLOOKUP($I814,Inputs!$G$6:$G$23,Inputs!$J$6:$J$23)*$K814</f>
        <v>402</v>
      </c>
      <c r="R814" s="250">
        <f>_xlfn.XLOOKUP($I814,Inputs!$G$6:$G$23,Inputs!$K$6:$K$23)*$K814</f>
        <v>435</v>
      </c>
      <c r="S814" s="211" t="s">
        <v>1604</v>
      </c>
      <c r="T814" s="31" t="s">
        <v>3965</v>
      </c>
      <c r="U814" s="211" t="s">
        <v>4491</v>
      </c>
      <c r="V814" s="31" t="s">
        <v>2856</v>
      </c>
      <c r="W814" s="16" t="s">
        <v>5492</v>
      </c>
      <c r="X814" s="16"/>
      <c r="Y814" s="74">
        <v>352</v>
      </c>
      <c r="Z814" s="196" t="str">
        <f t="shared" si="39"/>
        <v/>
      </c>
    </row>
    <row r="815" spans="2:26" ht="18.75">
      <c r="B815" s="211" t="s">
        <v>1603</v>
      </c>
      <c r="C815" s="211" t="s">
        <v>2808</v>
      </c>
      <c r="D815" s="46" t="s">
        <v>2783</v>
      </c>
      <c r="E815" s="31">
        <v>1</v>
      </c>
      <c r="F815" s="31" t="s">
        <v>2807</v>
      </c>
      <c r="G815" s="191">
        <v>0.5</v>
      </c>
      <c r="H815" s="191">
        <f t="shared" si="37"/>
        <v>0.30864197530864196</v>
      </c>
      <c r="I815" s="154">
        <v>230</v>
      </c>
      <c r="J815" s="251">
        <f>_xlfn.XLOOKUP($I815,Inputs!$C$6:$C$23,Inputs!$D$6:$D$23)*$G815</f>
        <v>0.24</v>
      </c>
      <c r="K815" s="252">
        <f t="shared" si="38"/>
        <v>3</v>
      </c>
      <c r="L815" s="322"/>
      <c r="M815" s="322"/>
      <c r="N815" s="322"/>
      <c r="O815" s="322"/>
      <c r="P815" s="322"/>
      <c r="Q815" s="250">
        <f>_xlfn.XLOOKUP($I815,Inputs!$G$6:$G$23,Inputs!$J$6:$J$23)*$K815</f>
        <v>402</v>
      </c>
      <c r="R815" s="250">
        <f>_xlfn.XLOOKUP($I815,Inputs!$G$6:$G$23,Inputs!$K$6:$K$23)*$K815</f>
        <v>435</v>
      </c>
      <c r="S815" s="211" t="s">
        <v>1605</v>
      </c>
      <c r="T815" s="31" t="s">
        <v>2857</v>
      </c>
      <c r="U815" s="211" t="s">
        <v>1606</v>
      </c>
      <c r="V815" s="31" t="s">
        <v>4076</v>
      </c>
      <c r="W815" s="16" t="s">
        <v>5492</v>
      </c>
      <c r="X815" s="16"/>
      <c r="Y815" s="74">
        <v>353</v>
      </c>
      <c r="Z815" s="196" t="str">
        <f t="shared" si="39"/>
        <v/>
      </c>
    </row>
    <row r="816" spans="2:26" ht="18.75">
      <c r="B816" s="211" t="s">
        <v>1603</v>
      </c>
      <c r="C816" s="211" t="s">
        <v>2808</v>
      </c>
      <c r="D816" s="46" t="s">
        <v>2783</v>
      </c>
      <c r="E816" s="31">
        <v>1</v>
      </c>
      <c r="F816" s="31" t="s">
        <v>2807</v>
      </c>
      <c r="G816" s="191">
        <v>8.5</v>
      </c>
      <c r="H816" s="191">
        <f t="shared" si="37"/>
        <v>5.2469135802469129</v>
      </c>
      <c r="I816" s="154">
        <v>230</v>
      </c>
      <c r="J816" s="251">
        <f>_xlfn.XLOOKUP($I816,Inputs!$C$6:$C$23,Inputs!$D$6:$D$23)*$G816</f>
        <v>4.08</v>
      </c>
      <c r="K816" s="252">
        <f t="shared" si="38"/>
        <v>3</v>
      </c>
      <c r="L816" s="322"/>
      <c r="M816" s="322"/>
      <c r="N816" s="322"/>
      <c r="O816" s="322"/>
      <c r="P816" s="322"/>
      <c r="Q816" s="250">
        <f>_xlfn.XLOOKUP($I816,Inputs!$G$6:$G$23,Inputs!$J$6:$J$23)*$K816</f>
        <v>402</v>
      </c>
      <c r="R816" s="250">
        <f>_xlfn.XLOOKUP($I816,Inputs!$G$6:$G$23,Inputs!$K$6:$K$23)*$K816</f>
        <v>435</v>
      </c>
      <c r="S816" s="211" t="s">
        <v>1606</v>
      </c>
      <c r="T816" s="31" t="s">
        <v>4076</v>
      </c>
      <c r="U816" s="211" t="s">
        <v>1607</v>
      </c>
      <c r="V816" s="31" t="s">
        <v>3935</v>
      </c>
      <c r="W816" s="16" t="s">
        <v>5492</v>
      </c>
      <c r="X816" s="16"/>
      <c r="Y816" s="74">
        <v>354</v>
      </c>
      <c r="Z816" s="196" t="str">
        <f t="shared" si="39"/>
        <v/>
      </c>
    </row>
    <row r="817" spans="2:26" ht="18.75">
      <c r="B817" s="211" t="s">
        <v>1603</v>
      </c>
      <c r="C817" s="211" t="s">
        <v>2808</v>
      </c>
      <c r="D817" s="46" t="s">
        <v>2783</v>
      </c>
      <c r="E817" s="31">
        <v>1</v>
      </c>
      <c r="F817" s="31" t="s">
        <v>2807</v>
      </c>
      <c r="G817" s="191">
        <v>0.5</v>
      </c>
      <c r="H817" s="191">
        <f t="shared" si="37"/>
        <v>0.30864197530864196</v>
      </c>
      <c r="I817" s="154">
        <v>230</v>
      </c>
      <c r="J817" s="251">
        <f>_xlfn.XLOOKUP($I817,Inputs!$C$6:$C$23,Inputs!$D$6:$D$23)*$G817</f>
        <v>0.24</v>
      </c>
      <c r="K817" s="252">
        <f t="shared" si="38"/>
        <v>3</v>
      </c>
      <c r="L817" s="322"/>
      <c r="M817" s="322"/>
      <c r="N817" s="322"/>
      <c r="O817" s="322"/>
      <c r="P817" s="322"/>
      <c r="Q817" s="250">
        <f>_xlfn.XLOOKUP($I817,Inputs!$G$6:$G$23,Inputs!$J$6:$J$23)*$K817</f>
        <v>402</v>
      </c>
      <c r="R817" s="250">
        <f>_xlfn.XLOOKUP($I817,Inputs!$G$6:$G$23,Inputs!$K$6:$K$23)*$K817</f>
        <v>435</v>
      </c>
      <c r="S817" s="211" t="s">
        <v>4491</v>
      </c>
      <c r="T817" s="31" t="s">
        <v>2856</v>
      </c>
      <c r="U817" s="211" t="s">
        <v>1605</v>
      </c>
      <c r="V817" s="31" t="s">
        <v>2857</v>
      </c>
      <c r="W817" s="16" t="s">
        <v>5492</v>
      </c>
      <c r="X817" s="16"/>
      <c r="Y817" s="74">
        <v>355</v>
      </c>
      <c r="Z817" s="196" t="str">
        <f t="shared" si="39"/>
        <v/>
      </c>
    </row>
    <row r="818" spans="2:26" ht="18.75">
      <c r="B818" s="211" t="s">
        <v>1603</v>
      </c>
      <c r="C818" s="211" t="s">
        <v>2808</v>
      </c>
      <c r="D818" s="46" t="s">
        <v>2783</v>
      </c>
      <c r="E818" s="31">
        <v>1</v>
      </c>
      <c r="F818" s="31" t="s">
        <v>2807</v>
      </c>
      <c r="G818" s="191">
        <v>1</v>
      </c>
      <c r="H818" s="191">
        <f t="shared" si="37"/>
        <v>0.61728395061728392</v>
      </c>
      <c r="I818" s="154">
        <v>230</v>
      </c>
      <c r="J818" s="251">
        <f>_xlfn.XLOOKUP($I818,Inputs!$C$6:$C$23,Inputs!$D$6:$D$23)*$G818</f>
        <v>0.48</v>
      </c>
      <c r="K818" s="252">
        <f t="shared" si="38"/>
        <v>3</v>
      </c>
      <c r="L818" s="322"/>
      <c r="M818" s="322"/>
      <c r="N818" s="322"/>
      <c r="O818" s="322"/>
      <c r="P818" s="322"/>
      <c r="Q818" s="250">
        <f>_xlfn.XLOOKUP($I818,Inputs!$G$6:$G$23,Inputs!$J$6:$J$23)*$K818</f>
        <v>402</v>
      </c>
      <c r="R818" s="250">
        <f>_xlfn.XLOOKUP($I818,Inputs!$G$6:$G$23,Inputs!$K$6:$K$23)*$K818</f>
        <v>435</v>
      </c>
      <c r="S818" s="211" t="s">
        <v>4491</v>
      </c>
      <c r="T818" s="31" t="s">
        <v>2856</v>
      </c>
      <c r="U818" s="211" t="s">
        <v>4490</v>
      </c>
      <c r="V818" s="31" t="s">
        <v>3924</v>
      </c>
      <c r="W818" s="16" t="s">
        <v>5492</v>
      </c>
      <c r="X818" s="16"/>
      <c r="Y818" s="74">
        <v>356</v>
      </c>
      <c r="Z818" s="196" t="str">
        <f t="shared" si="39"/>
        <v/>
      </c>
    </row>
    <row r="819" spans="2:26" ht="18.75">
      <c r="B819" s="211" t="s">
        <v>1608</v>
      </c>
      <c r="C819" s="211" t="s">
        <v>2808</v>
      </c>
      <c r="D819" s="46" t="s">
        <v>2783</v>
      </c>
      <c r="E819" s="31">
        <v>1</v>
      </c>
      <c r="F819" s="31" t="s">
        <v>2807</v>
      </c>
      <c r="G819" s="191">
        <v>19.5</v>
      </c>
      <c r="H819" s="191">
        <f t="shared" si="37"/>
        <v>12.037037037037036</v>
      </c>
      <c r="I819" s="154">
        <v>230</v>
      </c>
      <c r="J819" s="251">
        <f>_xlfn.XLOOKUP($I819,Inputs!$C$6:$C$23,Inputs!$D$6:$D$23)*$G819</f>
        <v>9.36</v>
      </c>
      <c r="K819" s="252">
        <f t="shared" si="38"/>
        <v>3</v>
      </c>
      <c r="L819" s="322"/>
      <c r="M819" s="322"/>
      <c r="N819" s="322"/>
      <c r="O819" s="322"/>
      <c r="P819" s="322"/>
      <c r="Q819" s="250">
        <f>_xlfn.XLOOKUP($I819,Inputs!$G$6:$G$23,Inputs!$J$6:$J$23)*$K819</f>
        <v>402</v>
      </c>
      <c r="R819" s="250">
        <f>_xlfn.XLOOKUP($I819,Inputs!$G$6:$G$23,Inputs!$K$6:$K$23)*$K819</f>
        <v>435</v>
      </c>
      <c r="S819" s="211" t="s">
        <v>1604</v>
      </c>
      <c r="T819" s="31" t="s">
        <v>3965</v>
      </c>
      <c r="U819" s="211" t="s">
        <v>4491</v>
      </c>
      <c r="V819" s="31" t="s">
        <v>2856</v>
      </c>
      <c r="W819" s="16" t="s">
        <v>5492</v>
      </c>
      <c r="X819" s="16"/>
      <c r="Y819" s="74">
        <v>357</v>
      </c>
      <c r="Z819" s="196" t="str">
        <f t="shared" si="39"/>
        <v/>
      </c>
    </row>
    <row r="820" spans="2:26" ht="18.75">
      <c r="B820" s="211" t="s">
        <v>1608</v>
      </c>
      <c r="C820" s="211" t="s">
        <v>2808</v>
      </c>
      <c r="D820" s="46" t="s">
        <v>2783</v>
      </c>
      <c r="E820" s="31">
        <v>1</v>
      </c>
      <c r="F820" s="31" t="s">
        <v>2807</v>
      </c>
      <c r="G820" s="191">
        <v>0.5</v>
      </c>
      <c r="H820" s="191">
        <f t="shared" si="37"/>
        <v>0.30864197530864196</v>
      </c>
      <c r="I820" s="154">
        <v>230</v>
      </c>
      <c r="J820" s="251">
        <f>_xlfn.XLOOKUP($I820,Inputs!$C$6:$C$23,Inputs!$D$6:$D$23)*$G820</f>
        <v>0.24</v>
      </c>
      <c r="K820" s="252">
        <f t="shared" si="38"/>
        <v>3</v>
      </c>
      <c r="L820" s="322"/>
      <c r="M820" s="322"/>
      <c r="N820" s="322"/>
      <c r="O820" s="322"/>
      <c r="P820" s="322"/>
      <c r="Q820" s="250">
        <f>_xlfn.XLOOKUP($I820,Inputs!$G$6:$G$23,Inputs!$J$6:$J$23)*$K820</f>
        <v>402</v>
      </c>
      <c r="R820" s="250">
        <f>_xlfn.XLOOKUP($I820,Inputs!$G$6:$G$23,Inputs!$K$6:$K$23)*$K820</f>
        <v>435</v>
      </c>
      <c r="S820" s="211" t="s">
        <v>1605</v>
      </c>
      <c r="T820" s="31" t="s">
        <v>2857</v>
      </c>
      <c r="U820" s="211" t="s">
        <v>1606</v>
      </c>
      <c r="V820" s="31" t="s">
        <v>4076</v>
      </c>
      <c r="W820" s="16" t="s">
        <v>5492</v>
      </c>
      <c r="X820" s="16"/>
      <c r="Y820" s="74">
        <v>358</v>
      </c>
      <c r="Z820" s="196" t="str">
        <f t="shared" si="39"/>
        <v/>
      </c>
    </row>
    <row r="821" spans="2:26" ht="18.75">
      <c r="B821" s="211" t="s">
        <v>1608</v>
      </c>
      <c r="C821" s="211" t="s">
        <v>2808</v>
      </c>
      <c r="D821" s="46" t="s">
        <v>2783</v>
      </c>
      <c r="E821" s="31">
        <v>1</v>
      </c>
      <c r="F821" s="31" t="s">
        <v>2807</v>
      </c>
      <c r="G821" s="191">
        <v>8.5</v>
      </c>
      <c r="H821" s="191">
        <f t="shared" si="37"/>
        <v>5.2469135802469129</v>
      </c>
      <c r="I821" s="154">
        <v>230</v>
      </c>
      <c r="J821" s="251">
        <f>_xlfn.XLOOKUP($I821,Inputs!$C$6:$C$23,Inputs!$D$6:$D$23)*$G821</f>
        <v>4.08</v>
      </c>
      <c r="K821" s="252">
        <f t="shared" si="38"/>
        <v>3</v>
      </c>
      <c r="L821" s="322"/>
      <c r="M821" s="322"/>
      <c r="N821" s="322"/>
      <c r="O821" s="322"/>
      <c r="P821" s="322"/>
      <c r="Q821" s="250">
        <f>_xlfn.XLOOKUP($I821,Inputs!$G$6:$G$23,Inputs!$J$6:$J$23)*$K821</f>
        <v>402</v>
      </c>
      <c r="R821" s="250">
        <f>_xlfn.XLOOKUP($I821,Inputs!$G$6:$G$23,Inputs!$K$6:$K$23)*$K821</f>
        <v>435</v>
      </c>
      <c r="S821" s="211" t="s">
        <v>1606</v>
      </c>
      <c r="T821" s="31" t="s">
        <v>4076</v>
      </c>
      <c r="U821" s="211" t="s">
        <v>1607</v>
      </c>
      <c r="V821" s="31" t="s">
        <v>3935</v>
      </c>
      <c r="W821" s="16" t="s">
        <v>5492</v>
      </c>
      <c r="X821" s="16"/>
      <c r="Y821" s="74">
        <v>359</v>
      </c>
      <c r="Z821" s="196" t="str">
        <f t="shared" si="39"/>
        <v/>
      </c>
    </row>
    <row r="822" spans="2:26" ht="18.75">
      <c r="B822" s="211" t="s">
        <v>1608</v>
      </c>
      <c r="C822" s="211" t="s">
        <v>2808</v>
      </c>
      <c r="D822" s="46" t="s">
        <v>2783</v>
      </c>
      <c r="E822" s="31">
        <v>1</v>
      </c>
      <c r="F822" s="31" t="s">
        <v>2807</v>
      </c>
      <c r="G822" s="191">
        <v>0.5</v>
      </c>
      <c r="H822" s="191">
        <f t="shared" si="37"/>
        <v>0.30864197530864196</v>
      </c>
      <c r="I822" s="154">
        <v>230</v>
      </c>
      <c r="J822" s="251">
        <f>_xlfn.XLOOKUP($I822,Inputs!$C$6:$C$23,Inputs!$D$6:$D$23)*$G822</f>
        <v>0.24</v>
      </c>
      <c r="K822" s="252">
        <f t="shared" si="38"/>
        <v>3</v>
      </c>
      <c r="L822" s="322"/>
      <c r="M822" s="322"/>
      <c r="N822" s="322"/>
      <c r="O822" s="322"/>
      <c r="P822" s="322"/>
      <c r="Q822" s="250">
        <f>_xlfn.XLOOKUP($I822,Inputs!$G$6:$G$23,Inputs!$J$6:$J$23)*$K822</f>
        <v>402</v>
      </c>
      <c r="R822" s="250">
        <f>_xlfn.XLOOKUP($I822,Inputs!$G$6:$G$23,Inputs!$K$6:$K$23)*$K822</f>
        <v>435</v>
      </c>
      <c r="S822" s="211" t="s">
        <v>4491</v>
      </c>
      <c r="T822" s="31" t="s">
        <v>2856</v>
      </c>
      <c r="U822" s="211" t="s">
        <v>1605</v>
      </c>
      <c r="V822" s="31" t="s">
        <v>2857</v>
      </c>
      <c r="W822" s="16" t="s">
        <v>5492</v>
      </c>
      <c r="X822" s="16"/>
      <c r="Y822" s="74">
        <v>360</v>
      </c>
      <c r="Z822" s="196" t="str">
        <f t="shared" si="39"/>
        <v/>
      </c>
    </row>
    <row r="823" spans="2:26" ht="18.75">
      <c r="B823" s="211" t="s">
        <v>1608</v>
      </c>
      <c r="C823" s="211" t="s">
        <v>2808</v>
      </c>
      <c r="D823" s="46" t="s">
        <v>2783</v>
      </c>
      <c r="E823" s="31">
        <v>1</v>
      </c>
      <c r="F823" s="31" t="s">
        <v>2807</v>
      </c>
      <c r="G823" s="191">
        <v>1</v>
      </c>
      <c r="H823" s="191">
        <f t="shared" si="37"/>
        <v>0.61728395061728392</v>
      </c>
      <c r="I823" s="154">
        <v>230</v>
      </c>
      <c r="J823" s="251">
        <f>_xlfn.XLOOKUP($I823,Inputs!$C$6:$C$23,Inputs!$D$6:$D$23)*$G823</f>
        <v>0.48</v>
      </c>
      <c r="K823" s="252">
        <f t="shared" si="38"/>
        <v>3</v>
      </c>
      <c r="L823" s="322"/>
      <c r="M823" s="322"/>
      <c r="N823" s="322"/>
      <c r="O823" s="322"/>
      <c r="P823" s="322"/>
      <c r="Q823" s="250">
        <f>_xlfn.XLOOKUP($I823,Inputs!$G$6:$G$23,Inputs!$J$6:$J$23)*$K823</f>
        <v>402</v>
      </c>
      <c r="R823" s="250">
        <f>_xlfn.XLOOKUP($I823,Inputs!$G$6:$G$23,Inputs!$K$6:$K$23)*$K823</f>
        <v>435</v>
      </c>
      <c r="S823" s="211" t="s">
        <v>4491</v>
      </c>
      <c r="T823" s="31" t="s">
        <v>2856</v>
      </c>
      <c r="U823" s="211" t="s">
        <v>4490</v>
      </c>
      <c r="V823" s="31" t="s">
        <v>3924</v>
      </c>
      <c r="W823" s="16" t="s">
        <v>5492</v>
      </c>
      <c r="X823" s="16"/>
      <c r="Y823" s="74">
        <v>361</v>
      </c>
      <c r="Z823" s="196" t="str">
        <f t="shared" si="39"/>
        <v/>
      </c>
    </row>
    <row r="824" spans="2:26" ht="18.75">
      <c r="B824" s="211" t="s">
        <v>2287</v>
      </c>
      <c r="C824" s="211" t="s">
        <v>2808</v>
      </c>
      <c r="D824" s="46" t="s">
        <v>2783</v>
      </c>
      <c r="E824" s="31">
        <v>1</v>
      </c>
      <c r="F824" s="31" t="s">
        <v>2807</v>
      </c>
      <c r="G824" s="191">
        <v>0.11</v>
      </c>
      <c r="H824" s="191">
        <f t="shared" si="37"/>
        <v>6.7901234567901231E-2</v>
      </c>
      <c r="I824" s="154">
        <v>230</v>
      </c>
      <c r="J824" s="251">
        <f>_xlfn.XLOOKUP($I824,Inputs!$C$6:$C$23,Inputs!$D$6:$D$23)*$G824</f>
        <v>5.28E-2</v>
      </c>
      <c r="K824" s="252">
        <f t="shared" si="38"/>
        <v>3</v>
      </c>
      <c r="L824" s="322"/>
      <c r="M824" s="322"/>
      <c r="N824" s="322"/>
      <c r="O824" s="322"/>
      <c r="P824" s="322"/>
      <c r="Q824" s="250">
        <f>_xlfn.XLOOKUP($I824,Inputs!$G$6:$G$23,Inputs!$J$6:$J$23)*$K824</f>
        <v>402</v>
      </c>
      <c r="R824" s="250">
        <f>_xlfn.XLOOKUP($I824,Inputs!$G$6:$G$23,Inputs!$K$6:$K$23)*$K824</f>
        <v>435</v>
      </c>
      <c r="S824" s="211" t="s">
        <v>2288</v>
      </c>
      <c r="T824" s="31" t="s">
        <v>2985</v>
      </c>
      <c r="U824" s="211" t="s">
        <v>2289</v>
      </c>
      <c r="V824" s="31" t="s">
        <v>3947</v>
      </c>
      <c r="W824" s="16" t="s">
        <v>5492</v>
      </c>
      <c r="X824" s="16"/>
      <c r="Y824" s="74">
        <v>1425</v>
      </c>
      <c r="Z824" s="196" t="str">
        <f t="shared" si="39"/>
        <v/>
      </c>
    </row>
    <row r="825" spans="2:26" ht="18.75">
      <c r="B825" s="211" t="s">
        <v>2287</v>
      </c>
      <c r="C825" s="211" t="s">
        <v>2808</v>
      </c>
      <c r="D825" s="46" t="s">
        <v>2783</v>
      </c>
      <c r="E825" s="31">
        <v>1</v>
      </c>
      <c r="F825" s="31" t="s">
        <v>2807</v>
      </c>
      <c r="G825" s="191">
        <v>30.92</v>
      </c>
      <c r="H825" s="191">
        <f t="shared" si="37"/>
        <v>19.086419753086421</v>
      </c>
      <c r="I825" s="154">
        <v>230</v>
      </c>
      <c r="J825" s="251">
        <f>_xlfn.XLOOKUP($I825,Inputs!$C$6:$C$23,Inputs!$D$6:$D$23)*$G825</f>
        <v>14.8416</v>
      </c>
      <c r="K825" s="252">
        <f t="shared" si="38"/>
        <v>3</v>
      </c>
      <c r="L825" s="322"/>
      <c r="M825" s="322"/>
      <c r="N825" s="322"/>
      <c r="O825" s="322"/>
      <c r="P825" s="322"/>
      <c r="Q825" s="250">
        <f>_xlfn.XLOOKUP($I825,Inputs!$G$6:$G$23,Inputs!$J$6:$J$23)*$K825</f>
        <v>402</v>
      </c>
      <c r="R825" s="250">
        <f>_xlfn.XLOOKUP($I825,Inputs!$G$6:$G$23,Inputs!$K$6:$K$23)*$K825</f>
        <v>435</v>
      </c>
      <c r="S825" s="211" t="s">
        <v>2288</v>
      </c>
      <c r="T825" s="31" t="s">
        <v>2985</v>
      </c>
      <c r="U825" s="211" t="s">
        <v>1604</v>
      </c>
      <c r="V825" s="31" t="s">
        <v>3965</v>
      </c>
      <c r="W825" s="16" t="s">
        <v>5492</v>
      </c>
      <c r="X825" s="16"/>
      <c r="Y825" s="74">
        <v>1426</v>
      </c>
      <c r="Z825" s="196" t="str">
        <f t="shared" si="39"/>
        <v/>
      </c>
    </row>
    <row r="826" spans="2:26" ht="18.75">
      <c r="B826" s="211" t="s">
        <v>2287</v>
      </c>
      <c r="C826" s="211" t="s">
        <v>2808</v>
      </c>
      <c r="D826" s="46" t="s">
        <v>2783</v>
      </c>
      <c r="E826" s="31">
        <v>1</v>
      </c>
      <c r="F826" s="31" t="s">
        <v>2807</v>
      </c>
      <c r="G826" s="191">
        <v>28.23</v>
      </c>
      <c r="H826" s="191">
        <f t="shared" si="37"/>
        <v>17.425925925925924</v>
      </c>
      <c r="I826" s="154">
        <v>230</v>
      </c>
      <c r="J826" s="251">
        <f>_xlfn.XLOOKUP($I826,Inputs!$C$6:$C$23,Inputs!$D$6:$D$23)*$G826</f>
        <v>13.5504</v>
      </c>
      <c r="K826" s="252">
        <f t="shared" si="38"/>
        <v>3</v>
      </c>
      <c r="L826" s="322"/>
      <c r="M826" s="322"/>
      <c r="N826" s="322"/>
      <c r="O826" s="322"/>
      <c r="P826" s="322"/>
      <c r="Q826" s="250">
        <f>_xlfn.XLOOKUP($I826,Inputs!$G$6:$G$23,Inputs!$J$6:$J$23)*$K826</f>
        <v>402</v>
      </c>
      <c r="R826" s="250">
        <f>_xlfn.XLOOKUP($I826,Inputs!$G$6:$G$23,Inputs!$K$6:$K$23)*$K826</f>
        <v>435</v>
      </c>
      <c r="S826" s="211" t="s">
        <v>2290</v>
      </c>
      <c r="T826" s="31" t="s">
        <v>2984</v>
      </c>
      <c r="U826" s="211" t="s">
        <v>2291</v>
      </c>
      <c r="V826" s="31" t="s">
        <v>4119</v>
      </c>
      <c r="W826" s="16" t="s">
        <v>5492</v>
      </c>
      <c r="X826" s="16"/>
      <c r="Y826" s="74">
        <v>1427</v>
      </c>
      <c r="Z826" s="196" t="str">
        <f t="shared" si="39"/>
        <v/>
      </c>
    </row>
    <row r="827" spans="2:26" ht="18.75">
      <c r="B827" s="211" t="s">
        <v>2287</v>
      </c>
      <c r="C827" s="211" t="s">
        <v>2808</v>
      </c>
      <c r="D827" s="46" t="s">
        <v>2783</v>
      </c>
      <c r="E827" s="31">
        <v>1</v>
      </c>
      <c r="F827" s="31" t="s">
        <v>2807</v>
      </c>
      <c r="G827" s="191">
        <v>2.4900000000000002</v>
      </c>
      <c r="H827" s="191">
        <f t="shared" si="37"/>
        <v>1.537037037037037</v>
      </c>
      <c r="I827" s="154">
        <v>230</v>
      </c>
      <c r="J827" s="251">
        <f>_xlfn.XLOOKUP($I827,Inputs!$C$6:$C$23,Inputs!$D$6:$D$23)*$G827</f>
        <v>1.1952</v>
      </c>
      <c r="K827" s="252">
        <f t="shared" si="38"/>
        <v>3</v>
      </c>
      <c r="L827" s="322"/>
      <c r="M827" s="322"/>
      <c r="N827" s="322"/>
      <c r="O827" s="322"/>
      <c r="P827" s="322"/>
      <c r="Q827" s="250">
        <f>_xlfn.XLOOKUP($I827,Inputs!$G$6:$G$23,Inputs!$J$6:$J$23)*$K827</f>
        <v>402</v>
      </c>
      <c r="R827" s="250">
        <f>_xlfn.XLOOKUP($I827,Inputs!$G$6:$G$23,Inputs!$K$6:$K$23)*$K827</f>
        <v>435</v>
      </c>
      <c r="S827" s="211" t="s">
        <v>2290</v>
      </c>
      <c r="T827" s="31" t="s">
        <v>2984</v>
      </c>
      <c r="U827" s="211" t="s">
        <v>2288</v>
      </c>
      <c r="V827" s="31" t="s">
        <v>2985</v>
      </c>
      <c r="W827" s="16" t="s">
        <v>5492</v>
      </c>
      <c r="X827" s="16"/>
      <c r="Y827" s="74">
        <v>1428</v>
      </c>
      <c r="Z827" s="196" t="str">
        <f t="shared" si="39"/>
        <v/>
      </c>
    </row>
    <row r="828" spans="2:26" ht="18.75">
      <c r="B828" s="211" t="s">
        <v>2287</v>
      </c>
      <c r="C828" s="211" t="s">
        <v>2808</v>
      </c>
      <c r="D828" s="46" t="s">
        <v>2783</v>
      </c>
      <c r="E828" s="31">
        <v>1</v>
      </c>
      <c r="F828" s="31" t="s">
        <v>2807</v>
      </c>
      <c r="G828" s="191">
        <v>73.64</v>
      </c>
      <c r="H828" s="191">
        <f t="shared" si="37"/>
        <v>45.456790123456784</v>
      </c>
      <c r="I828" s="154">
        <v>230</v>
      </c>
      <c r="J828" s="251">
        <f>_xlfn.XLOOKUP($I828,Inputs!$C$6:$C$23,Inputs!$D$6:$D$23)*$G828</f>
        <v>35.347200000000001</v>
      </c>
      <c r="K828" s="252">
        <f t="shared" si="38"/>
        <v>3</v>
      </c>
      <c r="L828" s="322"/>
      <c r="M828" s="322"/>
      <c r="N828" s="322"/>
      <c r="O828" s="322"/>
      <c r="P828" s="322"/>
      <c r="Q828" s="250">
        <f>_xlfn.XLOOKUP($I828,Inputs!$G$6:$G$23,Inputs!$J$6:$J$23)*$K828</f>
        <v>402</v>
      </c>
      <c r="R828" s="250">
        <f>_xlfn.XLOOKUP($I828,Inputs!$G$6:$G$23,Inputs!$K$6:$K$23)*$K828</f>
        <v>435</v>
      </c>
      <c r="S828" s="211" t="s">
        <v>1746</v>
      </c>
      <c r="T828" s="31" t="s">
        <v>4152</v>
      </c>
      <c r="U828" s="211" t="s">
        <v>2290</v>
      </c>
      <c r="V828" s="31" t="s">
        <v>2984</v>
      </c>
      <c r="W828" s="16" t="s">
        <v>5492</v>
      </c>
      <c r="X828" s="16"/>
      <c r="Y828" s="74">
        <v>1429</v>
      </c>
      <c r="Z828" s="196" t="str">
        <f t="shared" si="39"/>
        <v/>
      </c>
    </row>
    <row r="829" spans="2:26" ht="18.75">
      <c r="B829" s="211" t="s">
        <v>2292</v>
      </c>
      <c r="C829" s="211" t="s">
        <v>2808</v>
      </c>
      <c r="D829" s="46" t="s">
        <v>2783</v>
      </c>
      <c r="E829" s="31">
        <v>1</v>
      </c>
      <c r="F829" s="31" t="s">
        <v>2807</v>
      </c>
      <c r="G829" s="191">
        <v>0.11</v>
      </c>
      <c r="H829" s="191">
        <f t="shared" si="37"/>
        <v>6.7901234567901231E-2</v>
      </c>
      <c r="I829" s="154">
        <v>230</v>
      </c>
      <c r="J829" s="251">
        <f>_xlfn.XLOOKUP($I829,Inputs!$C$6:$C$23,Inputs!$D$6:$D$23)*$G829</f>
        <v>5.28E-2</v>
      </c>
      <c r="K829" s="252">
        <f t="shared" si="38"/>
        <v>3</v>
      </c>
      <c r="L829" s="322"/>
      <c r="M829" s="322"/>
      <c r="N829" s="322"/>
      <c r="O829" s="322"/>
      <c r="P829" s="322"/>
      <c r="Q829" s="250">
        <f>_xlfn.XLOOKUP($I829,Inputs!$G$6:$G$23,Inputs!$J$6:$J$23)*$K829</f>
        <v>402</v>
      </c>
      <c r="R829" s="250">
        <f>_xlfn.XLOOKUP($I829,Inputs!$G$6:$G$23,Inputs!$K$6:$K$23)*$K829</f>
        <v>435</v>
      </c>
      <c r="S829" s="211" t="s">
        <v>2288</v>
      </c>
      <c r="T829" s="31" t="s">
        <v>2985</v>
      </c>
      <c r="U829" s="211" t="s">
        <v>2289</v>
      </c>
      <c r="V829" s="31" t="s">
        <v>3947</v>
      </c>
      <c r="W829" s="16" t="s">
        <v>5492</v>
      </c>
      <c r="X829" s="16"/>
      <c r="Y829" s="74">
        <v>1430</v>
      </c>
      <c r="Z829" s="196" t="str">
        <f t="shared" si="39"/>
        <v/>
      </c>
    </row>
    <row r="830" spans="2:26" ht="18.75">
      <c r="B830" s="211" t="s">
        <v>2292</v>
      </c>
      <c r="C830" s="211" t="s">
        <v>2808</v>
      </c>
      <c r="D830" s="46" t="s">
        <v>2783</v>
      </c>
      <c r="E830" s="31">
        <v>1</v>
      </c>
      <c r="F830" s="31" t="s">
        <v>2807</v>
      </c>
      <c r="G830" s="191">
        <v>30.92</v>
      </c>
      <c r="H830" s="191">
        <f t="shared" si="37"/>
        <v>19.086419753086421</v>
      </c>
      <c r="I830" s="154">
        <v>230</v>
      </c>
      <c r="J830" s="251">
        <f>_xlfn.XLOOKUP($I830,Inputs!$C$6:$C$23,Inputs!$D$6:$D$23)*$G830</f>
        <v>14.8416</v>
      </c>
      <c r="K830" s="252">
        <f t="shared" si="38"/>
        <v>3</v>
      </c>
      <c r="L830" s="322"/>
      <c r="M830" s="322"/>
      <c r="N830" s="322"/>
      <c r="O830" s="322"/>
      <c r="P830" s="322"/>
      <c r="Q830" s="250">
        <f>_xlfn.XLOOKUP($I830,Inputs!$G$6:$G$23,Inputs!$J$6:$J$23)*$K830</f>
        <v>402</v>
      </c>
      <c r="R830" s="250">
        <f>_xlfn.XLOOKUP($I830,Inputs!$G$6:$G$23,Inputs!$K$6:$K$23)*$K830</f>
        <v>435</v>
      </c>
      <c r="S830" s="211" t="s">
        <v>2288</v>
      </c>
      <c r="T830" s="31" t="s">
        <v>2985</v>
      </c>
      <c r="U830" s="211" t="s">
        <v>1604</v>
      </c>
      <c r="V830" s="31" t="s">
        <v>3965</v>
      </c>
      <c r="W830" s="16" t="s">
        <v>5492</v>
      </c>
      <c r="X830" s="16"/>
      <c r="Y830" s="74">
        <v>1431</v>
      </c>
      <c r="Z830" s="196" t="str">
        <f t="shared" si="39"/>
        <v/>
      </c>
    </row>
    <row r="831" spans="2:26" ht="18.75">
      <c r="B831" s="211" t="s">
        <v>2292</v>
      </c>
      <c r="C831" s="211" t="s">
        <v>2808</v>
      </c>
      <c r="D831" s="46" t="s">
        <v>2783</v>
      </c>
      <c r="E831" s="31">
        <v>1</v>
      </c>
      <c r="F831" s="31" t="s">
        <v>2807</v>
      </c>
      <c r="G831" s="191">
        <v>28.23</v>
      </c>
      <c r="H831" s="191">
        <f t="shared" si="37"/>
        <v>17.425925925925924</v>
      </c>
      <c r="I831" s="154">
        <v>230</v>
      </c>
      <c r="J831" s="251">
        <f>_xlfn.XLOOKUP($I831,Inputs!$C$6:$C$23,Inputs!$D$6:$D$23)*$G831</f>
        <v>13.5504</v>
      </c>
      <c r="K831" s="252">
        <f t="shared" si="38"/>
        <v>3</v>
      </c>
      <c r="L831" s="322"/>
      <c r="M831" s="322"/>
      <c r="N831" s="322"/>
      <c r="O831" s="322"/>
      <c r="P831" s="322"/>
      <c r="Q831" s="250">
        <f>_xlfn.XLOOKUP($I831,Inputs!$G$6:$G$23,Inputs!$J$6:$J$23)*$K831</f>
        <v>402</v>
      </c>
      <c r="R831" s="250">
        <f>_xlfn.XLOOKUP($I831,Inputs!$G$6:$G$23,Inputs!$K$6:$K$23)*$K831</f>
        <v>435</v>
      </c>
      <c r="S831" s="211" t="s">
        <v>2290</v>
      </c>
      <c r="T831" s="31" t="s">
        <v>2984</v>
      </c>
      <c r="U831" s="211" t="s">
        <v>2291</v>
      </c>
      <c r="V831" s="31" t="s">
        <v>4119</v>
      </c>
      <c r="W831" s="16" t="s">
        <v>5492</v>
      </c>
      <c r="X831" s="16"/>
      <c r="Y831" s="74">
        <v>1432</v>
      </c>
      <c r="Z831" s="196" t="str">
        <f t="shared" si="39"/>
        <v/>
      </c>
    </row>
    <row r="832" spans="2:26" ht="18.75">
      <c r="B832" s="211" t="s">
        <v>2292</v>
      </c>
      <c r="C832" s="211" t="s">
        <v>2808</v>
      </c>
      <c r="D832" s="46" t="s">
        <v>2783</v>
      </c>
      <c r="E832" s="31">
        <v>1</v>
      </c>
      <c r="F832" s="31" t="s">
        <v>2807</v>
      </c>
      <c r="G832" s="191">
        <v>2.4900000000000002</v>
      </c>
      <c r="H832" s="191">
        <f t="shared" si="37"/>
        <v>1.537037037037037</v>
      </c>
      <c r="I832" s="154">
        <v>230</v>
      </c>
      <c r="J832" s="251">
        <f>_xlfn.XLOOKUP($I832,Inputs!$C$6:$C$23,Inputs!$D$6:$D$23)*$G832</f>
        <v>1.1952</v>
      </c>
      <c r="K832" s="252">
        <f t="shared" si="38"/>
        <v>3</v>
      </c>
      <c r="L832" s="322"/>
      <c r="M832" s="322"/>
      <c r="N832" s="322"/>
      <c r="O832" s="322"/>
      <c r="P832" s="322"/>
      <c r="Q832" s="250">
        <f>_xlfn.XLOOKUP($I832,Inputs!$G$6:$G$23,Inputs!$J$6:$J$23)*$K832</f>
        <v>402</v>
      </c>
      <c r="R832" s="250">
        <f>_xlfn.XLOOKUP($I832,Inputs!$G$6:$G$23,Inputs!$K$6:$K$23)*$K832</f>
        <v>435</v>
      </c>
      <c r="S832" s="211" t="s">
        <v>2290</v>
      </c>
      <c r="T832" s="31" t="s">
        <v>2984</v>
      </c>
      <c r="U832" s="211" t="s">
        <v>2288</v>
      </c>
      <c r="V832" s="31" t="s">
        <v>2985</v>
      </c>
      <c r="W832" s="16" t="s">
        <v>5492</v>
      </c>
      <c r="X832" s="16"/>
      <c r="Y832" s="74">
        <v>1433</v>
      </c>
      <c r="Z832" s="196" t="str">
        <f t="shared" si="39"/>
        <v/>
      </c>
    </row>
    <row r="833" spans="2:26" ht="18.75">
      <c r="B833" s="211" t="s">
        <v>2292</v>
      </c>
      <c r="C833" s="211" t="s">
        <v>2808</v>
      </c>
      <c r="D833" s="46" t="s">
        <v>2783</v>
      </c>
      <c r="E833" s="31">
        <v>1</v>
      </c>
      <c r="F833" s="31" t="s">
        <v>2807</v>
      </c>
      <c r="G833" s="191">
        <v>73.64</v>
      </c>
      <c r="H833" s="191">
        <f t="shared" si="37"/>
        <v>45.456790123456784</v>
      </c>
      <c r="I833" s="154">
        <v>230</v>
      </c>
      <c r="J833" s="251">
        <f>_xlfn.XLOOKUP($I833,Inputs!$C$6:$C$23,Inputs!$D$6:$D$23)*$G833</f>
        <v>35.347200000000001</v>
      </c>
      <c r="K833" s="252">
        <f t="shared" si="38"/>
        <v>3</v>
      </c>
      <c r="L833" s="322"/>
      <c r="M833" s="322"/>
      <c r="N833" s="322"/>
      <c r="O833" s="322"/>
      <c r="P833" s="322"/>
      <c r="Q833" s="250">
        <f>_xlfn.XLOOKUP($I833,Inputs!$G$6:$G$23,Inputs!$J$6:$J$23)*$K833</f>
        <v>402</v>
      </c>
      <c r="R833" s="250">
        <f>_xlfn.XLOOKUP($I833,Inputs!$G$6:$G$23,Inputs!$K$6:$K$23)*$K833</f>
        <v>435</v>
      </c>
      <c r="S833" s="211" t="s">
        <v>1746</v>
      </c>
      <c r="T833" s="134" t="s">
        <v>4152</v>
      </c>
      <c r="U833" s="211" t="s">
        <v>2290</v>
      </c>
      <c r="V833" s="31" t="s">
        <v>2984</v>
      </c>
      <c r="W833" s="16" t="s">
        <v>5492</v>
      </c>
      <c r="X833" s="16"/>
      <c r="Y833" s="74">
        <v>1434</v>
      </c>
      <c r="Z833" s="196" t="str">
        <f t="shared" si="39"/>
        <v/>
      </c>
    </row>
    <row r="834" spans="2:26" ht="18.75">
      <c r="B834" s="211" t="s">
        <v>2092</v>
      </c>
      <c r="C834" s="211" t="s">
        <v>2808</v>
      </c>
      <c r="D834" s="46" t="s">
        <v>2783</v>
      </c>
      <c r="E834" s="31">
        <v>1</v>
      </c>
      <c r="F834" s="31" t="s">
        <v>2807</v>
      </c>
      <c r="G834" s="191">
        <v>0.1</v>
      </c>
      <c r="H834" s="191">
        <f t="shared" si="37"/>
        <v>6.1728395061728392E-2</v>
      </c>
      <c r="I834" s="154">
        <v>115</v>
      </c>
      <c r="J834" s="251">
        <f>_xlfn.XLOOKUP($I834,Inputs!$C$6:$C$23,Inputs!$D$6:$D$23)*$G834</f>
        <v>4.1714285714285718E-2</v>
      </c>
      <c r="K834" s="252">
        <f t="shared" si="38"/>
        <v>3</v>
      </c>
      <c r="L834" s="322"/>
      <c r="M834" s="322"/>
      <c r="N834" s="322"/>
      <c r="O834" s="322"/>
      <c r="P834" s="322"/>
      <c r="Q834" s="250">
        <f>_xlfn.XLOOKUP($I834,Inputs!$G$6:$G$23,Inputs!$J$6:$J$23)*$K834</f>
        <v>98.449131513647643</v>
      </c>
      <c r="R834" s="250">
        <f>_xlfn.XLOOKUP($I834,Inputs!$G$6:$G$23,Inputs!$K$6:$K$23)*$K834</f>
        <v>108.40163934426229</v>
      </c>
      <c r="S834" s="211" t="s">
        <v>2093</v>
      </c>
      <c r="T834" s="31" t="s">
        <v>2942</v>
      </c>
      <c r="U834" s="211" t="s">
        <v>2094</v>
      </c>
      <c r="V834" s="31" t="s">
        <v>3175</v>
      </c>
      <c r="W834" s="16" t="s">
        <v>5493</v>
      </c>
      <c r="X834" s="16"/>
      <c r="Y834" s="74">
        <v>1077</v>
      </c>
      <c r="Z834" s="196" t="str">
        <f t="shared" si="39"/>
        <v/>
      </c>
    </row>
    <row r="835" spans="2:26" ht="18.75">
      <c r="B835" s="211" t="s">
        <v>2092</v>
      </c>
      <c r="C835" s="211" t="s">
        <v>2808</v>
      </c>
      <c r="D835" s="46" t="s">
        <v>2783</v>
      </c>
      <c r="E835" s="31">
        <v>1</v>
      </c>
      <c r="F835" s="31" t="s">
        <v>2807</v>
      </c>
      <c r="G835" s="191">
        <v>33.4</v>
      </c>
      <c r="H835" s="191">
        <f t="shared" si="37"/>
        <v>20.617283950617281</v>
      </c>
      <c r="I835" s="154">
        <v>115</v>
      </c>
      <c r="J835" s="251">
        <f>_xlfn.XLOOKUP($I835,Inputs!$C$6:$C$23,Inputs!$D$6:$D$23)*$G835</f>
        <v>13.932571428571428</v>
      </c>
      <c r="K835" s="252">
        <f t="shared" si="38"/>
        <v>3</v>
      </c>
      <c r="L835" s="322"/>
      <c r="M835" s="322"/>
      <c r="N835" s="322"/>
      <c r="O835" s="322"/>
      <c r="P835" s="322"/>
      <c r="Q835" s="250">
        <f>_xlfn.XLOOKUP($I835,Inputs!$G$6:$G$23,Inputs!$J$6:$J$23)*$K835</f>
        <v>98.449131513647643</v>
      </c>
      <c r="R835" s="250">
        <f>_xlfn.XLOOKUP($I835,Inputs!$G$6:$G$23,Inputs!$K$6:$K$23)*$K835</f>
        <v>108.40163934426229</v>
      </c>
      <c r="S835" s="211" t="s">
        <v>2093</v>
      </c>
      <c r="T835" s="31" t="s">
        <v>2942</v>
      </c>
      <c r="U835" s="211" t="s">
        <v>2097</v>
      </c>
      <c r="V835" s="31" t="s">
        <v>3176</v>
      </c>
      <c r="W835" s="16" t="s">
        <v>5493</v>
      </c>
      <c r="X835" s="16"/>
      <c r="Y835" s="74">
        <v>1078</v>
      </c>
      <c r="Z835" s="196" t="str">
        <f t="shared" si="39"/>
        <v/>
      </c>
    </row>
    <row r="836" spans="2:26" ht="18.75">
      <c r="B836" s="211" t="s">
        <v>2092</v>
      </c>
      <c r="C836" s="211" t="s">
        <v>2808</v>
      </c>
      <c r="D836" s="46" t="s">
        <v>2783</v>
      </c>
      <c r="E836" s="31">
        <v>1</v>
      </c>
      <c r="F836" s="31" t="s">
        <v>2807</v>
      </c>
      <c r="G836" s="191">
        <v>0.1</v>
      </c>
      <c r="H836" s="191">
        <f t="shared" ref="H836:H899" si="40">G836/1.62</f>
        <v>6.1728395061728392E-2</v>
      </c>
      <c r="I836" s="154">
        <v>115</v>
      </c>
      <c r="J836" s="251">
        <f>_xlfn.XLOOKUP($I836,Inputs!$C$6:$C$23,Inputs!$D$6:$D$23)*$G836</f>
        <v>4.1714285714285718E-2</v>
      </c>
      <c r="K836" s="252">
        <f t="shared" ref="K836:K899" si="41">IF((42.4*(H836)^(-0.6595))&gt;=3,3,(IF(42.4*(H836)^(-0.6595)&lt;=0.5,0.5,(42.4*(H836)^(-0.6595)))))</f>
        <v>3</v>
      </c>
      <c r="L836" s="322"/>
      <c r="M836" s="322"/>
      <c r="N836" s="322"/>
      <c r="O836" s="322"/>
      <c r="P836" s="322"/>
      <c r="Q836" s="250">
        <f>_xlfn.XLOOKUP($I836,Inputs!$G$6:$G$23,Inputs!$J$6:$J$23)*$K836</f>
        <v>98.449131513647643</v>
      </c>
      <c r="R836" s="250">
        <f>_xlfn.XLOOKUP($I836,Inputs!$G$6:$G$23,Inputs!$K$6:$K$23)*$K836</f>
        <v>108.40163934426229</v>
      </c>
      <c r="S836" s="211" t="s">
        <v>2094</v>
      </c>
      <c r="T836" s="31" t="s">
        <v>3175</v>
      </c>
      <c r="U836" s="211" t="s">
        <v>2095</v>
      </c>
      <c r="V836" s="31" t="s">
        <v>3939</v>
      </c>
      <c r="W836" s="16" t="s">
        <v>5493</v>
      </c>
      <c r="X836" s="16"/>
      <c r="Y836" s="74">
        <v>1079</v>
      </c>
      <c r="Z836" s="196" t="str">
        <f t="shared" si="39"/>
        <v/>
      </c>
    </row>
    <row r="837" spans="2:26" ht="18.75">
      <c r="B837" s="211" t="s">
        <v>2092</v>
      </c>
      <c r="C837" s="211" t="s">
        <v>2808</v>
      </c>
      <c r="D837" s="46" t="s">
        <v>2783</v>
      </c>
      <c r="E837" s="31">
        <v>1</v>
      </c>
      <c r="F837" s="31" t="s">
        <v>2807</v>
      </c>
      <c r="G837" s="191">
        <v>30</v>
      </c>
      <c r="H837" s="191">
        <f t="shared" si="40"/>
        <v>18.518518518518519</v>
      </c>
      <c r="I837" s="154">
        <v>115</v>
      </c>
      <c r="J837" s="251">
        <f>_xlfn.XLOOKUP($I837,Inputs!$C$6:$C$23,Inputs!$D$6:$D$23)*$G837</f>
        <v>12.514285714285714</v>
      </c>
      <c r="K837" s="252">
        <f t="shared" si="41"/>
        <v>3</v>
      </c>
      <c r="L837" s="322"/>
      <c r="M837" s="322"/>
      <c r="N837" s="322"/>
      <c r="O837" s="322"/>
      <c r="P837" s="322"/>
      <c r="Q837" s="250">
        <f>_xlfn.XLOOKUP($I837,Inputs!$G$6:$G$23,Inputs!$J$6:$J$23)*$K837</f>
        <v>98.449131513647643</v>
      </c>
      <c r="R837" s="250">
        <f>_xlfn.XLOOKUP($I837,Inputs!$G$6:$G$23,Inputs!$K$6:$K$23)*$K837</f>
        <v>108.40163934426229</v>
      </c>
      <c r="S837" s="211" t="s">
        <v>1897</v>
      </c>
      <c r="T837" s="31" t="s">
        <v>2940</v>
      </c>
      <c r="U837" s="211" t="s">
        <v>2093</v>
      </c>
      <c r="V837" s="31" t="s">
        <v>2942</v>
      </c>
      <c r="W837" s="16" t="s">
        <v>5493</v>
      </c>
      <c r="X837" s="16"/>
      <c r="Y837" s="74">
        <v>1080</v>
      </c>
      <c r="Z837" s="196" t="str">
        <f t="shared" si="39"/>
        <v/>
      </c>
    </row>
    <row r="838" spans="2:26" ht="18.75">
      <c r="B838" s="211" t="s">
        <v>2092</v>
      </c>
      <c r="C838" s="211" t="s">
        <v>2808</v>
      </c>
      <c r="D838" s="46" t="s">
        <v>2783</v>
      </c>
      <c r="E838" s="31">
        <v>1</v>
      </c>
      <c r="F838" s="31" t="s">
        <v>2807</v>
      </c>
      <c r="G838" s="191">
        <v>0.1</v>
      </c>
      <c r="H838" s="191">
        <f t="shared" si="40"/>
        <v>6.1728395061728392E-2</v>
      </c>
      <c r="I838" s="154">
        <v>115</v>
      </c>
      <c r="J838" s="251">
        <f>_xlfn.XLOOKUP($I838,Inputs!$C$6:$C$23,Inputs!$D$6:$D$23)*$G838</f>
        <v>4.1714285714285718E-2</v>
      </c>
      <c r="K838" s="252">
        <f t="shared" si="41"/>
        <v>3</v>
      </c>
      <c r="L838" s="322"/>
      <c r="M838" s="322"/>
      <c r="N838" s="322"/>
      <c r="O838" s="322"/>
      <c r="P838" s="322"/>
      <c r="Q838" s="250">
        <f>_xlfn.XLOOKUP($I838,Inputs!$G$6:$G$23,Inputs!$J$6:$J$23)*$K838</f>
        <v>98.449131513647643</v>
      </c>
      <c r="R838" s="250">
        <f>_xlfn.XLOOKUP($I838,Inputs!$G$6:$G$23,Inputs!$K$6:$K$23)*$K838</f>
        <v>108.40163934426229</v>
      </c>
      <c r="S838" s="211" t="s">
        <v>1898</v>
      </c>
      <c r="T838" s="31" t="s">
        <v>4501</v>
      </c>
      <c r="U838" s="211" t="s">
        <v>1897</v>
      </c>
      <c r="V838" s="31" t="s">
        <v>2940</v>
      </c>
      <c r="W838" s="16" t="s">
        <v>5493</v>
      </c>
      <c r="X838" s="16"/>
      <c r="Y838" s="74">
        <v>1081</v>
      </c>
      <c r="Z838" s="196" t="str">
        <f t="shared" si="39"/>
        <v/>
      </c>
    </row>
    <row r="839" spans="2:26" ht="18.75">
      <c r="B839" s="211" t="s">
        <v>2092</v>
      </c>
      <c r="C839" s="211" t="s">
        <v>2808</v>
      </c>
      <c r="D839" s="46" t="s">
        <v>2783</v>
      </c>
      <c r="E839" s="31">
        <v>1</v>
      </c>
      <c r="F839" s="31" t="s">
        <v>2807</v>
      </c>
      <c r="G839" s="191">
        <v>40</v>
      </c>
      <c r="H839" s="191">
        <f t="shared" si="40"/>
        <v>24.691358024691358</v>
      </c>
      <c r="I839" s="154">
        <v>115</v>
      </c>
      <c r="J839" s="251">
        <f>_xlfn.XLOOKUP($I839,Inputs!$C$6:$C$23,Inputs!$D$6:$D$23)*$G839</f>
        <v>16.685714285714287</v>
      </c>
      <c r="K839" s="252">
        <f t="shared" si="41"/>
        <v>3</v>
      </c>
      <c r="L839" s="322"/>
      <c r="M839" s="322"/>
      <c r="N839" s="322"/>
      <c r="O839" s="322"/>
      <c r="P839" s="322"/>
      <c r="Q839" s="250">
        <f>_xlfn.XLOOKUP($I839,Inputs!$G$6:$G$23,Inputs!$J$6:$J$23)*$K839</f>
        <v>98.449131513647643</v>
      </c>
      <c r="R839" s="250">
        <f>_xlfn.XLOOKUP($I839,Inputs!$G$6:$G$23,Inputs!$K$6:$K$23)*$K839</f>
        <v>108.40163934426229</v>
      </c>
      <c r="S839" s="211" t="s">
        <v>2096</v>
      </c>
      <c r="T839" s="31" t="s">
        <v>2943</v>
      </c>
      <c r="U839" s="211" t="s">
        <v>2100</v>
      </c>
      <c r="V839" s="31" t="s">
        <v>2941</v>
      </c>
      <c r="W839" s="16" t="s">
        <v>5493</v>
      </c>
      <c r="X839" s="16"/>
      <c r="Y839" s="74">
        <v>1082</v>
      </c>
      <c r="Z839" s="196" t="str">
        <f t="shared" si="39"/>
        <v/>
      </c>
    </row>
    <row r="840" spans="2:26" ht="18.75">
      <c r="B840" s="211" t="s">
        <v>2092</v>
      </c>
      <c r="C840" s="211" t="s">
        <v>2808</v>
      </c>
      <c r="D840" s="46" t="s">
        <v>2783</v>
      </c>
      <c r="E840" s="31">
        <v>1</v>
      </c>
      <c r="F840" s="31" t="s">
        <v>2807</v>
      </c>
      <c r="G840" s="191">
        <v>0.1</v>
      </c>
      <c r="H840" s="191">
        <f t="shared" si="40"/>
        <v>6.1728395061728392E-2</v>
      </c>
      <c r="I840" s="154">
        <v>115</v>
      </c>
      <c r="J840" s="251">
        <f>_xlfn.XLOOKUP($I840,Inputs!$C$6:$C$23,Inputs!$D$6:$D$23)*$G840</f>
        <v>4.1714285714285718E-2</v>
      </c>
      <c r="K840" s="252">
        <f t="shared" si="41"/>
        <v>3</v>
      </c>
      <c r="L840" s="322"/>
      <c r="M840" s="322"/>
      <c r="N840" s="322"/>
      <c r="O840" s="322"/>
      <c r="P840" s="322"/>
      <c r="Q840" s="250">
        <f>_xlfn.XLOOKUP($I840,Inputs!$G$6:$G$23,Inputs!$J$6:$J$23)*$K840</f>
        <v>98.449131513647643</v>
      </c>
      <c r="R840" s="250">
        <f>_xlfn.XLOOKUP($I840,Inputs!$G$6:$G$23,Inputs!$K$6:$K$23)*$K840</f>
        <v>108.40163934426229</v>
      </c>
      <c r="S840" s="211" t="s">
        <v>2098</v>
      </c>
      <c r="T840" s="31" t="s">
        <v>2944</v>
      </c>
      <c r="U840" s="211" t="s">
        <v>2099</v>
      </c>
      <c r="V840" s="31" t="s">
        <v>4138</v>
      </c>
      <c r="W840" s="16" t="s">
        <v>5493</v>
      </c>
      <c r="X840" s="16"/>
      <c r="Y840" s="74">
        <v>1083</v>
      </c>
      <c r="Z840" s="196" t="str">
        <f t="shared" si="39"/>
        <v/>
      </c>
    </row>
    <row r="841" spans="2:26" ht="18.75">
      <c r="B841" s="211" t="s">
        <v>2092</v>
      </c>
      <c r="C841" s="211" t="s">
        <v>2808</v>
      </c>
      <c r="D841" s="46" t="s">
        <v>2783</v>
      </c>
      <c r="E841" s="31">
        <v>1</v>
      </c>
      <c r="F841" s="31" t="s">
        <v>2807</v>
      </c>
      <c r="G841" s="191">
        <v>8.6</v>
      </c>
      <c r="H841" s="191">
        <f t="shared" si="40"/>
        <v>5.3086419753086416</v>
      </c>
      <c r="I841" s="154">
        <v>115</v>
      </c>
      <c r="J841" s="251">
        <f>_xlfn.XLOOKUP($I841,Inputs!$C$6:$C$23,Inputs!$D$6:$D$23)*$G841</f>
        <v>3.5874285714285712</v>
      </c>
      <c r="K841" s="252">
        <f t="shared" si="41"/>
        <v>3</v>
      </c>
      <c r="L841" s="322"/>
      <c r="M841" s="322"/>
      <c r="N841" s="322"/>
      <c r="O841" s="322"/>
      <c r="P841" s="322"/>
      <c r="Q841" s="250">
        <f>_xlfn.XLOOKUP($I841,Inputs!$G$6:$G$23,Inputs!$J$6:$J$23)*$K841</f>
        <v>98.449131513647643</v>
      </c>
      <c r="R841" s="250">
        <f>_xlfn.XLOOKUP($I841,Inputs!$G$6:$G$23,Inputs!$K$6:$K$23)*$K841</f>
        <v>108.40163934426229</v>
      </c>
      <c r="S841" s="211" t="s">
        <v>2098</v>
      </c>
      <c r="T841" s="31" t="s">
        <v>2944</v>
      </c>
      <c r="U841" s="211" t="s">
        <v>4420</v>
      </c>
      <c r="V841" s="31" t="s">
        <v>4557</v>
      </c>
      <c r="W841" s="16" t="s">
        <v>5493</v>
      </c>
      <c r="X841" s="16"/>
      <c r="Y841" s="74">
        <v>1084</v>
      </c>
      <c r="Z841" s="196" t="str">
        <f t="shared" si="39"/>
        <v/>
      </c>
    </row>
    <row r="842" spans="2:26" ht="18.75">
      <c r="B842" s="211" t="s">
        <v>2092</v>
      </c>
      <c r="C842" s="211" t="s">
        <v>2808</v>
      </c>
      <c r="D842" s="46" t="s">
        <v>2783</v>
      </c>
      <c r="E842" s="31">
        <v>1</v>
      </c>
      <c r="F842" s="31" t="s">
        <v>2807</v>
      </c>
      <c r="G842" s="191">
        <v>0.1</v>
      </c>
      <c r="H842" s="191">
        <f t="shared" si="40"/>
        <v>6.1728395061728392E-2</v>
      </c>
      <c r="I842" s="154">
        <v>115</v>
      </c>
      <c r="J842" s="251">
        <f>_xlfn.XLOOKUP($I842,Inputs!$C$6:$C$23,Inputs!$D$6:$D$23)*$G842</f>
        <v>4.1714285714285718E-2</v>
      </c>
      <c r="K842" s="252">
        <f t="shared" si="41"/>
        <v>3</v>
      </c>
      <c r="L842" s="322"/>
      <c r="M842" s="322"/>
      <c r="N842" s="322"/>
      <c r="O842" s="322"/>
      <c r="P842" s="322"/>
      <c r="Q842" s="250">
        <f>_xlfn.XLOOKUP($I842,Inputs!$G$6:$G$23,Inputs!$J$6:$J$23)*$K842</f>
        <v>98.449131513647643</v>
      </c>
      <c r="R842" s="250">
        <f>_xlfn.XLOOKUP($I842,Inputs!$G$6:$G$23,Inputs!$K$6:$K$23)*$K842</f>
        <v>108.40163934426229</v>
      </c>
      <c r="S842" s="211" t="s">
        <v>2097</v>
      </c>
      <c r="T842" s="31" t="s">
        <v>3176</v>
      </c>
      <c r="U842" s="211" t="s">
        <v>2101</v>
      </c>
      <c r="V842" s="31" t="s">
        <v>4171</v>
      </c>
      <c r="W842" s="16" t="s">
        <v>5493</v>
      </c>
      <c r="X842" s="16"/>
      <c r="Y842" s="74">
        <v>1085</v>
      </c>
      <c r="Z842" s="196" t="str">
        <f t="shared" si="39"/>
        <v/>
      </c>
    </row>
    <row r="843" spans="2:26" ht="18.75">
      <c r="B843" s="211" t="s">
        <v>2092</v>
      </c>
      <c r="C843" s="211" t="s">
        <v>2808</v>
      </c>
      <c r="D843" s="46" t="s">
        <v>2783</v>
      </c>
      <c r="E843" s="31">
        <v>1</v>
      </c>
      <c r="F843" s="31" t="s">
        <v>2807</v>
      </c>
      <c r="G843" s="191">
        <v>4</v>
      </c>
      <c r="H843" s="191">
        <f t="shared" si="40"/>
        <v>2.4691358024691357</v>
      </c>
      <c r="I843" s="154">
        <v>115</v>
      </c>
      <c r="J843" s="251">
        <f>_xlfn.XLOOKUP($I843,Inputs!$C$6:$C$23,Inputs!$D$6:$D$23)*$G843</f>
        <v>1.6685714285714286</v>
      </c>
      <c r="K843" s="252">
        <f t="shared" si="41"/>
        <v>3</v>
      </c>
      <c r="L843" s="322"/>
      <c r="M843" s="322"/>
      <c r="N843" s="322"/>
      <c r="O843" s="322"/>
      <c r="P843" s="322"/>
      <c r="Q843" s="250">
        <f>_xlfn.XLOOKUP($I843,Inputs!$G$6:$G$23,Inputs!$J$6:$J$23)*$K843</f>
        <v>98.449131513647643</v>
      </c>
      <c r="R843" s="250">
        <f>_xlfn.XLOOKUP($I843,Inputs!$G$6:$G$23,Inputs!$K$6:$K$23)*$K843</f>
        <v>108.40163934426229</v>
      </c>
      <c r="S843" s="211" t="s">
        <v>2096</v>
      </c>
      <c r="T843" s="31" t="s">
        <v>2943</v>
      </c>
      <c r="U843" s="211" t="s">
        <v>2097</v>
      </c>
      <c r="V843" s="31" t="s">
        <v>3176</v>
      </c>
      <c r="W843" s="16" t="s">
        <v>5493</v>
      </c>
      <c r="X843" s="16"/>
      <c r="Y843" s="74">
        <v>1086</v>
      </c>
      <c r="Z843" s="196" t="str">
        <f t="shared" si="39"/>
        <v/>
      </c>
    </row>
    <row r="844" spans="2:26" ht="18.75">
      <c r="B844" s="211" t="s">
        <v>2092</v>
      </c>
      <c r="C844" s="211" t="s">
        <v>2808</v>
      </c>
      <c r="D844" s="46" t="s">
        <v>2783</v>
      </c>
      <c r="E844" s="31">
        <v>1</v>
      </c>
      <c r="F844" s="31" t="s">
        <v>2807</v>
      </c>
      <c r="G844" s="191">
        <v>0.1</v>
      </c>
      <c r="H844" s="191">
        <f t="shared" si="40"/>
        <v>6.1728395061728392E-2</v>
      </c>
      <c r="I844" s="154">
        <v>115</v>
      </c>
      <c r="J844" s="251">
        <f>_xlfn.XLOOKUP($I844,Inputs!$C$6:$C$23,Inputs!$D$6:$D$23)*$G844</f>
        <v>4.1714285714285718E-2</v>
      </c>
      <c r="K844" s="252">
        <f t="shared" si="41"/>
        <v>3</v>
      </c>
      <c r="L844" s="322"/>
      <c r="M844" s="322"/>
      <c r="N844" s="322"/>
      <c r="O844" s="322"/>
      <c r="P844" s="322"/>
      <c r="Q844" s="250">
        <f>_xlfn.XLOOKUP($I844,Inputs!$G$6:$G$23,Inputs!$J$6:$J$23)*$K844</f>
        <v>98.449131513647643</v>
      </c>
      <c r="R844" s="250">
        <f>_xlfn.XLOOKUP($I844,Inputs!$G$6:$G$23,Inputs!$K$6:$K$23)*$K844</f>
        <v>108.40163934426229</v>
      </c>
      <c r="S844" s="211" t="s">
        <v>2100</v>
      </c>
      <c r="T844" s="31" t="s">
        <v>2941</v>
      </c>
      <c r="U844" s="211" t="s">
        <v>2102</v>
      </c>
      <c r="V844" s="31" t="s">
        <v>4237</v>
      </c>
      <c r="W844" s="16" t="s">
        <v>5493</v>
      </c>
      <c r="X844" s="16"/>
      <c r="Y844" s="74">
        <v>1087</v>
      </c>
      <c r="Z844" s="196" t="str">
        <f t="shared" ref="Z844:Z907" si="42">IF(S844=U844,"YES","")</f>
        <v/>
      </c>
    </row>
    <row r="845" spans="2:26" ht="18.75">
      <c r="B845" s="211" t="s">
        <v>2092</v>
      </c>
      <c r="C845" s="211" t="s">
        <v>2808</v>
      </c>
      <c r="D845" s="46" t="s">
        <v>2783</v>
      </c>
      <c r="E845" s="31">
        <v>1</v>
      </c>
      <c r="F845" s="31" t="s">
        <v>2807</v>
      </c>
      <c r="G845" s="191">
        <v>47.9</v>
      </c>
      <c r="H845" s="191">
        <f t="shared" si="40"/>
        <v>29.567901234567898</v>
      </c>
      <c r="I845" s="154">
        <v>115</v>
      </c>
      <c r="J845" s="251">
        <f>_xlfn.XLOOKUP($I845,Inputs!$C$6:$C$23,Inputs!$D$6:$D$23)*$G845</f>
        <v>19.981142857142856</v>
      </c>
      <c r="K845" s="252">
        <f t="shared" si="41"/>
        <v>3</v>
      </c>
      <c r="L845" s="322"/>
      <c r="M845" s="322"/>
      <c r="N845" s="322"/>
      <c r="O845" s="322"/>
      <c r="P845" s="322"/>
      <c r="Q845" s="250">
        <f>_xlfn.XLOOKUP($I845,Inputs!$G$6:$G$23,Inputs!$J$6:$J$23)*$K845</f>
        <v>98.449131513647643</v>
      </c>
      <c r="R845" s="250">
        <f>_xlfn.XLOOKUP($I845,Inputs!$G$6:$G$23,Inputs!$K$6:$K$23)*$K845</f>
        <v>108.40163934426229</v>
      </c>
      <c r="S845" s="211" t="s">
        <v>2100</v>
      </c>
      <c r="T845" s="31" t="s">
        <v>2941</v>
      </c>
      <c r="U845" s="211" t="s">
        <v>2098</v>
      </c>
      <c r="V845" s="31" t="s">
        <v>2944</v>
      </c>
      <c r="W845" s="16" t="s">
        <v>5493</v>
      </c>
      <c r="X845" s="16"/>
      <c r="Y845" s="74">
        <v>1088</v>
      </c>
      <c r="Z845" s="196" t="str">
        <f t="shared" si="42"/>
        <v/>
      </c>
    </row>
    <row r="846" spans="2:26" ht="18.75">
      <c r="B846" s="211" t="s">
        <v>1760</v>
      </c>
      <c r="C846" s="211" t="s">
        <v>2808</v>
      </c>
      <c r="D846" s="46" t="s">
        <v>2783</v>
      </c>
      <c r="E846" s="31">
        <v>1</v>
      </c>
      <c r="F846" s="31" t="s">
        <v>2807</v>
      </c>
      <c r="G846" s="191">
        <v>2</v>
      </c>
      <c r="H846" s="191">
        <f t="shared" si="40"/>
        <v>1.2345679012345678</v>
      </c>
      <c r="I846" s="154">
        <v>115</v>
      </c>
      <c r="J846" s="251">
        <f>_xlfn.XLOOKUP($I846,Inputs!$C$6:$C$23,Inputs!$D$6:$D$23)*$G846</f>
        <v>0.8342857142857143</v>
      </c>
      <c r="K846" s="252">
        <f t="shared" si="41"/>
        <v>3</v>
      </c>
      <c r="L846" s="322"/>
      <c r="M846" s="322"/>
      <c r="N846" s="322"/>
      <c r="O846" s="322"/>
      <c r="P846" s="322"/>
      <c r="Q846" s="250">
        <f>_xlfn.XLOOKUP($I846,Inputs!$G$6:$G$23,Inputs!$J$6:$J$23)*$K846</f>
        <v>98.449131513647643</v>
      </c>
      <c r="R846" s="250">
        <f>_xlfn.XLOOKUP($I846,Inputs!$G$6:$G$23,Inputs!$K$6:$K$23)*$K846</f>
        <v>108.40163934426229</v>
      </c>
      <c r="S846" s="211" t="s">
        <v>1766</v>
      </c>
      <c r="T846" s="31" t="s">
        <v>4022</v>
      </c>
      <c r="U846" s="211" t="s">
        <v>1767</v>
      </c>
      <c r="V846" s="31" t="s">
        <v>2886</v>
      </c>
      <c r="W846" s="16" t="s">
        <v>5500</v>
      </c>
      <c r="X846" s="16"/>
      <c r="Y846" s="74">
        <v>572</v>
      </c>
      <c r="Z846" s="196" t="str">
        <f t="shared" si="42"/>
        <v/>
      </c>
    </row>
    <row r="847" spans="2:26" ht="18.75">
      <c r="B847" s="211" t="s">
        <v>1760</v>
      </c>
      <c r="C847" s="211" t="s">
        <v>2808</v>
      </c>
      <c r="D847" s="46" t="s">
        <v>2783</v>
      </c>
      <c r="E847" s="31">
        <v>1</v>
      </c>
      <c r="F847" s="31" t="s">
        <v>2807</v>
      </c>
      <c r="G847" s="191">
        <v>0.1</v>
      </c>
      <c r="H847" s="191">
        <f t="shared" si="40"/>
        <v>6.1728395061728392E-2</v>
      </c>
      <c r="I847" s="154">
        <v>115</v>
      </c>
      <c r="J847" s="251">
        <f>_xlfn.XLOOKUP($I847,Inputs!$C$6:$C$23,Inputs!$D$6:$D$23)*$G847</f>
        <v>4.1714285714285718E-2</v>
      </c>
      <c r="K847" s="252">
        <f t="shared" si="41"/>
        <v>3</v>
      </c>
      <c r="L847" s="322"/>
      <c r="M847" s="322"/>
      <c r="N847" s="322"/>
      <c r="O847" s="322"/>
      <c r="P847" s="322"/>
      <c r="Q847" s="250">
        <f>_xlfn.XLOOKUP($I847,Inputs!$G$6:$G$23,Inputs!$J$6:$J$23)*$K847</f>
        <v>98.449131513647643</v>
      </c>
      <c r="R847" s="250">
        <f>_xlfn.XLOOKUP($I847,Inputs!$G$6:$G$23,Inputs!$K$6:$K$23)*$K847</f>
        <v>108.40163934426229</v>
      </c>
      <c r="S847" s="211" t="s">
        <v>1767</v>
      </c>
      <c r="T847" s="31" t="s">
        <v>2886</v>
      </c>
      <c r="U847" s="211" t="s">
        <v>1770</v>
      </c>
      <c r="V847" s="31" t="s">
        <v>4607</v>
      </c>
      <c r="W847" s="16" t="s">
        <v>5500</v>
      </c>
      <c r="X847" s="16"/>
      <c r="Y847" s="74">
        <v>573</v>
      </c>
      <c r="Z847" s="196" t="str">
        <f t="shared" si="42"/>
        <v/>
      </c>
    </row>
    <row r="848" spans="2:26" ht="18.75">
      <c r="B848" s="211" t="s">
        <v>1760</v>
      </c>
      <c r="C848" s="211" t="s">
        <v>2808</v>
      </c>
      <c r="D848" s="46" t="s">
        <v>2783</v>
      </c>
      <c r="E848" s="31">
        <v>1</v>
      </c>
      <c r="F848" s="31" t="s">
        <v>2807</v>
      </c>
      <c r="G848" s="191">
        <v>40.15</v>
      </c>
      <c r="H848" s="191">
        <f t="shared" si="40"/>
        <v>24.783950617283949</v>
      </c>
      <c r="I848" s="154">
        <v>115</v>
      </c>
      <c r="J848" s="251">
        <f>_xlfn.XLOOKUP($I848,Inputs!$C$6:$C$23,Inputs!$D$6:$D$23)*$G848</f>
        <v>16.748285714285714</v>
      </c>
      <c r="K848" s="252">
        <f t="shared" si="41"/>
        <v>3</v>
      </c>
      <c r="L848" s="322"/>
      <c r="M848" s="322"/>
      <c r="N848" s="322"/>
      <c r="O848" s="322"/>
      <c r="P848" s="322"/>
      <c r="Q848" s="250">
        <f>_xlfn.XLOOKUP($I848,Inputs!$G$6:$G$23,Inputs!$J$6:$J$23)*$K848</f>
        <v>98.449131513647643</v>
      </c>
      <c r="R848" s="250">
        <f>_xlfn.XLOOKUP($I848,Inputs!$G$6:$G$23,Inputs!$K$6:$K$23)*$K848</f>
        <v>108.40163934426229</v>
      </c>
      <c r="S848" s="211" t="s">
        <v>1767</v>
      </c>
      <c r="T848" s="31" t="s">
        <v>2886</v>
      </c>
      <c r="U848" s="211" t="s">
        <v>1771</v>
      </c>
      <c r="V848" s="31" t="s">
        <v>2882</v>
      </c>
      <c r="W848" s="16" t="s">
        <v>5500</v>
      </c>
      <c r="X848" s="16"/>
      <c r="Y848" s="74">
        <v>574</v>
      </c>
      <c r="Z848" s="196" t="str">
        <f t="shared" si="42"/>
        <v/>
      </c>
    </row>
    <row r="849" spans="2:26" ht="18.75">
      <c r="B849" s="211" t="s">
        <v>1760</v>
      </c>
      <c r="C849" s="211" t="s">
        <v>2808</v>
      </c>
      <c r="D849" s="46" t="s">
        <v>2783</v>
      </c>
      <c r="E849" s="31">
        <v>2</v>
      </c>
      <c r="F849" s="31" t="s">
        <v>2807</v>
      </c>
      <c r="G849" s="191">
        <v>21.29</v>
      </c>
      <c r="H849" s="191">
        <f t="shared" si="40"/>
        <v>13.141975308641975</v>
      </c>
      <c r="I849" s="154">
        <v>115</v>
      </c>
      <c r="J849" s="251">
        <f>_xlfn.XLOOKUP($I849,Inputs!$C$6:$C$23,Inputs!$D$6:$D$23)*$G849</f>
        <v>8.8809714285714279</v>
      </c>
      <c r="K849" s="252">
        <f t="shared" si="41"/>
        <v>3</v>
      </c>
      <c r="L849" s="322"/>
      <c r="M849" s="322"/>
      <c r="N849" s="322"/>
      <c r="O849" s="322"/>
      <c r="P849" s="322"/>
      <c r="Q849" s="250">
        <f>_xlfn.XLOOKUP($I849,Inputs!$G$6:$G$23,Inputs!$J$6:$J$23)*$K849</f>
        <v>98.449131513647643</v>
      </c>
      <c r="R849" s="250">
        <f>_xlfn.XLOOKUP($I849,Inputs!$G$6:$G$23,Inputs!$K$6:$K$23)*$K849</f>
        <v>108.40163934426229</v>
      </c>
      <c r="S849" s="211" t="s">
        <v>1771</v>
      </c>
      <c r="T849" s="31" t="s">
        <v>2882</v>
      </c>
      <c r="U849" s="211" t="s">
        <v>1761</v>
      </c>
      <c r="V849" s="31" t="s">
        <v>2883</v>
      </c>
      <c r="W849" s="16" t="s">
        <v>5500</v>
      </c>
      <c r="X849" s="16"/>
      <c r="Y849" s="74">
        <v>575</v>
      </c>
      <c r="Z849" s="196" t="str">
        <f t="shared" si="42"/>
        <v/>
      </c>
    </row>
    <row r="850" spans="2:26" ht="18.75">
      <c r="B850" s="211" t="s">
        <v>1760</v>
      </c>
      <c r="C850" s="211" t="s">
        <v>2808</v>
      </c>
      <c r="D850" s="46" t="s">
        <v>2783</v>
      </c>
      <c r="E850" s="31">
        <v>2</v>
      </c>
      <c r="F850" s="31" t="s">
        <v>2807</v>
      </c>
      <c r="G850" s="191">
        <v>0.1</v>
      </c>
      <c r="H850" s="191">
        <f t="shared" si="40"/>
        <v>6.1728395061728392E-2</v>
      </c>
      <c r="I850" s="154">
        <v>115</v>
      </c>
      <c r="J850" s="251">
        <f>_xlfn.XLOOKUP($I850,Inputs!$C$6:$C$23,Inputs!$D$6:$D$23)*$G850</f>
        <v>4.1714285714285718E-2</v>
      </c>
      <c r="K850" s="252">
        <f t="shared" si="41"/>
        <v>3</v>
      </c>
      <c r="L850" s="322"/>
      <c r="M850" s="322"/>
      <c r="N850" s="322"/>
      <c r="O850" s="322"/>
      <c r="P850" s="322"/>
      <c r="Q850" s="250">
        <f>_xlfn.XLOOKUP($I850,Inputs!$G$6:$G$23,Inputs!$J$6:$J$23)*$K850</f>
        <v>98.449131513647643</v>
      </c>
      <c r="R850" s="250">
        <f>_xlfn.XLOOKUP($I850,Inputs!$G$6:$G$23,Inputs!$K$6:$K$23)*$K850</f>
        <v>108.40163934426229</v>
      </c>
      <c r="S850" s="211" t="s">
        <v>1761</v>
      </c>
      <c r="T850" s="31" t="s">
        <v>2883</v>
      </c>
      <c r="U850" s="211" t="s">
        <v>1762</v>
      </c>
      <c r="V850" s="31" t="s">
        <v>3116</v>
      </c>
      <c r="W850" s="16" t="s">
        <v>5500</v>
      </c>
      <c r="X850" s="16"/>
      <c r="Y850" s="74">
        <v>576</v>
      </c>
      <c r="Z850" s="196" t="str">
        <f t="shared" si="42"/>
        <v/>
      </c>
    </row>
    <row r="851" spans="2:26" ht="18.75">
      <c r="B851" s="211" t="s">
        <v>1760</v>
      </c>
      <c r="C851" s="211" t="s">
        <v>2808</v>
      </c>
      <c r="D851" s="46" t="s">
        <v>2783</v>
      </c>
      <c r="E851" s="31">
        <v>2</v>
      </c>
      <c r="F851" s="31" t="s">
        <v>2807</v>
      </c>
      <c r="G851" s="191">
        <v>11.7</v>
      </c>
      <c r="H851" s="191">
        <f t="shared" si="40"/>
        <v>7.2222222222222214</v>
      </c>
      <c r="I851" s="154">
        <v>115</v>
      </c>
      <c r="J851" s="251">
        <f>_xlfn.XLOOKUP($I851,Inputs!$C$6:$C$23,Inputs!$D$6:$D$23)*$G851</f>
        <v>4.8805714285714288</v>
      </c>
      <c r="K851" s="252">
        <f t="shared" si="41"/>
        <v>3</v>
      </c>
      <c r="L851" s="322"/>
      <c r="M851" s="322"/>
      <c r="N851" s="322"/>
      <c r="O851" s="322"/>
      <c r="P851" s="322"/>
      <c r="Q851" s="250">
        <f>_xlfn.XLOOKUP($I851,Inputs!$G$6:$G$23,Inputs!$J$6:$J$23)*$K851</f>
        <v>98.449131513647643</v>
      </c>
      <c r="R851" s="250">
        <f>_xlfn.XLOOKUP($I851,Inputs!$G$6:$G$23,Inputs!$K$6:$K$23)*$K851</f>
        <v>108.40163934426229</v>
      </c>
      <c r="S851" s="211" t="s">
        <v>1761</v>
      </c>
      <c r="T851" s="31" t="s">
        <v>2883</v>
      </c>
      <c r="U851" s="211" t="s">
        <v>1763</v>
      </c>
      <c r="V851" s="31" t="s">
        <v>2885</v>
      </c>
      <c r="W851" s="16" t="s">
        <v>5500</v>
      </c>
      <c r="X851" s="16"/>
      <c r="Y851" s="74">
        <v>578</v>
      </c>
      <c r="Z851" s="196" t="str">
        <f t="shared" si="42"/>
        <v/>
      </c>
    </row>
    <row r="852" spans="2:26" ht="18.75">
      <c r="B852" s="211" t="s">
        <v>1760</v>
      </c>
      <c r="C852" s="211" t="s">
        <v>2808</v>
      </c>
      <c r="D852" s="46" t="s">
        <v>2783</v>
      </c>
      <c r="E852" s="31">
        <v>2</v>
      </c>
      <c r="F852" s="31" t="s">
        <v>2807</v>
      </c>
      <c r="G852" s="191">
        <v>0.1</v>
      </c>
      <c r="H852" s="191">
        <f t="shared" si="40"/>
        <v>6.1728395061728392E-2</v>
      </c>
      <c r="I852" s="154">
        <v>115</v>
      </c>
      <c r="J852" s="251">
        <f>_xlfn.XLOOKUP($I852,Inputs!$C$6:$C$23,Inputs!$D$6:$D$23)*$G852</f>
        <v>4.1714285714285718E-2</v>
      </c>
      <c r="K852" s="252">
        <f t="shared" si="41"/>
        <v>3</v>
      </c>
      <c r="L852" s="322"/>
      <c r="M852" s="322"/>
      <c r="N852" s="322"/>
      <c r="O852" s="322"/>
      <c r="P852" s="322"/>
      <c r="Q852" s="250">
        <f>_xlfn.XLOOKUP($I852,Inputs!$G$6:$G$23,Inputs!$J$6:$J$23)*$K852</f>
        <v>98.449131513647643</v>
      </c>
      <c r="R852" s="250">
        <f>_xlfn.XLOOKUP($I852,Inputs!$G$6:$G$23,Inputs!$K$6:$K$23)*$K852</f>
        <v>108.40163934426229</v>
      </c>
      <c r="S852" s="211" t="s">
        <v>1763</v>
      </c>
      <c r="T852" s="31" t="s">
        <v>2885</v>
      </c>
      <c r="U852" s="211" t="s">
        <v>1768</v>
      </c>
      <c r="V852" s="31" t="s">
        <v>4072</v>
      </c>
      <c r="W852" s="16" t="s">
        <v>5500</v>
      </c>
      <c r="X852" s="16"/>
      <c r="Y852" s="74">
        <v>579</v>
      </c>
      <c r="Z852" s="196" t="str">
        <f t="shared" si="42"/>
        <v/>
      </c>
    </row>
    <row r="853" spans="2:26" ht="18.75">
      <c r="B853" s="211" t="s">
        <v>1760</v>
      </c>
      <c r="C853" s="211" t="s">
        <v>2808</v>
      </c>
      <c r="D853" s="46" t="s">
        <v>2783</v>
      </c>
      <c r="E853" s="31">
        <v>2</v>
      </c>
      <c r="F853" s="31" t="s">
        <v>2807</v>
      </c>
      <c r="G853" s="191">
        <v>26.8</v>
      </c>
      <c r="H853" s="191">
        <f t="shared" si="40"/>
        <v>16.543209876543209</v>
      </c>
      <c r="I853" s="154">
        <v>115</v>
      </c>
      <c r="J853" s="251">
        <f>_xlfn.XLOOKUP($I853,Inputs!$C$6:$C$23,Inputs!$D$6:$D$23)*$G853</f>
        <v>11.179428571428572</v>
      </c>
      <c r="K853" s="252">
        <f t="shared" si="41"/>
        <v>3</v>
      </c>
      <c r="L853" s="322"/>
      <c r="M853" s="322"/>
      <c r="N853" s="322"/>
      <c r="O853" s="322"/>
      <c r="P853" s="322"/>
      <c r="Q853" s="250">
        <f>_xlfn.XLOOKUP($I853,Inputs!$G$6:$G$23,Inputs!$J$6:$J$23)*$K853</f>
        <v>98.449131513647643</v>
      </c>
      <c r="R853" s="250">
        <f>_xlfn.XLOOKUP($I853,Inputs!$G$6:$G$23,Inputs!$K$6:$K$23)*$K853</f>
        <v>108.40163934426229</v>
      </c>
      <c r="S853" s="211" t="s">
        <v>1763</v>
      </c>
      <c r="T853" s="31" t="s">
        <v>2885</v>
      </c>
      <c r="U853" s="211" t="s">
        <v>1769</v>
      </c>
      <c r="V853" s="31" t="s">
        <v>2884</v>
      </c>
      <c r="W853" s="16" t="s">
        <v>5500</v>
      </c>
      <c r="X853" s="16"/>
      <c r="Y853" s="74">
        <v>580</v>
      </c>
      <c r="Z853" s="196" t="str">
        <f t="shared" si="42"/>
        <v/>
      </c>
    </row>
    <row r="854" spans="2:26" ht="18.75">
      <c r="B854" s="211" t="s">
        <v>1760</v>
      </c>
      <c r="C854" s="211" t="s">
        <v>2808</v>
      </c>
      <c r="D854" s="46" t="s">
        <v>2783</v>
      </c>
      <c r="E854" s="31">
        <v>2</v>
      </c>
      <c r="F854" s="31" t="s">
        <v>2807</v>
      </c>
      <c r="G854" s="191">
        <v>34.32</v>
      </c>
      <c r="H854" s="191">
        <f t="shared" si="40"/>
        <v>21.185185185185183</v>
      </c>
      <c r="I854" s="154">
        <v>115</v>
      </c>
      <c r="J854" s="251">
        <f>_xlfn.XLOOKUP($I854,Inputs!$C$6:$C$23,Inputs!$D$6:$D$23)*$G854</f>
        <v>14.316342857142857</v>
      </c>
      <c r="K854" s="252">
        <f t="shared" si="41"/>
        <v>3</v>
      </c>
      <c r="L854" s="322"/>
      <c r="M854" s="322"/>
      <c r="N854" s="322"/>
      <c r="O854" s="322"/>
      <c r="P854" s="322"/>
      <c r="Q854" s="250">
        <f>_xlfn.XLOOKUP($I854,Inputs!$G$6:$G$23,Inputs!$J$6:$J$23)*$K854</f>
        <v>98.449131513647643</v>
      </c>
      <c r="R854" s="250">
        <f>_xlfn.XLOOKUP($I854,Inputs!$G$6:$G$23,Inputs!$K$6:$K$23)*$K854</f>
        <v>108.40163934426229</v>
      </c>
      <c r="S854" s="211" t="s">
        <v>1769</v>
      </c>
      <c r="T854" s="31" t="s">
        <v>2884</v>
      </c>
      <c r="U854" s="211" t="s">
        <v>1765</v>
      </c>
      <c r="V854" s="31" t="s">
        <v>2887</v>
      </c>
      <c r="W854" s="16" t="s">
        <v>5500</v>
      </c>
      <c r="X854" s="16"/>
      <c r="Y854" s="74">
        <v>581</v>
      </c>
      <c r="Z854" s="196" t="str">
        <f t="shared" si="42"/>
        <v/>
      </c>
    </row>
    <row r="855" spans="2:26" ht="18.75">
      <c r="B855" s="211" t="s">
        <v>1760</v>
      </c>
      <c r="C855" s="211" t="s">
        <v>2808</v>
      </c>
      <c r="D855" s="46" t="s">
        <v>2783</v>
      </c>
      <c r="E855" s="31">
        <v>1</v>
      </c>
      <c r="F855" s="31" t="s">
        <v>2807</v>
      </c>
      <c r="G855" s="191">
        <v>0.05</v>
      </c>
      <c r="H855" s="191">
        <f t="shared" si="40"/>
        <v>3.0864197530864196E-2</v>
      </c>
      <c r="I855" s="154">
        <v>115</v>
      </c>
      <c r="J855" s="251">
        <f>_xlfn.XLOOKUP($I855,Inputs!$C$6:$C$23,Inputs!$D$6:$D$23)*$G855</f>
        <v>2.0857142857142859E-2</v>
      </c>
      <c r="K855" s="252">
        <f t="shared" si="41"/>
        <v>3</v>
      </c>
      <c r="L855" s="322"/>
      <c r="M855" s="322"/>
      <c r="N855" s="322"/>
      <c r="O855" s="322"/>
      <c r="P855" s="322"/>
      <c r="Q855" s="250">
        <f>_xlfn.XLOOKUP($I855,Inputs!$G$6:$G$23,Inputs!$J$6:$J$23)*$K855</f>
        <v>98.449131513647643</v>
      </c>
      <c r="R855" s="250">
        <f>_xlfn.XLOOKUP($I855,Inputs!$G$6:$G$23,Inputs!$K$6:$K$23)*$K855</f>
        <v>108.40163934426229</v>
      </c>
      <c r="S855" s="211" t="s">
        <v>1765</v>
      </c>
      <c r="T855" s="31" t="s">
        <v>2887</v>
      </c>
      <c r="U855" s="211" t="s">
        <v>4390</v>
      </c>
      <c r="V855" s="31" t="s">
        <v>4391</v>
      </c>
      <c r="W855" s="16" t="s">
        <v>5500</v>
      </c>
      <c r="X855" s="16"/>
      <c r="Y855" s="74">
        <v>582</v>
      </c>
      <c r="Z855" s="196" t="str">
        <f t="shared" si="42"/>
        <v/>
      </c>
    </row>
    <row r="856" spans="2:26" ht="18.75">
      <c r="B856" s="211" t="s">
        <v>2743</v>
      </c>
      <c r="C856" s="211" t="s">
        <v>2808</v>
      </c>
      <c r="D856" s="46" t="s">
        <v>2783</v>
      </c>
      <c r="E856" s="31">
        <v>1</v>
      </c>
      <c r="F856" s="31" t="s">
        <v>2807</v>
      </c>
      <c r="G856" s="191">
        <v>205.8</v>
      </c>
      <c r="H856" s="191">
        <f t="shared" si="40"/>
        <v>127.03703703703704</v>
      </c>
      <c r="I856" s="154">
        <v>230</v>
      </c>
      <c r="J856" s="251">
        <f>_xlfn.XLOOKUP($I856,Inputs!$C$6:$C$23,Inputs!$D$6:$D$23)*$G856</f>
        <v>98.784000000000006</v>
      </c>
      <c r="K856" s="252">
        <f t="shared" si="41"/>
        <v>1.7370958665867871</v>
      </c>
      <c r="L856" s="322"/>
      <c r="M856" s="322"/>
      <c r="N856" s="322"/>
      <c r="O856" s="322"/>
      <c r="P856" s="322"/>
      <c r="Q856" s="250">
        <f>_xlfn.XLOOKUP($I856,Inputs!$G$6:$G$23,Inputs!$J$6:$J$23)*$K856</f>
        <v>232.77084612262948</v>
      </c>
      <c r="R856" s="250">
        <f>_xlfn.XLOOKUP($I856,Inputs!$G$6:$G$23,Inputs!$K$6:$K$23)*$K856</f>
        <v>251.87890065508412</v>
      </c>
      <c r="S856" s="211" t="s">
        <v>2381</v>
      </c>
      <c r="T856" s="31" t="s">
        <v>4614</v>
      </c>
      <c r="U856" s="211" t="s">
        <v>1331</v>
      </c>
      <c r="V856" s="31" t="s">
        <v>4153</v>
      </c>
      <c r="W856" s="16" t="s">
        <v>5500</v>
      </c>
      <c r="X856" s="16"/>
      <c r="Y856" s="74">
        <v>2196</v>
      </c>
      <c r="Z856" s="196" t="str">
        <f t="shared" si="42"/>
        <v/>
      </c>
    </row>
    <row r="857" spans="2:26" ht="18.75">
      <c r="B857" s="211" t="s">
        <v>2320</v>
      </c>
      <c r="C857" s="211" t="s">
        <v>2808</v>
      </c>
      <c r="D857" s="46" t="s">
        <v>2783</v>
      </c>
      <c r="E857" s="31">
        <v>1</v>
      </c>
      <c r="F857" s="31" t="s">
        <v>2807</v>
      </c>
      <c r="G857" s="191">
        <v>20</v>
      </c>
      <c r="H857" s="191">
        <f t="shared" si="40"/>
        <v>12.345679012345679</v>
      </c>
      <c r="I857" s="154">
        <v>230</v>
      </c>
      <c r="J857" s="251">
        <f>_xlfn.XLOOKUP($I857,Inputs!$C$6:$C$23,Inputs!$D$6:$D$23)*$G857</f>
        <v>9.6</v>
      </c>
      <c r="K857" s="252">
        <f t="shared" si="41"/>
        <v>3</v>
      </c>
      <c r="L857" s="322"/>
      <c r="M857" s="322"/>
      <c r="N857" s="322"/>
      <c r="O857" s="322"/>
      <c r="P857" s="322"/>
      <c r="Q857" s="250">
        <f>_xlfn.XLOOKUP($I857,Inputs!$G$6:$G$23,Inputs!$J$6:$J$23)*$K857</f>
        <v>402</v>
      </c>
      <c r="R857" s="250">
        <f>_xlfn.XLOOKUP($I857,Inputs!$G$6:$G$23,Inputs!$K$6:$K$23)*$K857</f>
        <v>435</v>
      </c>
      <c r="S857" s="211" t="s">
        <v>2298</v>
      </c>
      <c r="T857" s="31" t="s">
        <v>4538</v>
      </c>
      <c r="U857" s="211" t="s">
        <v>2321</v>
      </c>
      <c r="V857" s="31" t="s">
        <v>2989</v>
      </c>
      <c r="W857" s="16" t="s">
        <v>5494</v>
      </c>
      <c r="X857" s="16"/>
      <c r="Y857" s="74">
        <v>1472</v>
      </c>
      <c r="Z857" s="196" t="str">
        <f t="shared" si="42"/>
        <v/>
      </c>
    </row>
    <row r="858" spans="2:26" ht="18.75">
      <c r="B858" s="211" t="s">
        <v>2320</v>
      </c>
      <c r="C858" s="211" t="s">
        <v>2808</v>
      </c>
      <c r="D858" s="46" t="s">
        <v>2783</v>
      </c>
      <c r="E858" s="31">
        <v>1</v>
      </c>
      <c r="F858" s="31" t="s">
        <v>2807</v>
      </c>
      <c r="G858" s="191">
        <v>0.1</v>
      </c>
      <c r="H858" s="191">
        <f t="shared" si="40"/>
        <v>6.1728395061728392E-2</v>
      </c>
      <c r="I858" s="154">
        <v>230</v>
      </c>
      <c r="J858" s="251">
        <f>_xlfn.XLOOKUP($I858,Inputs!$C$6:$C$23,Inputs!$D$6:$D$23)*$G858</f>
        <v>4.8000000000000001E-2</v>
      </c>
      <c r="K858" s="252">
        <f t="shared" si="41"/>
        <v>3</v>
      </c>
      <c r="L858" s="322"/>
      <c r="M858" s="322"/>
      <c r="N858" s="322"/>
      <c r="O858" s="322"/>
      <c r="P858" s="322"/>
      <c r="Q858" s="250">
        <f>_xlfn.XLOOKUP($I858,Inputs!$G$6:$G$23,Inputs!$J$6:$J$23)*$K858</f>
        <v>402</v>
      </c>
      <c r="R858" s="250">
        <f>_xlfn.XLOOKUP($I858,Inputs!$G$6:$G$23,Inputs!$K$6:$K$23)*$K858</f>
        <v>435</v>
      </c>
      <c r="S858" s="211" t="s">
        <v>2321</v>
      </c>
      <c r="T858" s="31" t="s">
        <v>2989</v>
      </c>
      <c r="U858" s="211" t="s">
        <v>4370</v>
      </c>
      <c r="V858" s="31" t="s">
        <v>4456</v>
      </c>
      <c r="W858" s="16" t="s">
        <v>5494</v>
      </c>
      <c r="X858" s="16"/>
      <c r="Y858" s="74">
        <v>1473</v>
      </c>
      <c r="Z858" s="196" t="str">
        <f t="shared" si="42"/>
        <v/>
      </c>
    </row>
    <row r="859" spans="2:26" ht="18.75">
      <c r="B859" s="211" t="s">
        <v>2320</v>
      </c>
      <c r="C859" s="211" t="s">
        <v>2808</v>
      </c>
      <c r="D859" s="46" t="s">
        <v>2783</v>
      </c>
      <c r="E859" s="31">
        <v>1</v>
      </c>
      <c r="F859" s="31" t="s">
        <v>2807</v>
      </c>
      <c r="G859" s="191">
        <v>12.1</v>
      </c>
      <c r="H859" s="191">
        <f t="shared" si="40"/>
        <v>7.4691358024691352</v>
      </c>
      <c r="I859" s="154">
        <v>230</v>
      </c>
      <c r="J859" s="251">
        <f>_xlfn.XLOOKUP($I859,Inputs!$C$6:$C$23,Inputs!$D$6:$D$23)*$G859</f>
        <v>5.8079999999999998</v>
      </c>
      <c r="K859" s="252">
        <f t="shared" si="41"/>
        <v>3</v>
      </c>
      <c r="L859" s="322"/>
      <c r="M859" s="322"/>
      <c r="N859" s="322"/>
      <c r="O859" s="322"/>
      <c r="P859" s="322"/>
      <c r="Q859" s="250">
        <f>_xlfn.XLOOKUP($I859,Inputs!$G$6:$G$23,Inputs!$J$6:$J$23)*$K859</f>
        <v>402</v>
      </c>
      <c r="R859" s="250">
        <f>_xlfn.XLOOKUP($I859,Inputs!$G$6:$G$23,Inputs!$K$6:$K$23)*$K859</f>
        <v>435</v>
      </c>
      <c r="S859" s="211" t="s">
        <v>2321</v>
      </c>
      <c r="T859" s="31" t="s">
        <v>2989</v>
      </c>
      <c r="U859" s="211" t="s">
        <v>2085</v>
      </c>
      <c r="V859" s="31" t="s">
        <v>2938</v>
      </c>
      <c r="W859" s="16" t="s">
        <v>5494</v>
      </c>
      <c r="X859" s="16"/>
      <c r="Y859" s="74">
        <v>1474</v>
      </c>
      <c r="Z859" s="196" t="str">
        <f t="shared" si="42"/>
        <v/>
      </c>
    </row>
    <row r="860" spans="2:26" ht="18.75">
      <c r="B860" s="211" t="s">
        <v>2320</v>
      </c>
      <c r="C860" s="211" t="s">
        <v>2808</v>
      </c>
      <c r="D860" s="46" t="s">
        <v>2783</v>
      </c>
      <c r="E860" s="31">
        <v>1</v>
      </c>
      <c r="F860" s="31" t="s">
        <v>2807</v>
      </c>
      <c r="G860" s="191">
        <v>0.1</v>
      </c>
      <c r="H860" s="191">
        <f t="shared" si="40"/>
        <v>6.1728395061728392E-2</v>
      </c>
      <c r="I860" s="154">
        <v>230</v>
      </c>
      <c r="J860" s="251">
        <f>_xlfn.XLOOKUP($I860,Inputs!$C$6:$C$23,Inputs!$D$6:$D$23)*$G860</f>
        <v>4.8000000000000001E-2</v>
      </c>
      <c r="K860" s="252">
        <f t="shared" si="41"/>
        <v>3</v>
      </c>
      <c r="L860" s="322"/>
      <c r="M860" s="322"/>
      <c r="N860" s="322"/>
      <c r="O860" s="322"/>
      <c r="P860" s="322"/>
      <c r="Q860" s="250">
        <f>_xlfn.XLOOKUP($I860,Inputs!$G$6:$G$23,Inputs!$J$6:$J$23)*$K860</f>
        <v>402</v>
      </c>
      <c r="R860" s="250">
        <f>_xlfn.XLOOKUP($I860,Inputs!$G$6:$G$23,Inputs!$K$6:$K$23)*$K860</f>
        <v>435</v>
      </c>
      <c r="S860" s="211" t="s">
        <v>2085</v>
      </c>
      <c r="T860" s="31" t="s">
        <v>2938</v>
      </c>
      <c r="U860" s="211" t="s">
        <v>1630</v>
      </c>
      <c r="V860" s="31" t="s">
        <v>3971</v>
      </c>
      <c r="W860" s="16" t="s">
        <v>5494</v>
      </c>
      <c r="X860" s="16"/>
      <c r="Y860" s="74">
        <v>1475</v>
      </c>
      <c r="Z860" s="196" t="str">
        <f t="shared" si="42"/>
        <v/>
      </c>
    </row>
    <row r="861" spans="2:26" ht="18.75">
      <c r="B861" s="211" t="s">
        <v>2320</v>
      </c>
      <c r="C861" s="211" t="s">
        <v>2808</v>
      </c>
      <c r="D861" s="46" t="s">
        <v>2783</v>
      </c>
      <c r="E861" s="31">
        <v>1</v>
      </c>
      <c r="F861" s="31" t="s">
        <v>2807</v>
      </c>
      <c r="G861" s="191">
        <v>12.2</v>
      </c>
      <c r="H861" s="191">
        <f t="shared" si="40"/>
        <v>7.530864197530863</v>
      </c>
      <c r="I861" s="154">
        <v>230</v>
      </c>
      <c r="J861" s="251">
        <f>_xlfn.XLOOKUP($I861,Inputs!$C$6:$C$23,Inputs!$D$6:$D$23)*$G861</f>
        <v>5.8559999999999999</v>
      </c>
      <c r="K861" s="252">
        <f t="shared" si="41"/>
        <v>3</v>
      </c>
      <c r="L861" s="322"/>
      <c r="M861" s="322"/>
      <c r="N861" s="322"/>
      <c r="O861" s="322"/>
      <c r="P861" s="322"/>
      <c r="Q861" s="250">
        <f>_xlfn.XLOOKUP($I861,Inputs!$G$6:$G$23,Inputs!$J$6:$J$23)*$K861</f>
        <v>402</v>
      </c>
      <c r="R861" s="250">
        <f>_xlfn.XLOOKUP($I861,Inputs!$G$6:$G$23,Inputs!$K$6:$K$23)*$K861</f>
        <v>435</v>
      </c>
      <c r="S861" s="211" t="s">
        <v>2085</v>
      </c>
      <c r="T861" s="31" t="s">
        <v>2938</v>
      </c>
      <c r="U861" s="211" t="s">
        <v>2086</v>
      </c>
      <c r="V861" s="31" t="s">
        <v>4531</v>
      </c>
      <c r="W861" s="16" t="s">
        <v>5494</v>
      </c>
      <c r="X861" s="16"/>
      <c r="Y861" s="74">
        <v>1476</v>
      </c>
      <c r="Z861" s="196" t="str">
        <f t="shared" si="42"/>
        <v/>
      </c>
    </row>
    <row r="862" spans="2:26" ht="18.75">
      <c r="B862" s="211" t="s">
        <v>2323</v>
      </c>
      <c r="C862" s="211" t="s">
        <v>2808</v>
      </c>
      <c r="D862" s="46" t="s">
        <v>2783</v>
      </c>
      <c r="E862" s="31">
        <v>1</v>
      </c>
      <c r="F862" s="31" t="s">
        <v>2807</v>
      </c>
      <c r="G862" s="191">
        <v>32.1</v>
      </c>
      <c r="H862" s="191">
        <f t="shared" si="40"/>
        <v>19.814814814814813</v>
      </c>
      <c r="I862" s="154">
        <v>230</v>
      </c>
      <c r="J862" s="251">
        <f>_xlfn.XLOOKUP($I862,Inputs!$C$6:$C$23,Inputs!$D$6:$D$23)*$G862</f>
        <v>15.407999999999999</v>
      </c>
      <c r="K862" s="252">
        <f t="shared" si="41"/>
        <v>3</v>
      </c>
      <c r="L862" s="322"/>
      <c r="M862" s="322"/>
      <c r="N862" s="322"/>
      <c r="O862" s="322"/>
      <c r="P862" s="322"/>
      <c r="Q862" s="250">
        <f>_xlfn.XLOOKUP($I862,Inputs!$G$6:$G$23,Inputs!$J$6:$J$23)*$K862</f>
        <v>402</v>
      </c>
      <c r="R862" s="250">
        <f>_xlfn.XLOOKUP($I862,Inputs!$G$6:$G$23,Inputs!$K$6:$K$23)*$K862</f>
        <v>435</v>
      </c>
      <c r="S862" s="211" t="s">
        <v>2298</v>
      </c>
      <c r="T862" s="31" t="s">
        <v>4538</v>
      </c>
      <c r="U862" s="211" t="s">
        <v>2085</v>
      </c>
      <c r="V862" s="31" t="s">
        <v>2938</v>
      </c>
      <c r="W862" s="16" t="s">
        <v>5494</v>
      </c>
      <c r="X862" s="16"/>
      <c r="Y862" s="74">
        <v>1478</v>
      </c>
      <c r="Z862" s="196" t="str">
        <f t="shared" si="42"/>
        <v/>
      </c>
    </row>
    <row r="863" spans="2:26" ht="18.75">
      <c r="B863" s="211" t="s">
        <v>2323</v>
      </c>
      <c r="C863" s="211" t="s">
        <v>2808</v>
      </c>
      <c r="D863" s="46" t="s">
        <v>2783</v>
      </c>
      <c r="E863" s="31">
        <v>1</v>
      </c>
      <c r="F863" s="31" t="s">
        <v>2807</v>
      </c>
      <c r="G863" s="191">
        <v>0.1</v>
      </c>
      <c r="H863" s="191">
        <f t="shared" si="40"/>
        <v>6.1728395061728392E-2</v>
      </c>
      <c r="I863" s="154">
        <v>230</v>
      </c>
      <c r="J863" s="251">
        <f>_xlfn.XLOOKUP($I863,Inputs!$C$6:$C$23,Inputs!$D$6:$D$23)*$G863</f>
        <v>4.8000000000000001E-2</v>
      </c>
      <c r="K863" s="252">
        <f t="shared" si="41"/>
        <v>3</v>
      </c>
      <c r="L863" s="322"/>
      <c r="M863" s="322"/>
      <c r="N863" s="322"/>
      <c r="O863" s="322"/>
      <c r="P863" s="322"/>
      <c r="Q863" s="250">
        <f>_xlfn.XLOOKUP($I863,Inputs!$G$6:$G$23,Inputs!$J$6:$J$23)*$K863</f>
        <v>402</v>
      </c>
      <c r="R863" s="250">
        <f>_xlfn.XLOOKUP($I863,Inputs!$G$6:$G$23,Inputs!$K$6:$K$23)*$K863</f>
        <v>435</v>
      </c>
      <c r="S863" s="211" t="s">
        <v>2085</v>
      </c>
      <c r="T863" s="31" t="s">
        <v>2938</v>
      </c>
      <c r="U863" s="211" t="s">
        <v>1630</v>
      </c>
      <c r="V863" s="31" t="s">
        <v>3971</v>
      </c>
      <c r="W863" s="16" t="s">
        <v>5494</v>
      </c>
      <c r="X863" s="16"/>
      <c r="Y863" s="74">
        <v>1479</v>
      </c>
      <c r="Z863" s="196" t="str">
        <f t="shared" si="42"/>
        <v/>
      </c>
    </row>
    <row r="864" spans="2:26" ht="18.75">
      <c r="B864" s="211" t="s">
        <v>2323</v>
      </c>
      <c r="C864" s="211" t="s">
        <v>2808</v>
      </c>
      <c r="D864" s="46" t="s">
        <v>2783</v>
      </c>
      <c r="E864" s="31">
        <v>1</v>
      </c>
      <c r="F864" s="31" t="s">
        <v>2807</v>
      </c>
      <c r="G864" s="191">
        <v>12.2</v>
      </c>
      <c r="H864" s="191">
        <f t="shared" si="40"/>
        <v>7.530864197530863</v>
      </c>
      <c r="I864" s="154">
        <v>230</v>
      </c>
      <c r="J864" s="251">
        <f>_xlfn.XLOOKUP($I864,Inputs!$C$6:$C$23,Inputs!$D$6:$D$23)*$G864</f>
        <v>5.8559999999999999</v>
      </c>
      <c r="K864" s="252">
        <f t="shared" si="41"/>
        <v>3</v>
      </c>
      <c r="L864" s="322"/>
      <c r="M864" s="322"/>
      <c r="N864" s="322"/>
      <c r="O864" s="322"/>
      <c r="P864" s="322"/>
      <c r="Q864" s="250">
        <f>_xlfn.XLOOKUP($I864,Inputs!$G$6:$G$23,Inputs!$J$6:$J$23)*$K864</f>
        <v>402</v>
      </c>
      <c r="R864" s="250">
        <f>_xlfn.XLOOKUP($I864,Inputs!$G$6:$G$23,Inputs!$K$6:$K$23)*$K864</f>
        <v>435</v>
      </c>
      <c r="S864" s="211" t="s">
        <v>2085</v>
      </c>
      <c r="T864" s="31" t="s">
        <v>2938</v>
      </c>
      <c r="U864" s="211" t="s">
        <v>2086</v>
      </c>
      <c r="V864" s="31" t="s">
        <v>4531</v>
      </c>
      <c r="W864" s="16" t="s">
        <v>5494</v>
      </c>
      <c r="X864" s="16"/>
      <c r="Y864" s="74">
        <v>1480</v>
      </c>
      <c r="Z864" s="196" t="str">
        <f t="shared" si="42"/>
        <v/>
      </c>
    </row>
    <row r="865" spans="2:26" ht="18.75">
      <c r="B865" s="211" t="s">
        <v>2526</v>
      </c>
      <c r="C865" s="211" t="s">
        <v>2808</v>
      </c>
      <c r="D865" s="46" t="s">
        <v>2783</v>
      </c>
      <c r="E865" s="31">
        <v>1</v>
      </c>
      <c r="F865" s="31" t="s">
        <v>2807</v>
      </c>
      <c r="G865" s="191">
        <v>28</v>
      </c>
      <c r="H865" s="191">
        <f t="shared" si="40"/>
        <v>17.283950617283949</v>
      </c>
      <c r="I865" s="154">
        <v>230</v>
      </c>
      <c r="J865" s="251">
        <f>_xlfn.XLOOKUP($I865,Inputs!$C$6:$C$23,Inputs!$D$6:$D$23)*$G865</f>
        <v>13.44</v>
      </c>
      <c r="K865" s="252">
        <f t="shared" si="41"/>
        <v>3</v>
      </c>
      <c r="L865" s="322"/>
      <c r="M865" s="322"/>
      <c r="N865" s="322"/>
      <c r="O865" s="322"/>
      <c r="P865" s="322"/>
      <c r="Q865" s="250">
        <f>_xlfn.XLOOKUP($I865,Inputs!$G$6:$G$23,Inputs!$J$6:$J$23)*$K865</f>
        <v>402</v>
      </c>
      <c r="R865" s="250">
        <f>_xlfn.XLOOKUP($I865,Inputs!$G$6:$G$23,Inputs!$K$6:$K$23)*$K865</f>
        <v>435</v>
      </c>
      <c r="S865" s="211" t="s">
        <v>4425</v>
      </c>
      <c r="T865" s="31" t="s">
        <v>4572</v>
      </c>
      <c r="U865" s="211" t="s">
        <v>2085</v>
      </c>
      <c r="V865" s="31" t="s">
        <v>2938</v>
      </c>
      <c r="W865" s="16" t="s">
        <v>5494</v>
      </c>
      <c r="X865" s="16"/>
      <c r="Y865" s="74">
        <v>1856</v>
      </c>
      <c r="Z865" s="196" t="str">
        <f t="shared" si="42"/>
        <v/>
      </c>
    </row>
    <row r="866" spans="2:26" ht="18.75">
      <c r="B866" s="211" t="s">
        <v>2526</v>
      </c>
      <c r="C866" s="211" t="s">
        <v>2808</v>
      </c>
      <c r="D866" s="46" t="s">
        <v>2783</v>
      </c>
      <c r="E866" s="31">
        <v>1</v>
      </c>
      <c r="F866" s="31" t="s">
        <v>2807</v>
      </c>
      <c r="G866" s="191">
        <v>0.1</v>
      </c>
      <c r="H866" s="191">
        <f t="shared" si="40"/>
        <v>6.1728395061728392E-2</v>
      </c>
      <c r="I866" s="154">
        <v>230</v>
      </c>
      <c r="J866" s="251">
        <f>_xlfn.XLOOKUP($I866,Inputs!$C$6:$C$23,Inputs!$D$6:$D$23)*$G866</f>
        <v>4.8000000000000001E-2</v>
      </c>
      <c r="K866" s="252">
        <f t="shared" si="41"/>
        <v>3</v>
      </c>
      <c r="L866" s="322"/>
      <c r="M866" s="322"/>
      <c r="N866" s="322"/>
      <c r="O866" s="322"/>
      <c r="P866" s="322"/>
      <c r="Q866" s="250">
        <f>_xlfn.XLOOKUP($I866,Inputs!$G$6:$G$23,Inputs!$J$6:$J$23)*$K866</f>
        <v>402</v>
      </c>
      <c r="R866" s="250">
        <f>_xlfn.XLOOKUP($I866,Inputs!$G$6:$G$23,Inputs!$K$6:$K$23)*$K866</f>
        <v>435</v>
      </c>
      <c r="S866" s="211" t="s">
        <v>2085</v>
      </c>
      <c r="T866" s="31" t="s">
        <v>2938</v>
      </c>
      <c r="U866" s="211" t="s">
        <v>1630</v>
      </c>
      <c r="V866" s="31" t="s">
        <v>3971</v>
      </c>
      <c r="W866" s="16" t="s">
        <v>5494</v>
      </c>
      <c r="X866" s="16"/>
      <c r="Y866" s="74">
        <v>1857</v>
      </c>
      <c r="Z866" s="196" t="str">
        <f t="shared" si="42"/>
        <v/>
      </c>
    </row>
    <row r="867" spans="2:26" ht="18.75">
      <c r="B867" s="211" t="s">
        <v>2526</v>
      </c>
      <c r="C867" s="211" t="s">
        <v>2808</v>
      </c>
      <c r="D867" s="46" t="s">
        <v>2783</v>
      </c>
      <c r="E867" s="31">
        <v>1</v>
      </c>
      <c r="F867" s="31" t="s">
        <v>2807</v>
      </c>
      <c r="G867" s="191">
        <v>12.2</v>
      </c>
      <c r="H867" s="191">
        <f t="shared" si="40"/>
        <v>7.530864197530863</v>
      </c>
      <c r="I867" s="154">
        <v>230</v>
      </c>
      <c r="J867" s="251">
        <f>_xlfn.XLOOKUP($I867,Inputs!$C$6:$C$23,Inputs!$D$6:$D$23)*$G867</f>
        <v>5.8559999999999999</v>
      </c>
      <c r="K867" s="252">
        <f t="shared" si="41"/>
        <v>3</v>
      </c>
      <c r="L867" s="322"/>
      <c r="M867" s="322"/>
      <c r="N867" s="322"/>
      <c r="O867" s="322"/>
      <c r="P867" s="322"/>
      <c r="Q867" s="250">
        <f>_xlfn.XLOOKUP($I867,Inputs!$G$6:$G$23,Inputs!$J$6:$J$23)*$K867</f>
        <v>402</v>
      </c>
      <c r="R867" s="250">
        <f>_xlfn.XLOOKUP($I867,Inputs!$G$6:$G$23,Inputs!$K$6:$K$23)*$K867</f>
        <v>435</v>
      </c>
      <c r="S867" s="211" t="s">
        <v>2085</v>
      </c>
      <c r="T867" s="31" t="s">
        <v>2938</v>
      </c>
      <c r="U867" s="211" t="s">
        <v>2086</v>
      </c>
      <c r="V867" s="31" t="s">
        <v>4531</v>
      </c>
      <c r="W867" s="16" t="s">
        <v>5494</v>
      </c>
      <c r="X867" s="16"/>
      <c r="Y867" s="74">
        <v>1858</v>
      </c>
      <c r="Z867" s="196" t="str">
        <f t="shared" si="42"/>
        <v/>
      </c>
    </row>
    <row r="868" spans="2:26" ht="18.75">
      <c r="B868" s="211" t="s">
        <v>1703</v>
      </c>
      <c r="C868" s="211" t="s">
        <v>2808</v>
      </c>
      <c r="D868" s="46" t="s">
        <v>2783</v>
      </c>
      <c r="E868" s="31">
        <v>1</v>
      </c>
      <c r="F868" s="31" t="s">
        <v>2807</v>
      </c>
      <c r="G868" s="191">
        <v>1</v>
      </c>
      <c r="H868" s="191">
        <f t="shared" si="40"/>
        <v>0.61728395061728392</v>
      </c>
      <c r="I868" s="154">
        <v>115</v>
      </c>
      <c r="J868" s="251">
        <f>_xlfn.XLOOKUP($I868,Inputs!$C$6:$C$23,Inputs!$D$6:$D$23)*$G868</f>
        <v>0.41714285714285715</v>
      </c>
      <c r="K868" s="252">
        <f t="shared" si="41"/>
        <v>3</v>
      </c>
      <c r="L868" s="322"/>
      <c r="M868" s="322"/>
      <c r="N868" s="322"/>
      <c r="O868" s="322"/>
      <c r="P868" s="322"/>
      <c r="Q868" s="250">
        <f>_xlfn.XLOOKUP($I868,Inputs!$G$6:$G$23,Inputs!$J$6:$J$23)*$K868</f>
        <v>98.449131513647643</v>
      </c>
      <c r="R868" s="250">
        <f>_xlfn.XLOOKUP($I868,Inputs!$G$6:$G$23,Inputs!$K$6:$K$23)*$K868</f>
        <v>108.40163934426229</v>
      </c>
      <c r="S868" s="211" t="s">
        <v>1704</v>
      </c>
      <c r="T868" s="31" t="s">
        <v>3980</v>
      </c>
      <c r="U868" s="211" t="s">
        <v>5038</v>
      </c>
      <c r="V868" s="31" t="s">
        <v>5039</v>
      </c>
      <c r="W868" s="16" t="s">
        <v>4921</v>
      </c>
      <c r="X868" s="16"/>
      <c r="Y868" s="74">
        <v>499</v>
      </c>
      <c r="Z868" s="196" t="str">
        <f t="shared" si="42"/>
        <v/>
      </c>
    </row>
    <row r="869" spans="2:26" ht="18.75">
      <c r="B869" s="211" t="s">
        <v>1703</v>
      </c>
      <c r="C869" s="211" t="s">
        <v>2808</v>
      </c>
      <c r="D869" s="46" t="s">
        <v>2783</v>
      </c>
      <c r="E869" s="31">
        <v>1</v>
      </c>
      <c r="F869" s="31" t="s">
        <v>2807</v>
      </c>
      <c r="G869" s="191">
        <v>0.4</v>
      </c>
      <c r="H869" s="191">
        <f t="shared" si="40"/>
        <v>0.24691358024691357</v>
      </c>
      <c r="I869" s="154">
        <v>115</v>
      </c>
      <c r="J869" s="251">
        <f>_xlfn.XLOOKUP($I869,Inputs!$C$6:$C$23,Inputs!$D$6:$D$23)*$G869</f>
        <v>0.16685714285714287</v>
      </c>
      <c r="K869" s="252">
        <f t="shared" si="41"/>
        <v>3</v>
      </c>
      <c r="L869" s="322"/>
      <c r="M869" s="322"/>
      <c r="N869" s="322"/>
      <c r="O869" s="322"/>
      <c r="P869" s="322"/>
      <c r="Q869" s="250">
        <f>_xlfn.XLOOKUP($I869,Inputs!$G$6:$G$23,Inputs!$J$6:$J$23)*$K869</f>
        <v>98.449131513647643</v>
      </c>
      <c r="R869" s="250">
        <f>_xlfn.XLOOKUP($I869,Inputs!$G$6:$G$23,Inputs!$K$6:$K$23)*$K869</f>
        <v>108.40163934426229</v>
      </c>
      <c r="S869" s="211" t="s">
        <v>5038</v>
      </c>
      <c r="T869" s="31" t="s">
        <v>5039</v>
      </c>
      <c r="U869" s="211" t="s">
        <v>1705</v>
      </c>
      <c r="V869" s="31" t="s">
        <v>4264</v>
      </c>
      <c r="W869" s="16" t="s">
        <v>4921</v>
      </c>
      <c r="X869" s="16"/>
      <c r="Y869" s="74">
        <v>500</v>
      </c>
      <c r="Z869" s="196" t="str">
        <f t="shared" si="42"/>
        <v/>
      </c>
    </row>
    <row r="870" spans="2:26" ht="18.75">
      <c r="B870" s="211" t="s">
        <v>1703</v>
      </c>
      <c r="C870" s="211" t="s">
        <v>2808</v>
      </c>
      <c r="D870" s="46" t="s">
        <v>2783</v>
      </c>
      <c r="E870" s="31">
        <v>1</v>
      </c>
      <c r="F870" s="31" t="s">
        <v>2807</v>
      </c>
      <c r="G870" s="191">
        <v>3.6</v>
      </c>
      <c r="H870" s="191">
        <f t="shared" si="40"/>
        <v>2.2222222222222223</v>
      </c>
      <c r="I870" s="154">
        <v>115</v>
      </c>
      <c r="J870" s="251">
        <f>_xlfn.XLOOKUP($I870,Inputs!$C$6:$C$23,Inputs!$D$6:$D$23)*$G870</f>
        <v>1.5017142857142858</v>
      </c>
      <c r="K870" s="252">
        <f t="shared" si="41"/>
        <v>3</v>
      </c>
      <c r="L870" s="322"/>
      <c r="M870" s="322"/>
      <c r="N870" s="322"/>
      <c r="O870" s="322"/>
      <c r="P870" s="322"/>
      <c r="Q870" s="250">
        <f>_xlfn.XLOOKUP($I870,Inputs!$G$6:$G$23,Inputs!$J$6:$J$23)*$K870</f>
        <v>98.449131513647643</v>
      </c>
      <c r="R870" s="250">
        <f>_xlfn.XLOOKUP($I870,Inputs!$G$6:$G$23,Inputs!$K$6:$K$23)*$K870</f>
        <v>108.40163934426229</v>
      </c>
      <c r="S870" s="211" t="s">
        <v>1705</v>
      </c>
      <c r="T870" s="31" t="s">
        <v>4264</v>
      </c>
      <c r="U870" s="211" t="s">
        <v>1706</v>
      </c>
      <c r="V870" s="31" t="s">
        <v>4035</v>
      </c>
      <c r="W870" s="16" t="s">
        <v>4921</v>
      </c>
      <c r="X870" s="16"/>
      <c r="Y870" s="74">
        <v>501</v>
      </c>
      <c r="Z870" s="196" t="str">
        <f t="shared" si="42"/>
        <v/>
      </c>
    </row>
    <row r="871" spans="2:26" ht="18.75">
      <c r="B871" s="211" t="s">
        <v>1720</v>
      </c>
      <c r="C871" s="211" t="s">
        <v>2808</v>
      </c>
      <c r="D871" s="46" t="s">
        <v>2783</v>
      </c>
      <c r="E871" s="31">
        <v>1</v>
      </c>
      <c r="F871" s="31" t="s">
        <v>2807</v>
      </c>
      <c r="G871" s="191">
        <v>1</v>
      </c>
      <c r="H871" s="191">
        <f t="shared" si="40"/>
        <v>0.61728395061728392</v>
      </c>
      <c r="I871" s="154">
        <v>115</v>
      </c>
      <c r="J871" s="251">
        <f>_xlfn.XLOOKUP($I871,Inputs!$C$6:$C$23,Inputs!$D$6:$D$23)*$G871</f>
        <v>0.41714285714285715</v>
      </c>
      <c r="K871" s="252">
        <f t="shared" si="41"/>
        <v>3</v>
      </c>
      <c r="L871" s="322"/>
      <c r="M871" s="322"/>
      <c r="N871" s="322"/>
      <c r="O871" s="322"/>
      <c r="P871" s="322"/>
      <c r="Q871" s="250">
        <f>_xlfn.XLOOKUP($I871,Inputs!$G$6:$G$23,Inputs!$J$6:$J$23)*$K871</f>
        <v>98.449131513647643</v>
      </c>
      <c r="R871" s="250">
        <f>_xlfn.XLOOKUP($I871,Inputs!$G$6:$G$23,Inputs!$K$6:$K$23)*$K871</f>
        <v>108.40163934426229</v>
      </c>
      <c r="S871" s="211" t="s">
        <v>1704</v>
      </c>
      <c r="T871" s="31" t="s">
        <v>3980</v>
      </c>
      <c r="U871" s="211" t="s">
        <v>5038</v>
      </c>
      <c r="V871" s="31" t="s">
        <v>5039</v>
      </c>
      <c r="W871" s="16" t="s">
        <v>4921</v>
      </c>
      <c r="X871" s="16"/>
      <c r="Y871" s="74">
        <v>519</v>
      </c>
      <c r="Z871" s="196" t="str">
        <f t="shared" si="42"/>
        <v/>
      </c>
    </row>
    <row r="872" spans="2:26" ht="18.75">
      <c r="B872" s="211" t="s">
        <v>1720</v>
      </c>
      <c r="C872" s="211" t="s">
        <v>2808</v>
      </c>
      <c r="D872" s="46" t="s">
        <v>2783</v>
      </c>
      <c r="E872" s="31">
        <v>1</v>
      </c>
      <c r="F872" s="31" t="s">
        <v>2807</v>
      </c>
      <c r="G872" s="191">
        <v>0.4</v>
      </c>
      <c r="H872" s="191">
        <f t="shared" si="40"/>
        <v>0.24691358024691357</v>
      </c>
      <c r="I872" s="154">
        <v>115</v>
      </c>
      <c r="J872" s="251">
        <f>_xlfn.XLOOKUP($I872,Inputs!$C$6:$C$23,Inputs!$D$6:$D$23)*$G872</f>
        <v>0.16685714285714287</v>
      </c>
      <c r="K872" s="252">
        <f t="shared" si="41"/>
        <v>3</v>
      </c>
      <c r="L872" s="322"/>
      <c r="M872" s="322"/>
      <c r="N872" s="322"/>
      <c r="O872" s="322"/>
      <c r="P872" s="322"/>
      <c r="Q872" s="250">
        <f>_xlfn.XLOOKUP($I872,Inputs!$G$6:$G$23,Inputs!$J$6:$J$23)*$K872</f>
        <v>98.449131513647643</v>
      </c>
      <c r="R872" s="250">
        <f>_xlfn.XLOOKUP($I872,Inputs!$G$6:$G$23,Inputs!$K$6:$K$23)*$K872</f>
        <v>108.40163934426229</v>
      </c>
      <c r="S872" s="211" t="s">
        <v>5038</v>
      </c>
      <c r="T872" s="31" t="s">
        <v>5039</v>
      </c>
      <c r="U872" s="211" t="s">
        <v>1705</v>
      </c>
      <c r="V872" s="31" t="s">
        <v>4264</v>
      </c>
      <c r="W872" s="16" t="s">
        <v>4921</v>
      </c>
      <c r="X872" s="16"/>
      <c r="Y872" s="74">
        <v>520</v>
      </c>
      <c r="Z872" s="196" t="str">
        <f t="shared" si="42"/>
        <v/>
      </c>
    </row>
    <row r="873" spans="2:26" ht="18.75">
      <c r="B873" s="211" t="s">
        <v>1720</v>
      </c>
      <c r="C873" s="211" t="s">
        <v>2808</v>
      </c>
      <c r="D873" s="46" t="s">
        <v>2783</v>
      </c>
      <c r="E873" s="31">
        <v>1</v>
      </c>
      <c r="F873" s="31" t="s">
        <v>2807</v>
      </c>
      <c r="G873" s="191">
        <v>3.6</v>
      </c>
      <c r="H873" s="191">
        <f t="shared" si="40"/>
        <v>2.2222222222222223</v>
      </c>
      <c r="I873" s="154">
        <v>115</v>
      </c>
      <c r="J873" s="251">
        <f>_xlfn.XLOOKUP($I873,Inputs!$C$6:$C$23,Inputs!$D$6:$D$23)*$G873</f>
        <v>1.5017142857142858</v>
      </c>
      <c r="K873" s="252">
        <f t="shared" si="41"/>
        <v>3</v>
      </c>
      <c r="L873" s="322"/>
      <c r="M873" s="322"/>
      <c r="N873" s="322"/>
      <c r="O873" s="322"/>
      <c r="P873" s="322"/>
      <c r="Q873" s="250">
        <f>_xlfn.XLOOKUP($I873,Inputs!$G$6:$G$23,Inputs!$J$6:$J$23)*$K873</f>
        <v>98.449131513647643</v>
      </c>
      <c r="R873" s="250">
        <f>_xlfn.XLOOKUP($I873,Inputs!$G$6:$G$23,Inputs!$K$6:$K$23)*$K873</f>
        <v>108.40163934426229</v>
      </c>
      <c r="S873" s="211" t="s">
        <v>1705</v>
      </c>
      <c r="T873" s="31" t="s">
        <v>4264</v>
      </c>
      <c r="U873" s="211" t="s">
        <v>1706</v>
      </c>
      <c r="V873" s="31" t="s">
        <v>4035</v>
      </c>
      <c r="W873" s="16" t="s">
        <v>4921</v>
      </c>
      <c r="X873" s="16"/>
      <c r="Y873" s="74">
        <v>521</v>
      </c>
      <c r="Z873" s="196" t="str">
        <f t="shared" si="42"/>
        <v/>
      </c>
    </row>
    <row r="874" spans="2:26" ht="18.75">
      <c r="B874" s="211" t="s">
        <v>1913</v>
      </c>
      <c r="C874" s="211" t="s">
        <v>2808</v>
      </c>
      <c r="D874" s="46" t="s">
        <v>2783</v>
      </c>
      <c r="E874" s="31">
        <v>1</v>
      </c>
      <c r="F874" s="31" t="s">
        <v>2807</v>
      </c>
      <c r="G874" s="191">
        <v>1.8</v>
      </c>
      <c r="H874" s="191">
        <f t="shared" si="40"/>
        <v>1.1111111111111112</v>
      </c>
      <c r="I874" s="154">
        <v>115</v>
      </c>
      <c r="J874" s="251">
        <f>_xlfn.XLOOKUP($I874,Inputs!$C$6:$C$23,Inputs!$D$6:$D$23)*$G874</f>
        <v>0.75085714285714289</v>
      </c>
      <c r="K874" s="252">
        <f t="shared" si="41"/>
        <v>3</v>
      </c>
      <c r="L874" s="322"/>
      <c r="M874" s="322"/>
      <c r="N874" s="322"/>
      <c r="O874" s="322"/>
      <c r="P874" s="322"/>
      <c r="Q874" s="250">
        <f>_xlfn.XLOOKUP($I874,Inputs!$G$6:$G$23,Inputs!$J$6:$J$23)*$K874</f>
        <v>98.449131513647643</v>
      </c>
      <c r="R874" s="250">
        <f>_xlfn.XLOOKUP($I874,Inputs!$G$6:$G$23,Inputs!$K$6:$K$23)*$K874</f>
        <v>108.40163934426229</v>
      </c>
      <c r="S874" s="211" t="s">
        <v>4401</v>
      </c>
      <c r="T874" s="31" t="s">
        <v>4502</v>
      </c>
      <c r="U874" s="211" t="s">
        <v>1914</v>
      </c>
      <c r="V874" s="31" t="s">
        <v>3139</v>
      </c>
      <c r="W874" s="16" t="s">
        <v>4921</v>
      </c>
      <c r="X874" s="16"/>
      <c r="Y874" s="74">
        <v>800</v>
      </c>
      <c r="Z874" s="196" t="str">
        <f t="shared" si="42"/>
        <v/>
      </c>
    </row>
    <row r="875" spans="2:26" ht="18.75">
      <c r="B875" s="211" t="s">
        <v>1913</v>
      </c>
      <c r="C875" s="211" t="s">
        <v>2808</v>
      </c>
      <c r="D875" s="46" t="s">
        <v>2783</v>
      </c>
      <c r="E875" s="31">
        <v>1</v>
      </c>
      <c r="F875" s="31" t="s">
        <v>2807</v>
      </c>
      <c r="G875" s="191">
        <v>1.8</v>
      </c>
      <c r="H875" s="191">
        <f t="shared" si="40"/>
        <v>1.1111111111111112</v>
      </c>
      <c r="I875" s="154">
        <v>115</v>
      </c>
      <c r="J875" s="251">
        <f>_xlfn.XLOOKUP($I875,Inputs!$C$6:$C$23,Inputs!$D$6:$D$23)*$G875</f>
        <v>0.75085714285714289</v>
      </c>
      <c r="K875" s="252">
        <f t="shared" si="41"/>
        <v>3</v>
      </c>
      <c r="L875" s="322"/>
      <c r="M875" s="322"/>
      <c r="N875" s="322"/>
      <c r="O875" s="322"/>
      <c r="P875" s="322"/>
      <c r="Q875" s="250">
        <f>_xlfn.XLOOKUP($I875,Inputs!$G$6:$G$23,Inputs!$J$6:$J$23)*$K875</f>
        <v>98.449131513647643</v>
      </c>
      <c r="R875" s="250">
        <f>_xlfn.XLOOKUP($I875,Inputs!$G$6:$G$23,Inputs!$K$6:$K$23)*$K875</f>
        <v>108.40163934426229</v>
      </c>
      <c r="S875" s="211" t="s">
        <v>1914</v>
      </c>
      <c r="T875" s="31" t="s">
        <v>3139</v>
      </c>
      <c r="U875" s="211" t="s">
        <v>1706</v>
      </c>
      <c r="V875" s="31" t="s">
        <v>4035</v>
      </c>
      <c r="W875" s="16" t="s">
        <v>4921</v>
      </c>
      <c r="X875" s="16"/>
      <c r="Y875" s="74">
        <v>801</v>
      </c>
      <c r="Z875" s="196" t="str">
        <f t="shared" si="42"/>
        <v/>
      </c>
    </row>
    <row r="876" spans="2:26" ht="18.75">
      <c r="B876" s="211" t="s">
        <v>1916</v>
      </c>
      <c r="C876" s="211" t="s">
        <v>2808</v>
      </c>
      <c r="D876" s="46" t="s">
        <v>2783</v>
      </c>
      <c r="E876" s="31">
        <v>1</v>
      </c>
      <c r="F876" s="31" t="s">
        <v>2807</v>
      </c>
      <c r="G876" s="191">
        <v>0.8</v>
      </c>
      <c r="H876" s="191">
        <f t="shared" si="40"/>
        <v>0.49382716049382713</v>
      </c>
      <c r="I876" s="154">
        <v>115</v>
      </c>
      <c r="J876" s="251">
        <f>_xlfn.XLOOKUP($I876,Inputs!$C$6:$C$23,Inputs!$D$6:$D$23)*$G876</f>
        <v>0.33371428571428574</v>
      </c>
      <c r="K876" s="252">
        <f t="shared" si="41"/>
        <v>3</v>
      </c>
      <c r="L876" s="322"/>
      <c r="M876" s="322"/>
      <c r="N876" s="322"/>
      <c r="O876" s="322"/>
      <c r="P876" s="322"/>
      <c r="Q876" s="250">
        <f>_xlfn.XLOOKUP($I876,Inputs!$G$6:$G$23,Inputs!$J$6:$J$23)*$K876</f>
        <v>98.449131513647643</v>
      </c>
      <c r="R876" s="250">
        <f>_xlfn.XLOOKUP($I876,Inputs!$G$6:$G$23,Inputs!$K$6:$K$23)*$K876</f>
        <v>108.40163934426229</v>
      </c>
      <c r="S876" s="211" t="s">
        <v>1635</v>
      </c>
      <c r="T876" s="31" t="s">
        <v>4115</v>
      </c>
      <c r="U876" s="211" t="s">
        <v>1921</v>
      </c>
      <c r="V876" s="31" t="s">
        <v>3140</v>
      </c>
      <c r="W876" s="16" t="s">
        <v>4921</v>
      </c>
      <c r="X876" s="16"/>
      <c r="Y876" s="74">
        <v>802</v>
      </c>
      <c r="Z876" s="196" t="str">
        <f t="shared" si="42"/>
        <v/>
      </c>
    </row>
    <row r="877" spans="2:26" ht="18.75">
      <c r="B877" s="211" t="s">
        <v>1916</v>
      </c>
      <c r="C877" s="211" t="s">
        <v>2808</v>
      </c>
      <c r="D877" s="46" t="s">
        <v>2783</v>
      </c>
      <c r="E877" s="31">
        <v>1</v>
      </c>
      <c r="F877" s="31" t="s">
        <v>2807</v>
      </c>
      <c r="G877" s="191">
        <v>4.2</v>
      </c>
      <c r="H877" s="191">
        <f t="shared" si="40"/>
        <v>2.5925925925925926</v>
      </c>
      <c r="I877" s="154">
        <v>115</v>
      </c>
      <c r="J877" s="251">
        <f>_xlfn.XLOOKUP($I877,Inputs!$C$6:$C$23,Inputs!$D$6:$D$23)*$G877</f>
        <v>1.752</v>
      </c>
      <c r="K877" s="252">
        <f t="shared" si="41"/>
        <v>3</v>
      </c>
      <c r="L877" s="322"/>
      <c r="M877" s="322"/>
      <c r="N877" s="322"/>
      <c r="O877" s="322"/>
      <c r="P877" s="322"/>
      <c r="Q877" s="250">
        <f>_xlfn.XLOOKUP($I877,Inputs!$G$6:$G$23,Inputs!$J$6:$J$23)*$K877</f>
        <v>98.449131513647643</v>
      </c>
      <c r="R877" s="250">
        <f>_xlfn.XLOOKUP($I877,Inputs!$G$6:$G$23,Inputs!$K$6:$K$23)*$K877</f>
        <v>108.40163934426229</v>
      </c>
      <c r="S877" s="211" t="s">
        <v>1921</v>
      </c>
      <c r="T877" s="31" t="s">
        <v>3140</v>
      </c>
      <c r="U877" s="211" t="s">
        <v>1920</v>
      </c>
      <c r="V877" s="31" t="s">
        <v>3141</v>
      </c>
      <c r="W877" s="16" t="s">
        <v>4921</v>
      </c>
      <c r="X877" s="16"/>
      <c r="Y877" s="74">
        <v>803</v>
      </c>
      <c r="Z877" s="196" t="str">
        <f t="shared" si="42"/>
        <v/>
      </c>
    </row>
    <row r="878" spans="2:26" ht="18.75">
      <c r="B878" s="211" t="s">
        <v>1916</v>
      </c>
      <c r="C878" s="211" t="s">
        <v>2808</v>
      </c>
      <c r="D878" s="46" t="s">
        <v>2783</v>
      </c>
      <c r="E878" s="31">
        <v>1</v>
      </c>
      <c r="F878" s="31" t="s">
        <v>2807</v>
      </c>
      <c r="G878" s="191">
        <v>1.5</v>
      </c>
      <c r="H878" s="191">
        <f t="shared" si="40"/>
        <v>0.92592592592592582</v>
      </c>
      <c r="I878" s="154">
        <v>115</v>
      </c>
      <c r="J878" s="251">
        <f>_xlfn.XLOOKUP($I878,Inputs!$C$6:$C$23,Inputs!$D$6:$D$23)*$G878</f>
        <v>0.62571428571428567</v>
      </c>
      <c r="K878" s="252">
        <f t="shared" si="41"/>
        <v>3</v>
      </c>
      <c r="L878" s="322"/>
      <c r="M878" s="322"/>
      <c r="N878" s="322"/>
      <c r="O878" s="322"/>
      <c r="P878" s="322"/>
      <c r="Q878" s="250">
        <f>_xlfn.XLOOKUP($I878,Inputs!$G$6:$G$23,Inputs!$J$6:$J$23)*$K878</f>
        <v>98.449131513647643</v>
      </c>
      <c r="R878" s="250">
        <f>_xlfn.XLOOKUP($I878,Inputs!$G$6:$G$23,Inputs!$K$6:$K$23)*$K878</f>
        <v>108.40163934426229</v>
      </c>
      <c r="S878" s="211" t="s">
        <v>1920</v>
      </c>
      <c r="T878" s="31" t="s">
        <v>3141</v>
      </c>
      <c r="U878" s="211" t="s">
        <v>1918</v>
      </c>
      <c r="V878" s="31" t="s">
        <v>4128</v>
      </c>
      <c r="W878" s="16" t="s">
        <v>4921</v>
      </c>
      <c r="X878" s="16"/>
      <c r="Y878" s="74">
        <v>804</v>
      </c>
      <c r="Z878" s="196" t="str">
        <f t="shared" si="42"/>
        <v/>
      </c>
    </row>
    <row r="879" spans="2:26" ht="18.75">
      <c r="B879" s="211" t="s">
        <v>1916</v>
      </c>
      <c r="C879" s="211" t="s">
        <v>2808</v>
      </c>
      <c r="D879" s="46" t="s">
        <v>2783</v>
      </c>
      <c r="E879" s="31">
        <v>1</v>
      </c>
      <c r="F879" s="31" t="s">
        <v>2807</v>
      </c>
      <c r="G879" s="191">
        <v>2.2000000000000002</v>
      </c>
      <c r="H879" s="191">
        <f t="shared" si="40"/>
        <v>1.3580246913580247</v>
      </c>
      <c r="I879" s="154">
        <v>115</v>
      </c>
      <c r="J879" s="251">
        <f>_xlfn.XLOOKUP($I879,Inputs!$C$6:$C$23,Inputs!$D$6:$D$23)*$G879</f>
        <v>0.91771428571428582</v>
      </c>
      <c r="K879" s="252">
        <f t="shared" si="41"/>
        <v>3</v>
      </c>
      <c r="L879" s="322"/>
      <c r="M879" s="322"/>
      <c r="N879" s="322"/>
      <c r="O879" s="322"/>
      <c r="P879" s="322"/>
      <c r="Q879" s="250">
        <f>_xlfn.XLOOKUP($I879,Inputs!$G$6:$G$23,Inputs!$J$6:$J$23)*$K879</f>
        <v>98.449131513647643</v>
      </c>
      <c r="R879" s="250">
        <f>_xlfn.XLOOKUP($I879,Inputs!$G$6:$G$23,Inputs!$K$6:$K$23)*$K879</f>
        <v>108.40163934426229</v>
      </c>
      <c r="S879" s="211" t="s">
        <v>1918</v>
      </c>
      <c r="T879" s="31" t="s">
        <v>4128</v>
      </c>
      <c r="U879" s="211" t="s">
        <v>1917</v>
      </c>
      <c r="V879" s="31" t="s">
        <v>3964</v>
      </c>
      <c r="W879" s="16" t="s">
        <v>4921</v>
      </c>
      <c r="X879" s="16"/>
      <c r="Y879" s="74">
        <v>805</v>
      </c>
      <c r="Z879" s="196" t="str">
        <f t="shared" si="42"/>
        <v/>
      </c>
    </row>
    <row r="880" spans="2:26" ht="18.75">
      <c r="B880" s="211" t="s">
        <v>1916</v>
      </c>
      <c r="C880" s="211" t="s">
        <v>2808</v>
      </c>
      <c r="D880" s="46" t="s">
        <v>2783</v>
      </c>
      <c r="E880" s="31">
        <v>1</v>
      </c>
      <c r="F880" s="31" t="s">
        <v>2807</v>
      </c>
      <c r="G880" s="191">
        <v>2.2000000000000002</v>
      </c>
      <c r="H880" s="191">
        <f t="shared" si="40"/>
        <v>1.3580246913580247</v>
      </c>
      <c r="I880" s="154">
        <v>115</v>
      </c>
      <c r="J880" s="251">
        <f>_xlfn.XLOOKUP($I880,Inputs!$C$6:$C$23,Inputs!$D$6:$D$23)*$G880</f>
        <v>0.91771428571428582</v>
      </c>
      <c r="K880" s="252">
        <f t="shared" si="41"/>
        <v>3</v>
      </c>
      <c r="L880" s="322"/>
      <c r="M880" s="322"/>
      <c r="N880" s="322"/>
      <c r="O880" s="322"/>
      <c r="P880" s="322"/>
      <c r="Q880" s="250">
        <f>_xlfn.XLOOKUP($I880,Inputs!$G$6:$G$23,Inputs!$J$6:$J$23)*$K880</f>
        <v>98.449131513647643</v>
      </c>
      <c r="R880" s="250">
        <f>_xlfn.XLOOKUP($I880,Inputs!$G$6:$G$23,Inputs!$K$6:$K$23)*$K880</f>
        <v>108.40163934426229</v>
      </c>
      <c r="S880" s="211" t="s">
        <v>1917</v>
      </c>
      <c r="T880" s="31" t="s">
        <v>3964</v>
      </c>
      <c r="U880" s="211" t="s">
        <v>1919</v>
      </c>
      <c r="V880" s="31" t="s">
        <v>4295</v>
      </c>
      <c r="W880" s="16" t="s">
        <v>4921</v>
      </c>
      <c r="X880" s="16"/>
      <c r="Y880" s="74">
        <v>806</v>
      </c>
      <c r="Z880" s="196" t="str">
        <f t="shared" si="42"/>
        <v/>
      </c>
    </row>
    <row r="881" spans="2:26" ht="18.75">
      <c r="B881" s="211" t="s">
        <v>1916</v>
      </c>
      <c r="C881" s="211" t="s">
        <v>2808</v>
      </c>
      <c r="D881" s="46" t="s">
        <v>2783</v>
      </c>
      <c r="E881" s="31">
        <v>1</v>
      </c>
      <c r="F881" s="31" t="s">
        <v>2807</v>
      </c>
      <c r="G881" s="191">
        <v>2.2000000000000002</v>
      </c>
      <c r="H881" s="191">
        <f t="shared" si="40"/>
        <v>1.3580246913580247</v>
      </c>
      <c r="I881" s="154">
        <v>115</v>
      </c>
      <c r="J881" s="251">
        <f>_xlfn.XLOOKUP($I881,Inputs!$C$6:$C$23,Inputs!$D$6:$D$23)*$G881</f>
        <v>0.91771428571428582</v>
      </c>
      <c r="K881" s="252">
        <f t="shared" si="41"/>
        <v>3</v>
      </c>
      <c r="L881" s="322"/>
      <c r="M881" s="322"/>
      <c r="N881" s="322"/>
      <c r="O881" s="322"/>
      <c r="P881" s="322"/>
      <c r="Q881" s="250">
        <f>_xlfn.XLOOKUP($I881,Inputs!$G$6:$G$23,Inputs!$J$6:$J$23)*$K881</f>
        <v>98.449131513647643</v>
      </c>
      <c r="R881" s="250">
        <f>_xlfn.XLOOKUP($I881,Inputs!$G$6:$G$23,Inputs!$K$6:$K$23)*$K881</f>
        <v>108.40163934426229</v>
      </c>
      <c r="S881" s="211" t="s">
        <v>1919</v>
      </c>
      <c r="T881" s="31" t="s">
        <v>4295</v>
      </c>
      <c r="U881" s="211" t="s">
        <v>4401</v>
      </c>
      <c r="V881" s="31" t="s">
        <v>4502</v>
      </c>
      <c r="W881" s="16" t="s">
        <v>4921</v>
      </c>
      <c r="X881" s="16"/>
      <c r="Y881" s="74">
        <v>807</v>
      </c>
      <c r="Z881" s="196" t="str">
        <f t="shared" si="42"/>
        <v/>
      </c>
    </row>
    <row r="882" spans="2:26" ht="18.75">
      <c r="B882" s="211" t="s">
        <v>1926</v>
      </c>
      <c r="C882" s="211" t="s">
        <v>2808</v>
      </c>
      <c r="D882" s="46" t="s">
        <v>2783</v>
      </c>
      <c r="E882" s="31">
        <v>1</v>
      </c>
      <c r="F882" s="31" t="s">
        <v>2807</v>
      </c>
      <c r="G882" s="191">
        <v>3</v>
      </c>
      <c r="H882" s="191">
        <f t="shared" si="40"/>
        <v>1.8518518518518516</v>
      </c>
      <c r="I882" s="154">
        <v>115</v>
      </c>
      <c r="J882" s="251">
        <f>_xlfn.XLOOKUP($I882,Inputs!$C$6:$C$23,Inputs!$D$6:$D$23)*$G882</f>
        <v>1.2514285714285713</v>
      </c>
      <c r="K882" s="252">
        <f t="shared" si="41"/>
        <v>3</v>
      </c>
      <c r="L882" s="322"/>
      <c r="M882" s="322"/>
      <c r="N882" s="322"/>
      <c r="O882" s="322"/>
      <c r="P882" s="322"/>
      <c r="Q882" s="250">
        <f>_xlfn.XLOOKUP($I882,Inputs!$G$6:$G$23,Inputs!$J$6:$J$23)*$K882</f>
        <v>98.449131513647643</v>
      </c>
      <c r="R882" s="250">
        <f>_xlfn.XLOOKUP($I882,Inputs!$G$6:$G$23,Inputs!$K$6:$K$23)*$K882</f>
        <v>108.40163934426229</v>
      </c>
      <c r="S882" s="211" t="s">
        <v>1635</v>
      </c>
      <c r="T882" s="31" t="s">
        <v>4115</v>
      </c>
      <c r="U882" s="211" t="s">
        <v>1929</v>
      </c>
      <c r="V882" s="31" t="s">
        <v>3143</v>
      </c>
      <c r="W882" s="16" t="s">
        <v>4921</v>
      </c>
      <c r="X882" s="16"/>
      <c r="Y882" s="74">
        <v>811</v>
      </c>
      <c r="Z882" s="196" t="str">
        <f t="shared" si="42"/>
        <v/>
      </c>
    </row>
    <row r="883" spans="2:26" ht="18.75">
      <c r="B883" s="211" t="s">
        <v>1926</v>
      </c>
      <c r="C883" s="211" t="s">
        <v>2808</v>
      </c>
      <c r="D883" s="46" t="s">
        <v>2783</v>
      </c>
      <c r="E883" s="31">
        <v>1</v>
      </c>
      <c r="F883" s="31" t="s">
        <v>2807</v>
      </c>
      <c r="G883" s="191">
        <v>1.8</v>
      </c>
      <c r="H883" s="191">
        <f t="shared" si="40"/>
        <v>1.1111111111111112</v>
      </c>
      <c r="I883" s="154">
        <v>115</v>
      </c>
      <c r="J883" s="251">
        <f>_xlfn.XLOOKUP($I883,Inputs!$C$6:$C$23,Inputs!$D$6:$D$23)*$G883</f>
        <v>0.75085714285714289</v>
      </c>
      <c r="K883" s="252">
        <f t="shared" si="41"/>
        <v>3</v>
      </c>
      <c r="L883" s="322"/>
      <c r="M883" s="322"/>
      <c r="N883" s="322"/>
      <c r="O883" s="322"/>
      <c r="P883" s="322"/>
      <c r="Q883" s="250">
        <f>_xlfn.XLOOKUP($I883,Inputs!$G$6:$G$23,Inputs!$J$6:$J$23)*$K883</f>
        <v>98.449131513647643</v>
      </c>
      <c r="R883" s="250">
        <f>_xlfn.XLOOKUP($I883,Inputs!$G$6:$G$23,Inputs!$K$6:$K$23)*$K883</f>
        <v>108.40163934426229</v>
      </c>
      <c r="S883" s="211" t="s">
        <v>1929</v>
      </c>
      <c r="T883" s="31" t="s">
        <v>3143</v>
      </c>
      <c r="U883" s="211" t="s">
        <v>1930</v>
      </c>
      <c r="V883" s="31" t="s">
        <v>4055</v>
      </c>
      <c r="W883" s="16" t="s">
        <v>4921</v>
      </c>
      <c r="X883" s="16"/>
      <c r="Y883" s="74">
        <v>812</v>
      </c>
      <c r="Z883" s="196" t="str">
        <f t="shared" si="42"/>
        <v/>
      </c>
    </row>
    <row r="884" spans="2:26" ht="18.75">
      <c r="B884" s="211" t="s">
        <v>1926</v>
      </c>
      <c r="C884" s="211" t="s">
        <v>2808</v>
      </c>
      <c r="D884" s="46" t="s">
        <v>2783</v>
      </c>
      <c r="E884" s="31">
        <v>1</v>
      </c>
      <c r="F884" s="31" t="s">
        <v>2807</v>
      </c>
      <c r="G884" s="191">
        <v>1</v>
      </c>
      <c r="H884" s="191">
        <f t="shared" si="40"/>
        <v>0.61728395061728392</v>
      </c>
      <c r="I884" s="154">
        <v>115</v>
      </c>
      <c r="J884" s="251">
        <f>_xlfn.XLOOKUP($I884,Inputs!$C$6:$C$23,Inputs!$D$6:$D$23)*$G884</f>
        <v>0.41714285714285715</v>
      </c>
      <c r="K884" s="252">
        <f t="shared" si="41"/>
        <v>3</v>
      </c>
      <c r="L884" s="322"/>
      <c r="M884" s="322"/>
      <c r="N884" s="322"/>
      <c r="O884" s="322"/>
      <c r="P884" s="322"/>
      <c r="Q884" s="250">
        <f>_xlfn.XLOOKUP($I884,Inputs!$G$6:$G$23,Inputs!$J$6:$J$23)*$K884</f>
        <v>98.449131513647643</v>
      </c>
      <c r="R884" s="250">
        <f>_xlfn.XLOOKUP($I884,Inputs!$G$6:$G$23,Inputs!$K$6:$K$23)*$K884</f>
        <v>108.40163934426229</v>
      </c>
      <c r="S884" s="211" t="s">
        <v>1930</v>
      </c>
      <c r="T884" s="31" t="s">
        <v>4055</v>
      </c>
      <c r="U884" s="211" t="s">
        <v>1931</v>
      </c>
      <c r="V884" s="31" t="s">
        <v>3975</v>
      </c>
      <c r="W884" s="16" t="s">
        <v>4921</v>
      </c>
      <c r="X884" s="16"/>
      <c r="Y884" s="74">
        <v>813</v>
      </c>
      <c r="Z884" s="196" t="str">
        <f t="shared" si="42"/>
        <v/>
      </c>
    </row>
    <row r="885" spans="2:26" ht="18.75">
      <c r="B885" s="211" t="s">
        <v>1926</v>
      </c>
      <c r="C885" s="211" t="s">
        <v>2808</v>
      </c>
      <c r="D885" s="46" t="s">
        <v>2783</v>
      </c>
      <c r="E885" s="31">
        <v>1</v>
      </c>
      <c r="F885" s="31" t="s">
        <v>2807</v>
      </c>
      <c r="G885" s="191">
        <v>0.1</v>
      </c>
      <c r="H885" s="191">
        <f t="shared" si="40"/>
        <v>6.1728395061728392E-2</v>
      </c>
      <c r="I885" s="154">
        <v>115</v>
      </c>
      <c r="J885" s="251">
        <f>_xlfn.XLOOKUP($I885,Inputs!$C$6:$C$23,Inputs!$D$6:$D$23)*$G885</f>
        <v>4.1714285714285718E-2</v>
      </c>
      <c r="K885" s="252">
        <f t="shared" si="41"/>
        <v>3</v>
      </c>
      <c r="L885" s="322"/>
      <c r="M885" s="322"/>
      <c r="N885" s="322"/>
      <c r="O885" s="322"/>
      <c r="P885" s="322"/>
      <c r="Q885" s="250">
        <f>_xlfn.XLOOKUP($I885,Inputs!$G$6:$G$23,Inputs!$J$6:$J$23)*$K885</f>
        <v>98.449131513647643</v>
      </c>
      <c r="R885" s="250">
        <f>_xlfn.XLOOKUP($I885,Inputs!$G$6:$G$23,Inputs!$K$6:$K$23)*$K885</f>
        <v>108.40163934426229</v>
      </c>
      <c r="S885" s="211" t="s">
        <v>1930</v>
      </c>
      <c r="T885" s="31" t="s">
        <v>4055</v>
      </c>
      <c r="U885" s="211" t="s">
        <v>1928</v>
      </c>
      <c r="V885" s="31" t="s">
        <v>3142</v>
      </c>
      <c r="W885" s="16" t="s">
        <v>4921</v>
      </c>
      <c r="X885" s="16"/>
      <c r="Y885" s="74">
        <v>814</v>
      </c>
      <c r="Z885" s="196" t="str">
        <f t="shared" si="42"/>
        <v/>
      </c>
    </row>
    <row r="886" spans="2:26" ht="18.75">
      <c r="B886" s="211" t="s">
        <v>1926</v>
      </c>
      <c r="C886" s="211" t="s">
        <v>2808</v>
      </c>
      <c r="D886" s="46" t="s">
        <v>2783</v>
      </c>
      <c r="E886" s="31">
        <v>1</v>
      </c>
      <c r="F886" s="31" t="s">
        <v>2807</v>
      </c>
      <c r="G886" s="191">
        <v>2.9</v>
      </c>
      <c r="H886" s="191">
        <f t="shared" si="40"/>
        <v>1.7901234567901232</v>
      </c>
      <c r="I886" s="154">
        <v>115</v>
      </c>
      <c r="J886" s="251">
        <f>_xlfn.XLOOKUP($I886,Inputs!$C$6:$C$23,Inputs!$D$6:$D$23)*$G886</f>
        <v>1.2097142857142857</v>
      </c>
      <c r="K886" s="252">
        <f t="shared" si="41"/>
        <v>3</v>
      </c>
      <c r="L886" s="322"/>
      <c r="M886" s="322"/>
      <c r="N886" s="322"/>
      <c r="O886" s="322"/>
      <c r="P886" s="322"/>
      <c r="Q886" s="250">
        <f>_xlfn.XLOOKUP($I886,Inputs!$G$6:$G$23,Inputs!$J$6:$J$23)*$K886</f>
        <v>98.449131513647643</v>
      </c>
      <c r="R886" s="250">
        <f>_xlfn.XLOOKUP($I886,Inputs!$G$6:$G$23,Inputs!$K$6:$K$23)*$K886</f>
        <v>108.40163934426229</v>
      </c>
      <c r="S886" s="211" t="s">
        <v>1928</v>
      </c>
      <c r="T886" s="31" t="s">
        <v>3142</v>
      </c>
      <c r="U886" s="211" t="s">
        <v>1927</v>
      </c>
      <c r="V886" s="31" t="s">
        <v>3940</v>
      </c>
      <c r="W886" s="16" t="s">
        <v>4921</v>
      </c>
      <c r="X886" s="16"/>
      <c r="Y886" s="74">
        <v>815</v>
      </c>
      <c r="Z886" s="196" t="str">
        <f t="shared" si="42"/>
        <v/>
      </c>
    </row>
    <row r="887" spans="2:26" ht="18.75">
      <c r="B887" s="211" t="s">
        <v>1926</v>
      </c>
      <c r="C887" s="211" t="s">
        <v>2808</v>
      </c>
      <c r="D887" s="46" t="s">
        <v>2783</v>
      </c>
      <c r="E887" s="31">
        <v>1</v>
      </c>
      <c r="F887" s="31" t="s">
        <v>2807</v>
      </c>
      <c r="G887" s="191">
        <v>0.3</v>
      </c>
      <c r="H887" s="191">
        <f t="shared" si="40"/>
        <v>0.18518518518518517</v>
      </c>
      <c r="I887" s="154">
        <v>115</v>
      </c>
      <c r="J887" s="251">
        <f>_xlfn.XLOOKUP($I887,Inputs!$C$6:$C$23,Inputs!$D$6:$D$23)*$G887</f>
        <v>0.12514285714285714</v>
      </c>
      <c r="K887" s="252">
        <f t="shared" si="41"/>
        <v>3</v>
      </c>
      <c r="L887" s="322"/>
      <c r="M887" s="322"/>
      <c r="N887" s="322"/>
      <c r="O887" s="322"/>
      <c r="P887" s="322"/>
      <c r="Q887" s="250">
        <f>_xlfn.XLOOKUP($I887,Inputs!$G$6:$G$23,Inputs!$J$6:$J$23)*$K887</f>
        <v>98.449131513647643</v>
      </c>
      <c r="R887" s="250">
        <f>_xlfn.XLOOKUP($I887,Inputs!$G$6:$G$23,Inputs!$K$6:$K$23)*$K887</f>
        <v>108.40163934426229</v>
      </c>
      <c r="S887" s="211" t="s">
        <v>1927</v>
      </c>
      <c r="T887" s="31" t="s">
        <v>3940</v>
      </c>
      <c r="U887" s="211" t="s">
        <v>4401</v>
      </c>
      <c r="V887" s="31" t="s">
        <v>4502</v>
      </c>
      <c r="W887" s="16" t="s">
        <v>4921</v>
      </c>
      <c r="X887" s="16"/>
      <c r="Y887" s="74">
        <v>816</v>
      </c>
      <c r="Z887" s="196" t="str">
        <f t="shared" si="42"/>
        <v/>
      </c>
    </row>
    <row r="888" spans="2:26" ht="18.75">
      <c r="B888" s="211" t="s">
        <v>1961</v>
      </c>
      <c r="C888" s="211" t="s">
        <v>2808</v>
      </c>
      <c r="D888" s="46" t="s">
        <v>2783</v>
      </c>
      <c r="E888" s="31">
        <v>2</v>
      </c>
      <c r="F888" s="31" t="s">
        <v>2807</v>
      </c>
      <c r="G888" s="191">
        <v>0.4</v>
      </c>
      <c r="H888" s="191">
        <f t="shared" si="40"/>
        <v>0.24691358024691357</v>
      </c>
      <c r="I888" s="154">
        <v>115</v>
      </c>
      <c r="J888" s="251">
        <f>_xlfn.XLOOKUP($I888,Inputs!$C$6:$C$23,Inputs!$D$6:$D$23)*$G888</f>
        <v>0.16685714285714287</v>
      </c>
      <c r="K888" s="252">
        <f t="shared" si="41"/>
        <v>3</v>
      </c>
      <c r="L888" s="322"/>
      <c r="M888" s="322"/>
      <c r="N888" s="322"/>
      <c r="O888" s="322"/>
      <c r="P888" s="322"/>
      <c r="Q888" s="250">
        <f>_xlfn.XLOOKUP($I888,Inputs!$G$6:$G$23,Inputs!$J$6:$J$23)*$K888</f>
        <v>98.449131513647643</v>
      </c>
      <c r="R888" s="250">
        <f>_xlfn.XLOOKUP($I888,Inputs!$G$6:$G$23,Inputs!$K$6:$K$23)*$K888</f>
        <v>108.40163934426229</v>
      </c>
      <c r="S888" s="211" t="s">
        <v>4401</v>
      </c>
      <c r="T888" s="31" t="s">
        <v>4502</v>
      </c>
      <c r="U888" s="211" t="s">
        <v>1927</v>
      </c>
      <c r="V888" s="31" t="s">
        <v>3940</v>
      </c>
      <c r="W888" s="16" t="s">
        <v>4921</v>
      </c>
      <c r="X888" s="16"/>
      <c r="Y888" s="74">
        <v>872</v>
      </c>
      <c r="Z888" s="196" t="str">
        <f t="shared" si="42"/>
        <v/>
      </c>
    </row>
    <row r="889" spans="2:26" ht="18.75">
      <c r="B889" s="211" t="s">
        <v>1961</v>
      </c>
      <c r="C889" s="211" t="s">
        <v>2808</v>
      </c>
      <c r="D889" s="46" t="s">
        <v>2783</v>
      </c>
      <c r="E889" s="31">
        <v>2</v>
      </c>
      <c r="F889" s="31" t="s">
        <v>2807</v>
      </c>
      <c r="G889" s="191">
        <v>1.4</v>
      </c>
      <c r="H889" s="191">
        <f t="shared" si="40"/>
        <v>0.86419753086419737</v>
      </c>
      <c r="I889" s="154">
        <v>115</v>
      </c>
      <c r="J889" s="251">
        <f>_xlfn.XLOOKUP($I889,Inputs!$C$6:$C$23,Inputs!$D$6:$D$23)*$G889</f>
        <v>0.58399999999999996</v>
      </c>
      <c r="K889" s="252">
        <f t="shared" si="41"/>
        <v>3</v>
      </c>
      <c r="L889" s="322"/>
      <c r="M889" s="322"/>
      <c r="N889" s="322"/>
      <c r="O889" s="322"/>
      <c r="P889" s="322"/>
      <c r="Q889" s="250">
        <f>_xlfn.XLOOKUP($I889,Inputs!$G$6:$G$23,Inputs!$J$6:$J$23)*$K889</f>
        <v>98.449131513647643</v>
      </c>
      <c r="R889" s="250">
        <f>_xlfn.XLOOKUP($I889,Inputs!$G$6:$G$23,Inputs!$K$6:$K$23)*$K889</f>
        <v>108.40163934426229</v>
      </c>
      <c r="S889" s="211" t="s">
        <v>1927</v>
      </c>
      <c r="T889" s="31" t="s">
        <v>3940</v>
      </c>
      <c r="U889" s="211" t="s">
        <v>1914</v>
      </c>
      <c r="V889" s="31" t="s">
        <v>3139</v>
      </c>
      <c r="W889" s="16" t="s">
        <v>4921</v>
      </c>
      <c r="X889" s="16"/>
      <c r="Y889" s="74">
        <v>873</v>
      </c>
      <c r="Z889" s="196" t="str">
        <f t="shared" si="42"/>
        <v/>
      </c>
    </row>
    <row r="890" spans="2:26" ht="18.75">
      <c r="B890" s="211" t="s">
        <v>1961</v>
      </c>
      <c r="C890" s="211" t="s">
        <v>2808</v>
      </c>
      <c r="D890" s="46" t="s">
        <v>2783</v>
      </c>
      <c r="E890" s="31">
        <v>1</v>
      </c>
      <c r="F890" s="31" t="s">
        <v>2807</v>
      </c>
      <c r="G890" s="191">
        <v>1.8</v>
      </c>
      <c r="H890" s="191">
        <f t="shared" si="40"/>
        <v>1.1111111111111112</v>
      </c>
      <c r="I890" s="154">
        <v>115</v>
      </c>
      <c r="J890" s="251">
        <f>_xlfn.XLOOKUP($I890,Inputs!$C$6:$C$23,Inputs!$D$6:$D$23)*$G890</f>
        <v>0.75085714285714289</v>
      </c>
      <c r="K890" s="252">
        <f t="shared" si="41"/>
        <v>3</v>
      </c>
      <c r="L890" s="322"/>
      <c r="M890" s="322"/>
      <c r="N890" s="322"/>
      <c r="O890" s="322"/>
      <c r="P890" s="322"/>
      <c r="Q890" s="250">
        <f>_xlfn.XLOOKUP($I890,Inputs!$G$6:$G$23,Inputs!$J$6:$J$23)*$K890</f>
        <v>98.449131513647643</v>
      </c>
      <c r="R890" s="250">
        <f>_xlfn.XLOOKUP($I890,Inputs!$G$6:$G$23,Inputs!$K$6:$K$23)*$K890</f>
        <v>108.40163934426229</v>
      </c>
      <c r="S890" s="211" t="s">
        <v>1914</v>
      </c>
      <c r="T890" s="134" t="s">
        <v>3139</v>
      </c>
      <c r="U890" s="211" t="s">
        <v>1706</v>
      </c>
      <c r="V890" s="31" t="s">
        <v>4035</v>
      </c>
      <c r="W890" s="16" t="s">
        <v>4921</v>
      </c>
      <c r="X890" s="16"/>
      <c r="Y890" s="74">
        <v>874</v>
      </c>
      <c r="Z890" s="196" t="str">
        <f t="shared" si="42"/>
        <v/>
      </c>
    </row>
    <row r="891" spans="2:26" ht="18.75">
      <c r="B891" s="211" t="s">
        <v>1961</v>
      </c>
      <c r="C891" s="211" t="s">
        <v>2808</v>
      </c>
      <c r="D891" s="46" t="s">
        <v>2783</v>
      </c>
      <c r="E891" s="31">
        <v>1</v>
      </c>
      <c r="F891" s="31" t="s">
        <v>2807</v>
      </c>
      <c r="G891" s="191">
        <v>2.2000000000000002</v>
      </c>
      <c r="H891" s="191">
        <f t="shared" si="40"/>
        <v>1.3580246913580247</v>
      </c>
      <c r="I891" s="154">
        <v>115</v>
      </c>
      <c r="J891" s="251">
        <f>_xlfn.XLOOKUP($I891,Inputs!$C$6:$C$23,Inputs!$D$6:$D$23)*$G891</f>
        <v>0.91771428571428582</v>
      </c>
      <c r="K891" s="252">
        <f t="shared" si="41"/>
        <v>3</v>
      </c>
      <c r="L891" s="322"/>
      <c r="M891" s="322"/>
      <c r="N891" s="322"/>
      <c r="O891" s="322"/>
      <c r="P891" s="322"/>
      <c r="Q891" s="250">
        <f>_xlfn.XLOOKUP($I891,Inputs!$G$6:$G$23,Inputs!$J$6:$J$23)*$K891</f>
        <v>98.449131513647643</v>
      </c>
      <c r="R891" s="250">
        <f>_xlfn.XLOOKUP($I891,Inputs!$G$6:$G$23,Inputs!$K$6:$K$23)*$K891</f>
        <v>108.40163934426229</v>
      </c>
      <c r="S891" s="211" t="s">
        <v>1706</v>
      </c>
      <c r="T891" s="31" t="s">
        <v>4035</v>
      </c>
      <c r="U891" s="211" t="s">
        <v>1915</v>
      </c>
      <c r="V891" s="31" t="s">
        <v>4087</v>
      </c>
      <c r="W891" s="16" t="s">
        <v>4921</v>
      </c>
      <c r="X891" s="16"/>
      <c r="Y891" s="74">
        <v>875</v>
      </c>
      <c r="Z891" s="196" t="str">
        <f t="shared" si="42"/>
        <v/>
      </c>
    </row>
    <row r="892" spans="2:26" ht="18.75">
      <c r="B892" s="211" t="s">
        <v>1961</v>
      </c>
      <c r="C892" s="211" t="s">
        <v>2808</v>
      </c>
      <c r="D892" s="46" t="s">
        <v>2783</v>
      </c>
      <c r="E892" s="31">
        <v>1</v>
      </c>
      <c r="F892" s="31" t="s">
        <v>2807</v>
      </c>
      <c r="G892" s="191">
        <v>2.7</v>
      </c>
      <c r="H892" s="191">
        <f t="shared" si="40"/>
        <v>1.6666666666666667</v>
      </c>
      <c r="I892" s="154">
        <v>115</v>
      </c>
      <c r="J892" s="251">
        <f>_xlfn.XLOOKUP($I892,Inputs!$C$6:$C$23,Inputs!$D$6:$D$23)*$G892</f>
        <v>1.1262857142857143</v>
      </c>
      <c r="K892" s="252">
        <f t="shared" si="41"/>
        <v>3</v>
      </c>
      <c r="L892" s="322"/>
      <c r="M892" s="322"/>
      <c r="N892" s="322"/>
      <c r="O892" s="322"/>
      <c r="P892" s="322"/>
      <c r="Q892" s="250">
        <f>_xlfn.XLOOKUP($I892,Inputs!$G$6:$G$23,Inputs!$J$6:$J$23)*$K892</f>
        <v>98.449131513647643</v>
      </c>
      <c r="R892" s="250">
        <f>_xlfn.XLOOKUP($I892,Inputs!$G$6:$G$23,Inputs!$K$6:$K$23)*$K892</f>
        <v>108.40163934426229</v>
      </c>
      <c r="S892" s="211" t="s">
        <v>1915</v>
      </c>
      <c r="T892" s="31" t="s">
        <v>4087</v>
      </c>
      <c r="U892" s="211" t="s">
        <v>1962</v>
      </c>
      <c r="V892" s="31" t="s">
        <v>4257</v>
      </c>
      <c r="W892" s="16" t="s">
        <v>4921</v>
      </c>
      <c r="X892" s="16"/>
      <c r="Y892" s="74">
        <v>876</v>
      </c>
      <c r="Z892" s="196" t="str">
        <f t="shared" si="42"/>
        <v/>
      </c>
    </row>
    <row r="893" spans="2:26" ht="18.75">
      <c r="B893" s="211" t="s">
        <v>1961</v>
      </c>
      <c r="C893" s="211" t="s">
        <v>2808</v>
      </c>
      <c r="D893" s="46" t="s">
        <v>2783</v>
      </c>
      <c r="E893" s="31">
        <v>1</v>
      </c>
      <c r="F893" s="31" t="s">
        <v>2807</v>
      </c>
      <c r="G893" s="191">
        <v>5.6</v>
      </c>
      <c r="H893" s="191">
        <f t="shared" si="40"/>
        <v>3.4567901234567895</v>
      </c>
      <c r="I893" s="154">
        <v>115</v>
      </c>
      <c r="J893" s="251">
        <f>_xlfn.XLOOKUP($I893,Inputs!$C$6:$C$23,Inputs!$D$6:$D$23)*$G893</f>
        <v>2.3359999999999999</v>
      </c>
      <c r="K893" s="252">
        <f t="shared" si="41"/>
        <v>3</v>
      </c>
      <c r="L893" s="322"/>
      <c r="M893" s="322"/>
      <c r="N893" s="322"/>
      <c r="O893" s="322"/>
      <c r="P893" s="322"/>
      <c r="Q893" s="250">
        <f>_xlfn.XLOOKUP($I893,Inputs!$G$6:$G$23,Inputs!$J$6:$J$23)*$K893</f>
        <v>98.449131513647643</v>
      </c>
      <c r="R893" s="250">
        <f>_xlfn.XLOOKUP($I893,Inputs!$G$6:$G$23,Inputs!$K$6:$K$23)*$K893</f>
        <v>108.40163934426229</v>
      </c>
      <c r="S893" s="211" t="s">
        <v>1962</v>
      </c>
      <c r="T893" s="31" t="s">
        <v>4257</v>
      </c>
      <c r="U893" s="211" t="s">
        <v>1963</v>
      </c>
      <c r="V893" s="31" t="s">
        <v>3151</v>
      </c>
      <c r="W893" s="16" t="s">
        <v>4921</v>
      </c>
      <c r="X893" s="16"/>
      <c r="Y893" s="74">
        <v>877</v>
      </c>
      <c r="Z893" s="196" t="str">
        <f t="shared" si="42"/>
        <v/>
      </c>
    </row>
    <row r="894" spans="2:26" ht="18.75">
      <c r="B894" s="211" t="s">
        <v>1961</v>
      </c>
      <c r="C894" s="211" t="s">
        <v>2808</v>
      </c>
      <c r="D894" s="46" t="s">
        <v>2783</v>
      </c>
      <c r="E894" s="31">
        <v>1</v>
      </c>
      <c r="F894" s="31" t="s">
        <v>2807</v>
      </c>
      <c r="G894" s="191">
        <v>6.9</v>
      </c>
      <c r="H894" s="191">
        <f t="shared" si="40"/>
        <v>4.2592592592592595</v>
      </c>
      <c r="I894" s="154">
        <v>115</v>
      </c>
      <c r="J894" s="251">
        <f>_xlfn.XLOOKUP($I894,Inputs!$C$6:$C$23,Inputs!$D$6:$D$23)*$G894</f>
        <v>2.8782857142857146</v>
      </c>
      <c r="K894" s="252">
        <f t="shared" si="41"/>
        <v>3</v>
      </c>
      <c r="L894" s="322"/>
      <c r="M894" s="322"/>
      <c r="N894" s="322"/>
      <c r="O894" s="322"/>
      <c r="P894" s="322"/>
      <c r="Q894" s="250">
        <f>_xlfn.XLOOKUP($I894,Inputs!$G$6:$G$23,Inputs!$J$6:$J$23)*$K894</f>
        <v>98.449131513647643</v>
      </c>
      <c r="R894" s="250">
        <f>_xlfn.XLOOKUP($I894,Inputs!$G$6:$G$23,Inputs!$K$6:$K$23)*$K894</f>
        <v>108.40163934426229</v>
      </c>
      <c r="S894" s="211" t="s">
        <v>1963</v>
      </c>
      <c r="T894" s="31" t="s">
        <v>3151</v>
      </c>
      <c r="U894" s="211" t="s">
        <v>1964</v>
      </c>
      <c r="V894" s="31" t="s">
        <v>4131</v>
      </c>
      <c r="W894" s="16" t="s">
        <v>4921</v>
      </c>
      <c r="X894" s="16"/>
      <c r="Y894" s="74">
        <v>878</v>
      </c>
      <c r="Z894" s="196" t="str">
        <f t="shared" si="42"/>
        <v/>
      </c>
    </row>
    <row r="895" spans="2:26" ht="18.75">
      <c r="B895" s="211" t="s">
        <v>1970</v>
      </c>
      <c r="C895" s="211" t="s">
        <v>2808</v>
      </c>
      <c r="D895" s="46" t="s">
        <v>2783</v>
      </c>
      <c r="E895" s="31">
        <v>1</v>
      </c>
      <c r="F895" s="31" t="s">
        <v>2807</v>
      </c>
      <c r="G895" s="191">
        <v>3</v>
      </c>
      <c r="H895" s="191">
        <f t="shared" si="40"/>
        <v>1.8518518518518516</v>
      </c>
      <c r="I895" s="154">
        <v>115</v>
      </c>
      <c r="J895" s="251">
        <f>_xlfn.XLOOKUP($I895,Inputs!$C$6:$C$23,Inputs!$D$6:$D$23)*$G895</f>
        <v>1.2514285714285713</v>
      </c>
      <c r="K895" s="252">
        <f t="shared" si="41"/>
        <v>3</v>
      </c>
      <c r="L895" s="322"/>
      <c r="M895" s="322"/>
      <c r="N895" s="322"/>
      <c r="O895" s="322"/>
      <c r="P895" s="322"/>
      <c r="Q895" s="250">
        <f>_xlfn.XLOOKUP($I895,Inputs!$G$6:$G$23,Inputs!$J$6:$J$23)*$K895</f>
        <v>98.449131513647643</v>
      </c>
      <c r="R895" s="250">
        <f>_xlfn.XLOOKUP($I895,Inputs!$G$6:$G$23,Inputs!$K$6:$K$23)*$K895</f>
        <v>108.40163934426229</v>
      </c>
      <c r="S895" s="211" t="s">
        <v>1635</v>
      </c>
      <c r="T895" s="31" t="s">
        <v>4115</v>
      </c>
      <c r="U895" s="211" t="s">
        <v>1929</v>
      </c>
      <c r="V895" s="31" t="s">
        <v>3143</v>
      </c>
      <c r="W895" s="16" t="s">
        <v>4921</v>
      </c>
      <c r="X895" s="16"/>
      <c r="Y895" s="74">
        <v>883</v>
      </c>
      <c r="Z895" s="196" t="str">
        <f t="shared" si="42"/>
        <v/>
      </c>
    </row>
    <row r="896" spans="2:26" ht="18.75">
      <c r="B896" s="211" t="s">
        <v>1970</v>
      </c>
      <c r="C896" s="211" t="s">
        <v>2808</v>
      </c>
      <c r="D896" s="46" t="s">
        <v>2783</v>
      </c>
      <c r="E896" s="31">
        <v>2</v>
      </c>
      <c r="F896" s="31" t="s">
        <v>2807</v>
      </c>
      <c r="G896" s="191">
        <v>1.8</v>
      </c>
      <c r="H896" s="191">
        <f t="shared" si="40"/>
        <v>1.1111111111111112</v>
      </c>
      <c r="I896" s="154">
        <v>115</v>
      </c>
      <c r="J896" s="251">
        <f>_xlfn.XLOOKUP($I896,Inputs!$C$6:$C$23,Inputs!$D$6:$D$23)*$G896</f>
        <v>0.75085714285714289</v>
      </c>
      <c r="K896" s="252">
        <f t="shared" si="41"/>
        <v>3</v>
      </c>
      <c r="L896" s="322"/>
      <c r="M896" s="322"/>
      <c r="N896" s="322"/>
      <c r="O896" s="322"/>
      <c r="P896" s="322"/>
      <c r="Q896" s="250">
        <f>_xlfn.XLOOKUP($I896,Inputs!$G$6:$G$23,Inputs!$J$6:$J$23)*$K896</f>
        <v>98.449131513647643</v>
      </c>
      <c r="R896" s="250">
        <f>_xlfn.XLOOKUP($I896,Inputs!$G$6:$G$23,Inputs!$K$6:$K$23)*$K896</f>
        <v>108.40163934426229</v>
      </c>
      <c r="S896" s="211" t="s">
        <v>1929</v>
      </c>
      <c r="T896" s="31" t="s">
        <v>3143</v>
      </c>
      <c r="U896" s="211" t="s">
        <v>1930</v>
      </c>
      <c r="V896" s="31" t="s">
        <v>4055</v>
      </c>
      <c r="W896" s="16" t="s">
        <v>4921</v>
      </c>
      <c r="X896" s="16"/>
      <c r="Y896" s="74">
        <v>884</v>
      </c>
      <c r="Z896" s="196" t="str">
        <f t="shared" si="42"/>
        <v/>
      </c>
    </row>
    <row r="897" spans="2:26" ht="18.75">
      <c r="B897" s="211" t="s">
        <v>1970</v>
      </c>
      <c r="C897" s="211" t="s">
        <v>2808</v>
      </c>
      <c r="D897" s="46" t="s">
        <v>2783</v>
      </c>
      <c r="E897" s="31">
        <v>1</v>
      </c>
      <c r="F897" s="31" t="s">
        <v>2807</v>
      </c>
      <c r="G897" s="191">
        <v>1</v>
      </c>
      <c r="H897" s="191">
        <f t="shared" si="40"/>
        <v>0.61728395061728392</v>
      </c>
      <c r="I897" s="154">
        <v>115</v>
      </c>
      <c r="J897" s="251">
        <f>_xlfn.XLOOKUP($I897,Inputs!$C$6:$C$23,Inputs!$D$6:$D$23)*$G897</f>
        <v>0.41714285714285715</v>
      </c>
      <c r="K897" s="252">
        <f t="shared" si="41"/>
        <v>3</v>
      </c>
      <c r="L897" s="322"/>
      <c r="M897" s="322"/>
      <c r="N897" s="322"/>
      <c r="O897" s="322"/>
      <c r="P897" s="322"/>
      <c r="Q897" s="250">
        <f>_xlfn.XLOOKUP($I897,Inputs!$G$6:$G$23,Inputs!$J$6:$J$23)*$K897</f>
        <v>98.449131513647643</v>
      </c>
      <c r="R897" s="250">
        <f>_xlfn.XLOOKUP($I897,Inputs!$G$6:$G$23,Inputs!$K$6:$K$23)*$K897</f>
        <v>108.40163934426229</v>
      </c>
      <c r="S897" s="211" t="s">
        <v>1930</v>
      </c>
      <c r="T897" s="31" t="s">
        <v>4055</v>
      </c>
      <c r="U897" s="211" t="s">
        <v>1931</v>
      </c>
      <c r="V897" s="31" t="s">
        <v>3975</v>
      </c>
      <c r="W897" s="16" t="s">
        <v>4921</v>
      </c>
      <c r="X897" s="16"/>
      <c r="Y897" s="74">
        <v>885</v>
      </c>
      <c r="Z897" s="196" t="str">
        <f t="shared" si="42"/>
        <v/>
      </c>
    </row>
    <row r="898" spans="2:26" ht="18.75">
      <c r="B898" s="211" t="s">
        <v>1970</v>
      </c>
      <c r="C898" s="211" t="s">
        <v>2808</v>
      </c>
      <c r="D898" s="46" t="s">
        <v>2783</v>
      </c>
      <c r="E898" s="31">
        <v>1</v>
      </c>
      <c r="F898" s="31" t="s">
        <v>2807</v>
      </c>
      <c r="G898" s="191">
        <v>0.1</v>
      </c>
      <c r="H898" s="191">
        <f t="shared" si="40"/>
        <v>6.1728395061728392E-2</v>
      </c>
      <c r="I898" s="154">
        <v>115</v>
      </c>
      <c r="J898" s="251">
        <f>_xlfn.XLOOKUP($I898,Inputs!$C$6:$C$23,Inputs!$D$6:$D$23)*$G898</f>
        <v>4.1714285714285718E-2</v>
      </c>
      <c r="K898" s="252">
        <f t="shared" si="41"/>
        <v>3</v>
      </c>
      <c r="L898" s="322"/>
      <c r="M898" s="322"/>
      <c r="N898" s="322"/>
      <c r="O898" s="322"/>
      <c r="P898" s="322"/>
      <c r="Q898" s="250">
        <f>_xlfn.XLOOKUP($I898,Inputs!$G$6:$G$23,Inputs!$J$6:$J$23)*$K898</f>
        <v>98.449131513647643</v>
      </c>
      <c r="R898" s="250">
        <f>_xlfn.XLOOKUP($I898,Inputs!$G$6:$G$23,Inputs!$K$6:$K$23)*$K898</f>
        <v>108.40163934426229</v>
      </c>
      <c r="S898" s="211" t="s">
        <v>1930</v>
      </c>
      <c r="T898" s="31" t="s">
        <v>4055</v>
      </c>
      <c r="U898" s="211" t="s">
        <v>1928</v>
      </c>
      <c r="V898" s="31" t="s">
        <v>3142</v>
      </c>
      <c r="W898" s="16" t="s">
        <v>4921</v>
      </c>
      <c r="X898" s="16"/>
      <c r="Y898" s="74">
        <v>886</v>
      </c>
      <c r="Z898" s="196" t="str">
        <f t="shared" si="42"/>
        <v/>
      </c>
    </row>
    <row r="899" spans="2:26" ht="18.75">
      <c r="B899" s="211" t="s">
        <v>1970</v>
      </c>
      <c r="C899" s="211" t="s">
        <v>2808</v>
      </c>
      <c r="D899" s="46" t="s">
        <v>2783</v>
      </c>
      <c r="E899" s="31">
        <v>1</v>
      </c>
      <c r="F899" s="31" t="s">
        <v>2807</v>
      </c>
      <c r="G899" s="191">
        <v>2.9</v>
      </c>
      <c r="H899" s="191">
        <f t="shared" si="40"/>
        <v>1.7901234567901232</v>
      </c>
      <c r="I899" s="154">
        <v>115</v>
      </c>
      <c r="J899" s="251">
        <f>_xlfn.XLOOKUP($I899,Inputs!$C$6:$C$23,Inputs!$D$6:$D$23)*$G899</f>
        <v>1.2097142857142857</v>
      </c>
      <c r="K899" s="252">
        <f t="shared" si="41"/>
        <v>3</v>
      </c>
      <c r="L899" s="322"/>
      <c r="M899" s="322"/>
      <c r="N899" s="322"/>
      <c r="O899" s="322"/>
      <c r="P899" s="322"/>
      <c r="Q899" s="250">
        <f>_xlfn.XLOOKUP($I899,Inputs!$G$6:$G$23,Inputs!$J$6:$J$23)*$K899</f>
        <v>98.449131513647643</v>
      </c>
      <c r="R899" s="250">
        <f>_xlfn.XLOOKUP($I899,Inputs!$G$6:$G$23,Inputs!$K$6:$K$23)*$K899</f>
        <v>108.40163934426229</v>
      </c>
      <c r="S899" s="211" t="s">
        <v>1928</v>
      </c>
      <c r="T899" s="31" t="s">
        <v>3142</v>
      </c>
      <c r="U899" s="211" t="s">
        <v>1927</v>
      </c>
      <c r="V899" s="31" t="s">
        <v>3940</v>
      </c>
      <c r="W899" s="16" t="s">
        <v>4921</v>
      </c>
      <c r="X899" s="16"/>
      <c r="Y899" s="74">
        <v>887</v>
      </c>
      <c r="Z899" s="196" t="str">
        <f t="shared" si="42"/>
        <v/>
      </c>
    </row>
    <row r="900" spans="2:26" ht="18.75">
      <c r="B900" s="211" t="s">
        <v>1970</v>
      </c>
      <c r="C900" s="211" t="s">
        <v>2808</v>
      </c>
      <c r="D900" s="46" t="s">
        <v>2783</v>
      </c>
      <c r="E900" s="31">
        <v>1</v>
      </c>
      <c r="F900" s="31" t="s">
        <v>2807</v>
      </c>
      <c r="G900" s="191">
        <v>0.3</v>
      </c>
      <c r="H900" s="191">
        <f t="shared" ref="H900:H963" si="43">G900/1.62</f>
        <v>0.18518518518518517</v>
      </c>
      <c r="I900" s="154">
        <v>115</v>
      </c>
      <c r="J900" s="251">
        <f>_xlfn.XLOOKUP($I900,Inputs!$C$6:$C$23,Inputs!$D$6:$D$23)*$G900</f>
        <v>0.12514285714285714</v>
      </c>
      <c r="K900" s="252">
        <f t="shared" ref="K900:K963" si="44">IF((42.4*(H900)^(-0.6595))&gt;=3,3,(IF(42.4*(H900)^(-0.6595)&lt;=0.5,0.5,(42.4*(H900)^(-0.6595)))))</f>
        <v>3</v>
      </c>
      <c r="L900" s="322"/>
      <c r="M900" s="322"/>
      <c r="N900" s="322"/>
      <c r="O900" s="322"/>
      <c r="P900" s="322"/>
      <c r="Q900" s="250">
        <f>_xlfn.XLOOKUP($I900,Inputs!$G$6:$G$23,Inputs!$J$6:$J$23)*$K900</f>
        <v>98.449131513647643</v>
      </c>
      <c r="R900" s="250">
        <f>_xlfn.XLOOKUP($I900,Inputs!$G$6:$G$23,Inputs!$K$6:$K$23)*$K900</f>
        <v>108.40163934426229</v>
      </c>
      <c r="S900" s="211" t="s">
        <v>1927</v>
      </c>
      <c r="T900" s="31" t="s">
        <v>3940</v>
      </c>
      <c r="U900" s="211" t="s">
        <v>4401</v>
      </c>
      <c r="V900" s="31" t="s">
        <v>4502</v>
      </c>
      <c r="W900" s="16" t="s">
        <v>4921</v>
      </c>
      <c r="X900" s="16"/>
      <c r="Y900" s="74">
        <v>888</v>
      </c>
      <c r="Z900" s="196" t="str">
        <f t="shared" si="42"/>
        <v/>
      </c>
    </row>
    <row r="901" spans="2:26" ht="18.75">
      <c r="B901" s="211" t="s">
        <v>1975</v>
      </c>
      <c r="C901" s="211" t="s">
        <v>2808</v>
      </c>
      <c r="D901" s="46" t="s">
        <v>2783</v>
      </c>
      <c r="E901" s="31">
        <v>1</v>
      </c>
      <c r="F901" s="31" t="s">
        <v>2807</v>
      </c>
      <c r="G901" s="191">
        <v>2.9</v>
      </c>
      <c r="H901" s="191">
        <f t="shared" si="43"/>
        <v>1.7901234567901232</v>
      </c>
      <c r="I901" s="154">
        <v>115</v>
      </c>
      <c r="J901" s="251">
        <f>_xlfn.XLOOKUP($I901,Inputs!$C$6:$C$23,Inputs!$D$6:$D$23)*$G901</f>
        <v>1.2097142857142857</v>
      </c>
      <c r="K901" s="252">
        <f t="shared" si="44"/>
        <v>3</v>
      </c>
      <c r="L901" s="322"/>
      <c r="M901" s="322"/>
      <c r="N901" s="322"/>
      <c r="O901" s="322"/>
      <c r="P901" s="322"/>
      <c r="Q901" s="250">
        <f>_xlfn.XLOOKUP($I901,Inputs!$G$6:$G$23,Inputs!$J$6:$J$23)*$K901</f>
        <v>98.449131513647643</v>
      </c>
      <c r="R901" s="250">
        <f>_xlfn.XLOOKUP($I901,Inputs!$G$6:$G$23,Inputs!$K$6:$K$23)*$K901</f>
        <v>108.40163934426229</v>
      </c>
      <c r="S901" s="211" t="s">
        <v>1635</v>
      </c>
      <c r="T901" s="31" t="s">
        <v>4115</v>
      </c>
      <c r="U901" s="211" t="s">
        <v>1929</v>
      </c>
      <c r="V901" s="31" t="s">
        <v>3143</v>
      </c>
      <c r="W901" s="16" t="s">
        <v>4921</v>
      </c>
      <c r="X901" s="16"/>
      <c r="Y901" s="74">
        <v>892</v>
      </c>
      <c r="Z901" s="196" t="str">
        <f t="shared" si="42"/>
        <v/>
      </c>
    </row>
    <row r="902" spans="2:26" ht="18.75">
      <c r="B902" s="211" t="s">
        <v>1975</v>
      </c>
      <c r="C902" s="211" t="s">
        <v>2808</v>
      </c>
      <c r="D902" s="46" t="s">
        <v>2783</v>
      </c>
      <c r="E902" s="31">
        <v>1</v>
      </c>
      <c r="F902" s="31" t="s">
        <v>2807</v>
      </c>
      <c r="G902" s="191">
        <v>1.7</v>
      </c>
      <c r="H902" s="191">
        <f t="shared" si="43"/>
        <v>1.0493827160493827</v>
      </c>
      <c r="I902" s="154">
        <v>115</v>
      </c>
      <c r="J902" s="251">
        <f>_xlfn.XLOOKUP($I902,Inputs!$C$6:$C$23,Inputs!$D$6:$D$23)*$G902</f>
        <v>0.70914285714285719</v>
      </c>
      <c r="K902" s="252">
        <f t="shared" si="44"/>
        <v>3</v>
      </c>
      <c r="L902" s="322"/>
      <c r="M902" s="322"/>
      <c r="N902" s="322"/>
      <c r="O902" s="322"/>
      <c r="P902" s="322"/>
      <c r="Q902" s="250">
        <f>_xlfn.XLOOKUP($I902,Inputs!$G$6:$G$23,Inputs!$J$6:$J$23)*$K902</f>
        <v>98.449131513647643</v>
      </c>
      <c r="R902" s="250">
        <f>_xlfn.XLOOKUP($I902,Inputs!$G$6:$G$23,Inputs!$K$6:$K$23)*$K902</f>
        <v>108.40163934426229</v>
      </c>
      <c r="S902" s="211" t="s">
        <v>1929</v>
      </c>
      <c r="T902" s="31" t="s">
        <v>3143</v>
      </c>
      <c r="U902" s="211" t="s">
        <v>1976</v>
      </c>
      <c r="V902" s="31" t="s">
        <v>3153</v>
      </c>
      <c r="W902" s="16" t="s">
        <v>4921</v>
      </c>
      <c r="X902" s="16"/>
      <c r="Y902" s="74">
        <v>893</v>
      </c>
      <c r="Z902" s="196" t="str">
        <f t="shared" si="42"/>
        <v/>
      </c>
    </row>
    <row r="903" spans="2:26" ht="18.75">
      <c r="B903" s="211" t="s">
        <v>1975</v>
      </c>
      <c r="C903" s="211" t="s">
        <v>2808</v>
      </c>
      <c r="D903" s="46" t="s">
        <v>2783</v>
      </c>
      <c r="E903" s="31">
        <v>1</v>
      </c>
      <c r="F903" s="31" t="s">
        <v>2807</v>
      </c>
      <c r="G903" s="191">
        <v>3.5</v>
      </c>
      <c r="H903" s="191">
        <f t="shared" si="43"/>
        <v>2.1604938271604937</v>
      </c>
      <c r="I903" s="154">
        <v>115</v>
      </c>
      <c r="J903" s="251">
        <f>_xlfn.XLOOKUP($I903,Inputs!$C$6:$C$23,Inputs!$D$6:$D$23)*$G903</f>
        <v>1.46</v>
      </c>
      <c r="K903" s="252">
        <f t="shared" si="44"/>
        <v>3</v>
      </c>
      <c r="L903" s="322"/>
      <c r="M903" s="322"/>
      <c r="N903" s="322"/>
      <c r="O903" s="322"/>
      <c r="P903" s="322"/>
      <c r="Q903" s="250">
        <f>_xlfn.XLOOKUP($I903,Inputs!$G$6:$G$23,Inputs!$J$6:$J$23)*$K903</f>
        <v>98.449131513647643</v>
      </c>
      <c r="R903" s="250">
        <f>_xlfn.XLOOKUP($I903,Inputs!$G$6:$G$23,Inputs!$K$6:$K$23)*$K903</f>
        <v>108.40163934426229</v>
      </c>
      <c r="S903" s="211" t="s">
        <v>1976</v>
      </c>
      <c r="T903" s="31" t="s">
        <v>3153</v>
      </c>
      <c r="U903" s="211" t="s">
        <v>1704</v>
      </c>
      <c r="V903" s="31" t="s">
        <v>3980</v>
      </c>
      <c r="W903" s="16" t="s">
        <v>4921</v>
      </c>
      <c r="X903" s="16"/>
      <c r="Y903" s="74">
        <v>894</v>
      </c>
      <c r="Z903" s="196" t="str">
        <f t="shared" si="42"/>
        <v/>
      </c>
    </row>
    <row r="904" spans="2:26" ht="18.75">
      <c r="B904" s="211" t="s">
        <v>1975</v>
      </c>
      <c r="C904" s="211" t="s">
        <v>2808</v>
      </c>
      <c r="D904" s="46" t="s">
        <v>2783</v>
      </c>
      <c r="E904" s="31">
        <v>1</v>
      </c>
      <c r="F904" s="31" t="s">
        <v>2807</v>
      </c>
      <c r="G904" s="191">
        <v>1.4</v>
      </c>
      <c r="H904" s="191">
        <f t="shared" si="43"/>
        <v>0.86419753086419737</v>
      </c>
      <c r="I904" s="154">
        <v>115</v>
      </c>
      <c r="J904" s="251">
        <f>_xlfn.XLOOKUP($I904,Inputs!$C$6:$C$23,Inputs!$D$6:$D$23)*$G904</f>
        <v>0.58399999999999996</v>
      </c>
      <c r="K904" s="252">
        <f t="shared" si="44"/>
        <v>3</v>
      </c>
      <c r="L904" s="322"/>
      <c r="M904" s="322"/>
      <c r="N904" s="322"/>
      <c r="O904" s="322"/>
      <c r="P904" s="322"/>
      <c r="Q904" s="250">
        <f>_xlfn.XLOOKUP($I904,Inputs!$G$6:$G$23,Inputs!$J$6:$J$23)*$K904</f>
        <v>98.449131513647643</v>
      </c>
      <c r="R904" s="250">
        <f>_xlfn.XLOOKUP($I904,Inputs!$G$6:$G$23,Inputs!$K$6:$K$23)*$K904</f>
        <v>108.40163934426229</v>
      </c>
      <c r="S904" s="211" t="s">
        <v>1976</v>
      </c>
      <c r="T904" s="31" t="s">
        <v>3153</v>
      </c>
      <c r="U904" s="211" t="s">
        <v>1914</v>
      </c>
      <c r="V904" s="31" t="s">
        <v>3139</v>
      </c>
      <c r="W904" s="16" t="s">
        <v>4921</v>
      </c>
      <c r="X904" s="16"/>
      <c r="Y904" s="74">
        <v>895</v>
      </c>
      <c r="Z904" s="196" t="str">
        <f t="shared" si="42"/>
        <v/>
      </c>
    </row>
    <row r="905" spans="2:26" ht="18.75">
      <c r="B905" s="211" t="s">
        <v>1975</v>
      </c>
      <c r="C905" s="211" t="s">
        <v>2808</v>
      </c>
      <c r="D905" s="46" t="s">
        <v>2783</v>
      </c>
      <c r="E905" s="31">
        <v>1</v>
      </c>
      <c r="F905" s="31" t="s">
        <v>2807</v>
      </c>
      <c r="G905" s="191">
        <v>1.5</v>
      </c>
      <c r="H905" s="191">
        <f t="shared" si="43"/>
        <v>0.92592592592592582</v>
      </c>
      <c r="I905" s="154">
        <v>115</v>
      </c>
      <c r="J905" s="251">
        <f>_xlfn.XLOOKUP($I905,Inputs!$C$6:$C$23,Inputs!$D$6:$D$23)*$G905</f>
        <v>0.62571428571428567</v>
      </c>
      <c r="K905" s="252">
        <f t="shared" si="44"/>
        <v>3</v>
      </c>
      <c r="L905" s="322"/>
      <c r="M905" s="322"/>
      <c r="N905" s="322"/>
      <c r="O905" s="322"/>
      <c r="P905" s="322"/>
      <c r="Q905" s="250">
        <f>_xlfn.XLOOKUP($I905,Inputs!$G$6:$G$23,Inputs!$J$6:$J$23)*$K905</f>
        <v>98.449131513647643</v>
      </c>
      <c r="R905" s="250">
        <f>_xlfn.XLOOKUP($I905,Inputs!$G$6:$G$23,Inputs!$K$6:$K$23)*$K905</f>
        <v>108.40163934426229</v>
      </c>
      <c r="S905" s="211" t="s">
        <v>1914</v>
      </c>
      <c r="T905" s="31" t="s">
        <v>3139</v>
      </c>
      <c r="U905" s="211" t="s">
        <v>4401</v>
      </c>
      <c r="V905" s="31" t="s">
        <v>4502</v>
      </c>
      <c r="W905" s="16" t="s">
        <v>4921</v>
      </c>
      <c r="X905" s="16"/>
      <c r="Y905" s="74">
        <v>896</v>
      </c>
      <c r="Z905" s="196" t="str">
        <f t="shared" si="42"/>
        <v/>
      </c>
    </row>
    <row r="906" spans="2:26" ht="18.75">
      <c r="B906" s="211" t="s">
        <v>1981</v>
      </c>
      <c r="C906" s="211" t="s">
        <v>2808</v>
      </c>
      <c r="D906" s="46" t="s">
        <v>2783</v>
      </c>
      <c r="E906" s="31">
        <v>1</v>
      </c>
      <c r="F906" s="31" t="s">
        <v>2807</v>
      </c>
      <c r="G906" s="191">
        <v>0.8</v>
      </c>
      <c r="H906" s="191">
        <f t="shared" si="43"/>
        <v>0.49382716049382713</v>
      </c>
      <c r="I906" s="154">
        <v>115</v>
      </c>
      <c r="J906" s="251">
        <f>_xlfn.XLOOKUP($I906,Inputs!$C$6:$C$23,Inputs!$D$6:$D$23)*$G906</f>
        <v>0.33371428571428574</v>
      </c>
      <c r="K906" s="252">
        <f t="shared" si="44"/>
        <v>3</v>
      </c>
      <c r="L906" s="322"/>
      <c r="M906" s="322"/>
      <c r="N906" s="322"/>
      <c r="O906" s="322"/>
      <c r="P906" s="322"/>
      <c r="Q906" s="250">
        <f>_xlfn.XLOOKUP($I906,Inputs!$G$6:$G$23,Inputs!$J$6:$J$23)*$K906</f>
        <v>98.449131513647643</v>
      </c>
      <c r="R906" s="250">
        <f>_xlfn.XLOOKUP($I906,Inputs!$G$6:$G$23,Inputs!$K$6:$K$23)*$K906</f>
        <v>108.40163934426229</v>
      </c>
      <c r="S906" s="211" t="s">
        <v>1635</v>
      </c>
      <c r="T906" s="31" t="s">
        <v>4115</v>
      </c>
      <c r="U906" s="211" t="s">
        <v>1921</v>
      </c>
      <c r="V906" s="31" t="s">
        <v>3140</v>
      </c>
      <c r="W906" s="16" t="s">
        <v>4921</v>
      </c>
      <c r="X906" s="16"/>
      <c r="Y906" s="74">
        <v>901</v>
      </c>
      <c r="Z906" s="196" t="str">
        <f t="shared" si="42"/>
        <v/>
      </c>
    </row>
    <row r="907" spans="2:26" ht="18.75">
      <c r="B907" s="211" t="s">
        <v>1981</v>
      </c>
      <c r="C907" s="211" t="s">
        <v>2808</v>
      </c>
      <c r="D907" s="46" t="s">
        <v>2783</v>
      </c>
      <c r="E907" s="31">
        <v>1</v>
      </c>
      <c r="F907" s="31" t="s">
        <v>2807</v>
      </c>
      <c r="G907" s="191">
        <v>4.2</v>
      </c>
      <c r="H907" s="191">
        <f t="shared" si="43"/>
        <v>2.5925925925925926</v>
      </c>
      <c r="I907" s="154">
        <v>115</v>
      </c>
      <c r="J907" s="251">
        <f>_xlfn.XLOOKUP($I907,Inputs!$C$6:$C$23,Inputs!$D$6:$D$23)*$G907</f>
        <v>1.752</v>
      </c>
      <c r="K907" s="252">
        <f t="shared" si="44"/>
        <v>3</v>
      </c>
      <c r="L907" s="322"/>
      <c r="M907" s="322"/>
      <c r="N907" s="322"/>
      <c r="O907" s="322"/>
      <c r="P907" s="322"/>
      <c r="Q907" s="250">
        <f>_xlfn.XLOOKUP($I907,Inputs!$G$6:$G$23,Inputs!$J$6:$J$23)*$K907</f>
        <v>98.449131513647643</v>
      </c>
      <c r="R907" s="250">
        <f>_xlfn.XLOOKUP($I907,Inputs!$G$6:$G$23,Inputs!$K$6:$K$23)*$K907</f>
        <v>108.40163934426229</v>
      </c>
      <c r="S907" s="211" t="s">
        <v>1921</v>
      </c>
      <c r="T907" s="31" t="s">
        <v>3140</v>
      </c>
      <c r="U907" s="211" t="s">
        <v>1920</v>
      </c>
      <c r="V907" s="31" t="s">
        <v>3141</v>
      </c>
      <c r="W907" s="16" t="s">
        <v>4921</v>
      </c>
      <c r="X907" s="16"/>
      <c r="Y907" s="74">
        <v>902</v>
      </c>
      <c r="Z907" s="196" t="str">
        <f t="shared" si="42"/>
        <v/>
      </c>
    </row>
    <row r="908" spans="2:26" ht="18.75">
      <c r="B908" s="211" t="s">
        <v>1981</v>
      </c>
      <c r="C908" s="211" t="s">
        <v>2808</v>
      </c>
      <c r="D908" s="46" t="s">
        <v>2783</v>
      </c>
      <c r="E908" s="31">
        <v>1</v>
      </c>
      <c r="F908" s="31" t="s">
        <v>2807</v>
      </c>
      <c r="G908" s="191">
        <v>1.5</v>
      </c>
      <c r="H908" s="191">
        <f t="shared" si="43"/>
        <v>0.92592592592592582</v>
      </c>
      <c r="I908" s="154">
        <v>115</v>
      </c>
      <c r="J908" s="251">
        <f>_xlfn.XLOOKUP($I908,Inputs!$C$6:$C$23,Inputs!$D$6:$D$23)*$G908</f>
        <v>0.62571428571428567</v>
      </c>
      <c r="K908" s="252">
        <f t="shared" si="44"/>
        <v>3</v>
      </c>
      <c r="L908" s="322"/>
      <c r="M908" s="322"/>
      <c r="N908" s="322"/>
      <c r="O908" s="322"/>
      <c r="P908" s="322"/>
      <c r="Q908" s="250">
        <f>_xlfn.XLOOKUP($I908,Inputs!$G$6:$G$23,Inputs!$J$6:$J$23)*$K908</f>
        <v>98.449131513647643</v>
      </c>
      <c r="R908" s="250">
        <f>_xlfn.XLOOKUP($I908,Inputs!$G$6:$G$23,Inputs!$K$6:$K$23)*$K908</f>
        <v>108.40163934426229</v>
      </c>
      <c r="S908" s="211" t="s">
        <v>1920</v>
      </c>
      <c r="T908" s="31" t="s">
        <v>3141</v>
      </c>
      <c r="U908" s="211" t="s">
        <v>1918</v>
      </c>
      <c r="V908" s="31" t="s">
        <v>4128</v>
      </c>
      <c r="W908" s="16" t="s">
        <v>4921</v>
      </c>
      <c r="X908" s="16"/>
      <c r="Y908" s="74">
        <v>903</v>
      </c>
      <c r="Z908" s="196" t="str">
        <f t="shared" ref="Z908:Z971" si="45">IF(S908=U908,"YES","")</f>
        <v/>
      </c>
    </row>
    <row r="909" spans="2:26" ht="18.75">
      <c r="B909" s="211" t="s">
        <v>1981</v>
      </c>
      <c r="C909" s="211" t="s">
        <v>2808</v>
      </c>
      <c r="D909" s="46" t="s">
        <v>2783</v>
      </c>
      <c r="E909" s="31">
        <v>1</v>
      </c>
      <c r="F909" s="31" t="s">
        <v>2807</v>
      </c>
      <c r="G909" s="191">
        <v>2.2000000000000002</v>
      </c>
      <c r="H909" s="191">
        <f t="shared" si="43"/>
        <v>1.3580246913580247</v>
      </c>
      <c r="I909" s="154">
        <v>115</v>
      </c>
      <c r="J909" s="251">
        <f>_xlfn.XLOOKUP($I909,Inputs!$C$6:$C$23,Inputs!$D$6:$D$23)*$G909</f>
        <v>0.91771428571428582</v>
      </c>
      <c r="K909" s="252">
        <f t="shared" si="44"/>
        <v>3</v>
      </c>
      <c r="L909" s="322"/>
      <c r="M909" s="322"/>
      <c r="N909" s="322"/>
      <c r="O909" s="322"/>
      <c r="P909" s="322"/>
      <c r="Q909" s="250">
        <f>_xlfn.XLOOKUP($I909,Inputs!$G$6:$G$23,Inputs!$J$6:$J$23)*$K909</f>
        <v>98.449131513647643</v>
      </c>
      <c r="R909" s="250">
        <f>_xlfn.XLOOKUP($I909,Inputs!$G$6:$G$23,Inputs!$K$6:$K$23)*$K909</f>
        <v>108.40163934426229</v>
      </c>
      <c r="S909" s="211" t="s">
        <v>1918</v>
      </c>
      <c r="T909" s="31" t="s">
        <v>4128</v>
      </c>
      <c r="U909" s="211" t="s">
        <v>1917</v>
      </c>
      <c r="V909" s="31" t="s">
        <v>3964</v>
      </c>
      <c r="W909" s="16" t="s">
        <v>4921</v>
      </c>
      <c r="X909" s="16"/>
      <c r="Y909" s="74">
        <v>904</v>
      </c>
      <c r="Z909" s="196" t="str">
        <f t="shared" si="45"/>
        <v/>
      </c>
    </row>
    <row r="910" spans="2:26" ht="18.75">
      <c r="B910" s="211" t="s">
        <v>1981</v>
      </c>
      <c r="C910" s="211" t="s">
        <v>2808</v>
      </c>
      <c r="D910" s="46" t="s">
        <v>2783</v>
      </c>
      <c r="E910" s="31">
        <v>1</v>
      </c>
      <c r="F910" s="31" t="s">
        <v>2807</v>
      </c>
      <c r="G910" s="191">
        <v>2.2000000000000002</v>
      </c>
      <c r="H910" s="191">
        <f t="shared" si="43"/>
        <v>1.3580246913580247</v>
      </c>
      <c r="I910" s="154">
        <v>115</v>
      </c>
      <c r="J910" s="251">
        <f>_xlfn.XLOOKUP($I910,Inputs!$C$6:$C$23,Inputs!$D$6:$D$23)*$G910</f>
        <v>0.91771428571428582</v>
      </c>
      <c r="K910" s="252">
        <f t="shared" si="44"/>
        <v>3</v>
      </c>
      <c r="L910" s="322"/>
      <c r="M910" s="322"/>
      <c r="N910" s="322"/>
      <c r="O910" s="322"/>
      <c r="P910" s="322"/>
      <c r="Q910" s="250">
        <f>_xlfn.XLOOKUP($I910,Inputs!$G$6:$G$23,Inputs!$J$6:$J$23)*$K910</f>
        <v>98.449131513647643</v>
      </c>
      <c r="R910" s="250">
        <f>_xlfn.XLOOKUP($I910,Inputs!$G$6:$G$23,Inputs!$K$6:$K$23)*$K910</f>
        <v>108.40163934426229</v>
      </c>
      <c r="S910" s="211" t="s">
        <v>1917</v>
      </c>
      <c r="T910" s="134" t="s">
        <v>3964</v>
      </c>
      <c r="U910" s="211" t="s">
        <v>1919</v>
      </c>
      <c r="V910" s="31" t="s">
        <v>4295</v>
      </c>
      <c r="W910" s="16" t="s">
        <v>4921</v>
      </c>
      <c r="X910" s="16"/>
      <c r="Y910" s="74">
        <v>905</v>
      </c>
      <c r="Z910" s="196" t="str">
        <f t="shared" si="45"/>
        <v/>
      </c>
    </row>
    <row r="911" spans="2:26" ht="18.75">
      <c r="B911" s="211" t="s">
        <v>1981</v>
      </c>
      <c r="C911" s="211" t="s">
        <v>2808</v>
      </c>
      <c r="D911" s="46" t="s">
        <v>2783</v>
      </c>
      <c r="E911" s="31">
        <v>1</v>
      </c>
      <c r="F911" s="31" t="s">
        <v>2807</v>
      </c>
      <c r="G911" s="191">
        <v>2.2000000000000002</v>
      </c>
      <c r="H911" s="191">
        <f t="shared" si="43"/>
        <v>1.3580246913580247</v>
      </c>
      <c r="I911" s="154">
        <v>115</v>
      </c>
      <c r="J911" s="251">
        <f>_xlfn.XLOOKUP($I911,Inputs!$C$6:$C$23,Inputs!$D$6:$D$23)*$G911</f>
        <v>0.91771428571428582</v>
      </c>
      <c r="K911" s="252">
        <f t="shared" si="44"/>
        <v>3</v>
      </c>
      <c r="L911" s="322"/>
      <c r="M911" s="322"/>
      <c r="N911" s="322"/>
      <c r="O911" s="322"/>
      <c r="P911" s="322"/>
      <c r="Q911" s="250">
        <f>_xlfn.XLOOKUP($I911,Inputs!$G$6:$G$23,Inputs!$J$6:$J$23)*$K911</f>
        <v>98.449131513647643</v>
      </c>
      <c r="R911" s="250">
        <f>_xlfn.XLOOKUP($I911,Inputs!$G$6:$G$23,Inputs!$K$6:$K$23)*$K911</f>
        <v>108.40163934426229</v>
      </c>
      <c r="S911" s="211" t="s">
        <v>1919</v>
      </c>
      <c r="T911" s="31" t="s">
        <v>4295</v>
      </c>
      <c r="U911" s="211" t="s">
        <v>4401</v>
      </c>
      <c r="V911" s="31" t="s">
        <v>4502</v>
      </c>
      <c r="W911" s="16" t="s">
        <v>4921</v>
      </c>
      <c r="X911" s="16"/>
      <c r="Y911" s="74">
        <v>906</v>
      </c>
      <c r="Z911" s="196" t="str">
        <f t="shared" si="45"/>
        <v/>
      </c>
    </row>
    <row r="912" spans="2:26" ht="18.75">
      <c r="B912" s="211" t="s">
        <v>1990</v>
      </c>
      <c r="C912" s="211" t="s">
        <v>2808</v>
      </c>
      <c r="D912" s="46" t="s">
        <v>2783</v>
      </c>
      <c r="E912" s="31">
        <v>1</v>
      </c>
      <c r="F912" s="31" t="s">
        <v>2807</v>
      </c>
      <c r="G912" s="191">
        <v>2.9</v>
      </c>
      <c r="H912" s="191">
        <f t="shared" si="43"/>
        <v>1.7901234567901232</v>
      </c>
      <c r="I912" s="154">
        <v>115</v>
      </c>
      <c r="J912" s="251">
        <f>_xlfn.XLOOKUP($I912,Inputs!$C$6:$C$23,Inputs!$D$6:$D$23)*$G912</f>
        <v>1.2097142857142857</v>
      </c>
      <c r="K912" s="252">
        <f t="shared" si="44"/>
        <v>3</v>
      </c>
      <c r="L912" s="322"/>
      <c r="M912" s="322"/>
      <c r="N912" s="322"/>
      <c r="O912" s="322"/>
      <c r="P912" s="322"/>
      <c r="Q912" s="250">
        <f>_xlfn.XLOOKUP($I912,Inputs!$G$6:$G$23,Inputs!$J$6:$J$23)*$K912</f>
        <v>98.449131513647643</v>
      </c>
      <c r="R912" s="250">
        <f>_xlfn.XLOOKUP($I912,Inputs!$G$6:$G$23,Inputs!$K$6:$K$23)*$K912</f>
        <v>108.40163934426229</v>
      </c>
      <c r="S912" s="211" t="s">
        <v>1635</v>
      </c>
      <c r="T912" s="31" t="s">
        <v>4115</v>
      </c>
      <c r="U912" s="211" t="s">
        <v>1929</v>
      </c>
      <c r="V912" s="31" t="s">
        <v>3143</v>
      </c>
      <c r="W912" s="16" t="s">
        <v>4921</v>
      </c>
      <c r="X912" s="16"/>
      <c r="Y912" s="74">
        <v>920</v>
      </c>
      <c r="Z912" s="196" t="str">
        <f t="shared" si="45"/>
        <v/>
      </c>
    </row>
    <row r="913" spans="2:26" ht="18.75">
      <c r="B913" s="211" t="s">
        <v>1990</v>
      </c>
      <c r="C913" s="211" t="s">
        <v>2808</v>
      </c>
      <c r="D913" s="46" t="s">
        <v>2783</v>
      </c>
      <c r="E913" s="31">
        <v>1</v>
      </c>
      <c r="F913" s="31" t="s">
        <v>2807</v>
      </c>
      <c r="G913" s="191">
        <v>1.7</v>
      </c>
      <c r="H913" s="191">
        <f t="shared" si="43"/>
        <v>1.0493827160493827</v>
      </c>
      <c r="I913" s="154">
        <v>115</v>
      </c>
      <c r="J913" s="251">
        <f>_xlfn.XLOOKUP($I913,Inputs!$C$6:$C$23,Inputs!$D$6:$D$23)*$G913</f>
        <v>0.70914285714285719</v>
      </c>
      <c r="K913" s="252">
        <f t="shared" si="44"/>
        <v>3</v>
      </c>
      <c r="L913" s="322"/>
      <c r="M913" s="322"/>
      <c r="N913" s="322"/>
      <c r="O913" s="322"/>
      <c r="P913" s="322"/>
      <c r="Q913" s="250">
        <f>_xlfn.XLOOKUP($I913,Inputs!$G$6:$G$23,Inputs!$J$6:$J$23)*$K913</f>
        <v>98.449131513647643</v>
      </c>
      <c r="R913" s="250">
        <f>_xlfn.XLOOKUP($I913,Inputs!$G$6:$G$23,Inputs!$K$6:$K$23)*$K913</f>
        <v>108.40163934426229</v>
      </c>
      <c r="S913" s="211" t="s">
        <v>1929</v>
      </c>
      <c r="T913" s="31" t="s">
        <v>3143</v>
      </c>
      <c r="U913" s="211" t="s">
        <v>1976</v>
      </c>
      <c r="V913" s="31" t="s">
        <v>3153</v>
      </c>
      <c r="W913" s="16" t="s">
        <v>4921</v>
      </c>
      <c r="X913" s="16"/>
      <c r="Y913" s="74">
        <v>921</v>
      </c>
      <c r="Z913" s="196" t="str">
        <f t="shared" si="45"/>
        <v/>
      </c>
    </row>
    <row r="914" spans="2:26" ht="18.75">
      <c r="B914" s="211" t="s">
        <v>1990</v>
      </c>
      <c r="C914" s="211" t="s">
        <v>2808</v>
      </c>
      <c r="D914" s="46" t="s">
        <v>2783</v>
      </c>
      <c r="E914" s="31">
        <v>1</v>
      </c>
      <c r="F914" s="31" t="s">
        <v>2807</v>
      </c>
      <c r="G914" s="191">
        <v>3.5</v>
      </c>
      <c r="H914" s="191">
        <f t="shared" si="43"/>
        <v>2.1604938271604937</v>
      </c>
      <c r="I914" s="154">
        <v>115</v>
      </c>
      <c r="J914" s="251">
        <f>_xlfn.XLOOKUP($I914,Inputs!$C$6:$C$23,Inputs!$D$6:$D$23)*$G914</f>
        <v>1.46</v>
      </c>
      <c r="K914" s="252">
        <f t="shared" si="44"/>
        <v>3</v>
      </c>
      <c r="L914" s="322"/>
      <c r="M914" s="322"/>
      <c r="N914" s="322"/>
      <c r="O914" s="322"/>
      <c r="P914" s="322"/>
      <c r="Q914" s="250">
        <f>_xlfn.XLOOKUP($I914,Inputs!$G$6:$G$23,Inputs!$J$6:$J$23)*$K914</f>
        <v>98.449131513647643</v>
      </c>
      <c r="R914" s="250">
        <f>_xlfn.XLOOKUP($I914,Inputs!$G$6:$G$23,Inputs!$K$6:$K$23)*$K914</f>
        <v>108.40163934426229</v>
      </c>
      <c r="S914" s="211" t="s">
        <v>1976</v>
      </c>
      <c r="T914" s="31" t="s">
        <v>3153</v>
      </c>
      <c r="U914" s="211" t="s">
        <v>1704</v>
      </c>
      <c r="V914" s="31" t="s">
        <v>3980</v>
      </c>
      <c r="W914" s="16" t="s">
        <v>4921</v>
      </c>
      <c r="X914" s="16"/>
      <c r="Y914" s="74">
        <v>922</v>
      </c>
      <c r="Z914" s="196" t="str">
        <f t="shared" si="45"/>
        <v/>
      </c>
    </row>
    <row r="915" spans="2:26" ht="18.75">
      <c r="B915" s="211" t="s">
        <v>1990</v>
      </c>
      <c r="C915" s="211" t="s">
        <v>2808</v>
      </c>
      <c r="D915" s="46" t="s">
        <v>2783</v>
      </c>
      <c r="E915" s="31">
        <v>1</v>
      </c>
      <c r="F915" s="31" t="s">
        <v>2807</v>
      </c>
      <c r="G915" s="191">
        <v>1.4</v>
      </c>
      <c r="H915" s="191">
        <f t="shared" si="43"/>
        <v>0.86419753086419737</v>
      </c>
      <c r="I915" s="154">
        <v>115</v>
      </c>
      <c r="J915" s="251">
        <f>_xlfn.XLOOKUP($I915,Inputs!$C$6:$C$23,Inputs!$D$6:$D$23)*$G915</f>
        <v>0.58399999999999996</v>
      </c>
      <c r="K915" s="252">
        <f t="shared" si="44"/>
        <v>3</v>
      </c>
      <c r="L915" s="322"/>
      <c r="M915" s="322"/>
      <c r="N915" s="322"/>
      <c r="O915" s="322"/>
      <c r="P915" s="322"/>
      <c r="Q915" s="250">
        <f>_xlfn.XLOOKUP($I915,Inputs!$G$6:$G$23,Inputs!$J$6:$J$23)*$K915</f>
        <v>98.449131513647643</v>
      </c>
      <c r="R915" s="250">
        <f>_xlfn.XLOOKUP($I915,Inputs!$G$6:$G$23,Inputs!$K$6:$K$23)*$K915</f>
        <v>108.40163934426229</v>
      </c>
      <c r="S915" s="211" t="s">
        <v>1976</v>
      </c>
      <c r="T915" s="31" t="s">
        <v>3153</v>
      </c>
      <c r="U915" s="211" t="s">
        <v>1914</v>
      </c>
      <c r="V915" s="31" t="s">
        <v>3139</v>
      </c>
      <c r="W915" s="16" t="s">
        <v>4921</v>
      </c>
      <c r="X915" s="16"/>
      <c r="Y915" s="74">
        <v>923</v>
      </c>
      <c r="Z915" s="196" t="str">
        <f t="shared" si="45"/>
        <v/>
      </c>
    </row>
    <row r="916" spans="2:26" ht="18.75">
      <c r="B916" s="211" t="s">
        <v>1990</v>
      </c>
      <c r="C916" s="211" t="s">
        <v>2808</v>
      </c>
      <c r="D916" s="46" t="s">
        <v>2783</v>
      </c>
      <c r="E916" s="31">
        <v>1</v>
      </c>
      <c r="F916" s="31" t="s">
        <v>2807</v>
      </c>
      <c r="G916" s="191">
        <v>1.5</v>
      </c>
      <c r="H916" s="191">
        <f t="shared" si="43"/>
        <v>0.92592592592592582</v>
      </c>
      <c r="I916" s="154">
        <v>115</v>
      </c>
      <c r="J916" s="251">
        <f>_xlfn.XLOOKUP($I916,Inputs!$C$6:$C$23,Inputs!$D$6:$D$23)*$G916</f>
        <v>0.62571428571428567</v>
      </c>
      <c r="K916" s="252">
        <f t="shared" si="44"/>
        <v>3</v>
      </c>
      <c r="L916" s="322"/>
      <c r="M916" s="322"/>
      <c r="N916" s="322"/>
      <c r="O916" s="322"/>
      <c r="P916" s="322"/>
      <c r="Q916" s="250">
        <f>_xlfn.XLOOKUP($I916,Inputs!$G$6:$G$23,Inputs!$J$6:$J$23)*$K916</f>
        <v>98.449131513647643</v>
      </c>
      <c r="R916" s="250">
        <f>_xlfn.XLOOKUP($I916,Inputs!$G$6:$G$23,Inputs!$K$6:$K$23)*$K916</f>
        <v>108.40163934426229</v>
      </c>
      <c r="S916" s="211" t="s">
        <v>1914</v>
      </c>
      <c r="T916" s="31" t="s">
        <v>3139</v>
      </c>
      <c r="U916" s="211" t="s">
        <v>4401</v>
      </c>
      <c r="V916" s="31" t="s">
        <v>4502</v>
      </c>
      <c r="W916" s="16" t="s">
        <v>4921</v>
      </c>
      <c r="X916" s="16"/>
      <c r="Y916" s="74">
        <v>924</v>
      </c>
      <c r="Z916" s="196" t="str">
        <f t="shared" si="45"/>
        <v/>
      </c>
    </row>
    <row r="917" spans="2:26" ht="18.75">
      <c r="B917" s="211" t="s">
        <v>1999</v>
      </c>
      <c r="C917" s="211" t="s">
        <v>2808</v>
      </c>
      <c r="D917" s="46" t="s">
        <v>2783</v>
      </c>
      <c r="E917" s="31">
        <v>1</v>
      </c>
      <c r="F917" s="31" t="s">
        <v>2807</v>
      </c>
      <c r="G917" s="191">
        <v>1.8</v>
      </c>
      <c r="H917" s="191">
        <f t="shared" si="43"/>
        <v>1.1111111111111112</v>
      </c>
      <c r="I917" s="154">
        <v>115</v>
      </c>
      <c r="J917" s="251">
        <f>_xlfn.XLOOKUP($I917,Inputs!$C$6:$C$23,Inputs!$D$6:$D$23)*$G917</f>
        <v>0.75085714285714289</v>
      </c>
      <c r="K917" s="252">
        <f t="shared" si="44"/>
        <v>3</v>
      </c>
      <c r="L917" s="322"/>
      <c r="M917" s="322"/>
      <c r="N917" s="322"/>
      <c r="O917" s="322"/>
      <c r="P917" s="322"/>
      <c r="Q917" s="250">
        <f>_xlfn.XLOOKUP($I917,Inputs!$G$6:$G$23,Inputs!$J$6:$J$23)*$K917</f>
        <v>98.449131513647643</v>
      </c>
      <c r="R917" s="250">
        <f>_xlfn.XLOOKUP($I917,Inputs!$G$6:$G$23,Inputs!$K$6:$K$23)*$K917</f>
        <v>108.40163934426229</v>
      </c>
      <c r="S917" s="211" t="s">
        <v>4401</v>
      </c>
      <c r="T917" s="31" t="s">
        <v>4502</v>
      </c>
      <c r="U917" s="211" t="s">
        <v>1914</v>
      </c>
      <c r="V917" s="31" t="s">
        <v>3139</v>
      </c>
      <c r="W917" s="16" t="s">
        <v>4921</v>
      </c>
      <c r="X917" s="16"/>
      <c r="Y917" s="74">
        <v>939</v>
      </c>
      <c r="Z917" s="196" t="str">
        <f t="shared" si="45"/>
        <v/>
      </c>
    </row>
    <row r="918" spans="2:26" ht="18.75">
      <c r="B918" s="211" t="s">
        <v>1999</v>
      </c>
      <c r="C918" s="211" t="s">
        <v>2808</v>
      </c>
      <c r="D918" s="46" t="s">
        <v>2783</v>
      </c>
      <c r="E918" s="31">
        <v>1</v>
      </c>
      <c r="F918" s="31" t="s">
        <v>2807</v>
      </c>
      <c r="G918" s="191">
        <v>1.8</v>
      </c>
      <c r="H918" s="191">
        <f t="shared" si="43"/>
        <v>1.1111111111111112</v>
      </c>
      <c r="I918" s="154">
        <v>115</v>
      </c>
      <c r="J918" s="251">
        <f>_xlfn.XLOOKUP($I918,Inputs!$C$6:$C$23,Inputs!$D$6:$D$23)*$G918</f>
        <v>0.75085714285714289</v>
      </c>
      <c r="K918" s="252">
        <f t="shared" si="44"/>
        <v>3</v>
      </c>
      <c r="L918" s="322"/>
      <c r="M918" s="322"/>
      <c r="N918" s="322"/>
      <c r="O918" s="322"/>
      <c r="P918" s="322"/>
      <c r="Q918" s="250">
        <f>_xlfn.XLOOKUP($I918,Inputs!$G$6:$G$23,Inputs!$J$6:$J$23)*$K918</f>
        <v>98.449131513647643</v>
      </c>
      <c r="R918" s="250">
        <f>_xlfn.XLOOKUP($I918,Inputs!$G$6:$G$23,Inputs!$K$6:$K$23)*$K918</f>
        <v>108.40163934426229</v>
      </c>
      <c r="S918" s="211" t="s">
        <v>1914</v>
      </c>
      <c r="T918" s="31" t="s">
        <v>3139</v>
      </c>
      <c r="U918" s="211" t="s">
        <v>1706</v>
      </c>
      <c r="V918" s="31" t="s">
        <v>4035</v>
      </c>
      <c r="W918" s="16" t="s">
        <v>4921</v>
      </c>
      <c r="X918" s="16"/>
      <c r="Y918" s="74">
        <v>940</v>
      </c>
      <c r="Z918" s="196" t="str">
        <f t="shared" si="45"/>
        <v/>
      </c>
    </row>
    <row r="919" spans="2:26" ht="18.75">
      <c r="B919" s="211" t="s">
        <v>1913</v>
      </c>
      <c r="C919" s="211" t="s">
        <v>2808</v>
      </c>
      <c r="D919" s="46" t="s">
        <v>2783</v>
      </c>
      <c r="E919" s="31">
        <v>1</v>
      </c>
      <c r="F919" s="31" t="s">
        <v>2807</v>
      </c>
      <c r="G919" s="191">
        <v>1.2</v>
      </c>
      <c r="H919" s="191">
        <f t="shared" si="43"/>
        <v>0.7407407407407407</v>
      </c>
      <c r="I919" s="154">
        <v>115</v>
      </c>
      <c r="J919" s="251">
        <f>_xlfn.XLOOKUP($I919,Inputs!$C$6:$C$23,Inputs!$D$6:$D$23)*$G919</f>
        <v>0.50057142857142856</v>
      </c>
      <c r="K919" s="252">
        <f t="shared" si="44"/>
        <v>3</v>
      </c>
      <c r="L919" s="322"/>
      <c r="M919" s="322"/>
      <c r="N919" s="322"/>
      <c r="O919" s="322"/>
      <c r="P919" s="322"/>
      <c r="Q919" s="250">
        <f>_xlfn.XLOOKUP($I919,Inputs!$G$6:$G$23,Inputs!$J$6:$J$23)*$K919</f>
        <v>98.449131513647643</v>
      </c>
      <c r="R919" s="250">
        <f>_xlfn.XLOOKUP($I919,Inputs!$G$6:$G$23,Inputs!$K$6:$K$23)*$K919</f>
        <v>108.40163934426229</v>
      </c>
      <c r="S919" s="211" t="s">
        <v>1706</v>
      </c>
      <c r="T919" s="31" t="s">
        <v>4035</v>
      </c>
      <c r="U919" s="211" t="s">
        <v>3393</v>
      </c>
      <c r="V919" s="31" t="s">
        <v>4000</v>
      </c>
      <c r="W919" s="16" t="s">
        <v>4921</v>
      </c>
      <c r="X919" s="16"/>
      <c r="Y919" s="74">
        <v>941</v>
      </c>
      <c r="Z919" s="196" t="str">
        <f t="shared" si="45"/>
        <v/>
      </c>
    </row>
    <row r="920" spans="2:26" ht="18.75">
      <c r="B920" s="211" t="s">
        <v>1999</v>
      </c>
      <c r="C920" s="211" t="s">
        <v>2808</v>
      </c>
      <c r="D920" s="46" t="s">
        <v>2783</v>
      </c>
      <c r="E920" s="31">
        <v>1</v>
      </c>
      <c r="F920" s="31" t="s">
        <v>2807</v>
      </c>
      <c r="G920" s="191">
        <v>1.2</v>
      </c>
      <c r="H920" s="191">
        <f t="shared" si="43"/>
        <v>0.7407407407407407</v>
      </c>
      <c r="I920" s="154">
        <v>115</v>
      </c>
      <c r="J920" s="251">
        <f>_xlfn.XLOOKUP($I920,Inputs!$C$6:$C$23,Inputs!$D$6:$D$23)*$G920</f>
        <v>0.50057142857142856</v>
      </c>
      <c r="K920" s="252">
        <f t="shared" si="44"/>
        <v>3</v>
      </c>
      <c r="L920" s="322"/>
      <c r="M920" s="322"/>
      <c r="N920" s="322"/>
      <c r="O920" s="322"/>
      <c r="P920" s="322"/>
      <c r="Q920" s="250">
        <f>_xlfn.XLOOKUP($I920,Inputs!$G$6:$G$23,Inputs!$J$6:$J$23)*$K920</f>
        <v>98.449131513647643</v>
      </c>
      <c r="R920" s="250">
        <f>_xlfn.XLOOKUP($I920,Inputs!$G$6:$G$23,Inputs!$K$6:$K$23)*$K920</f>
        <v>108.40163934426229</v>
      </c>
      <c r="S920" s="211" t="s">
        <v>1706</v>
      </c>
      <c r="T920" s="31" t="s">
        <v>4035</v>
      </c>
      <c r="U920" s="211" t="s">
        <v>3393</v>
      </c>
      <c r="V920" s="31" t="s">
        <v>4000</v>
      </c>
      <c r="W920" s="16" t="s">
        <v>4921</v>
      </c>
      <c r="X920" s="16"/>
      <c r="Y920" s="74">
        <v>942</v>
      </c>
      <c r="Z920" s="196" t="str">
        <f t="shared" si="45"/>
        <v/>
      </c>
    </row>
    <row r="921" spans="2:26" ht="18.75">
      <c r="B921" s="211" t="s">
        <v>1913</v>
      </c>
      <c r="C921" s="211" t="s">
        <v>2808</v>
      </c>
      <c r="D921" s="46" t="s">
        <v>2783</v>
      </c>
      <c r="E921" s="31">
        <v>1</v>
      </c>
      <c r="F921" s="31" t="s">
        <v>2807</v>
      </c>
      <c r="G921" s="191">
        <v>1</v>
      </c>
      <c r="H921" s="191">
        <f t="shared" si="43"/>
        <v>0.61728395061728392</v>
      </c>
      <c r="I921" s="154">
        <v>115</v>
      </c>
      <c r="J921" s="251">
        <f>_xlfn.XLOOKUP($I921,Inputs!$C$6:$C$23,Inputs!$D$6:$D$23)*$G921</f>
        <v>0.41714285714285715</v>
      </c>
      <c r="K921" s="252">
        <f t="shared" si="44"/>
        <v>3</v>
      </c>
      <c r="L921" s="322"/>
      <c r="M921" s="322"/>
      <c r="N921" s="322"/>
      <c r="O921" s="322"/>
      <c r="P921" s="322"/>
      <c r="Q921" s="250">
        <f>_xlfn.XLOOKUP($I921,Inputs!$G$6:$G$23,Inputs!$J$6:$J$23)*$K921</f>
        <v>98.449131513647643</v>
      </c>
      <c r="R921" s="250">
        <f>_xlfn.XLOOKUP($I921,Inputs!$G$6:$G$23,Inputs!$K$6:$K$23)*$K921</f>
        <v>108.40163934426229</v>
      </c>
      <c r="S921" s="211" t="s">
        <v>3393</v>
      </c>
      <c r="T921" s="31" t="s">
        <v>4000</v>
      </c>
      <c r="U921" s="211" t="s">
        <v>1915</v>
      </c>
      <c r="V921" s="31" t="s">
        <v>4087</v>
      </c>
      <c r="W921" s="16" t="s">
        <v>4921</v>
      </c>
      <c r="X921" s="16"/>
      <c r="Y921" s="74">
        <v>943</v>
      </c>
      <c r="Z921" s="196" t="str">
        <f t="shared" si="45"/>
        <v/>
      </c>
    </row>
    <row r="922" spans="2:26" ht="18.75">
      <c r="B922" s="211" t="s">
        <v>1999</v>
      </c>
      <c r="C922" s="211" t="s">
        <v>2808</v>
      </c>
      <c r="D922" s="46" t="s">
        <v>2783</v>
      </c>
      <c r="E922" s="31">
        <v>1</v>
      </c>
      <c r="F922" s="31" t="s">
        <v>2807</v>
      </c>
      <c r="G922" s="191">
        <v>1</v>
      </c>
      <c r="H922" s="191">
        <f t="shared" si="43"/>
        <v>0.61728395061728392</v>
      </c>
      <c r="I922" s="154">
        <v>115</v>
      </c>
      <c r="J922" s="251">
        <f>_xlfn.XLOOKUP($I922,Inputs!$C$6:$C$23,Inputs!$D$6:$D$23)*$G922</f>
        <v>0.41714285714285715</v>
      </c>
      <c r="K922" s="252">
        <f t="shared" si="44"/>
        <v>3</v>
      </c>
      <c r="L922" s="322"/>
      <c r="M922" s="322"/>
      <c r="N922" s="322"/>
      <c r="O922" s="322"/>
      <c r="P922" s="322"/>
      <c r="Q922" s="250">
        <f>_xlfn.XLOOKUP($I922,Inputs!$G$6:$G$23,Inputs!$J$6:$J$23)*$K922</f>
        <v>98.449131513647643</v>
      </c>
      <c r="R922" s="250">
        <f>_xlfn.XLOOKUP($I922,Inputs!$G$6:$G$23,Inputs!$K$6:$K$23)*$K922</f>
        <v>108.40163934426229</v>
      </c>
      <c r="S922" s="211" t="s">
        <v>3393</v>
      </c>
      <c r="T922" s="31" t="s">
        <v>4000</v>
      </c>
      <c r="U922" s="211" t="s">
        <v>1915</v>
      </c>
      <c r="V922" s="31" t="s">
        <v>4087</v>
      </c>
      <c r="W922" s="16" t="s">
        <v>4921</v>
      </c>
      <c r="X922" s="16"/>
      <c r="Y922" s="74">
        <v>944</v>
      </c>
      <c r="Z922" s="196" t="str">
        <f t="shared" si="45"/>
        <v/>
      </c>
    </row>
    <row r="923" spans="2:26" ht="18.75">
      <c r="B923" s="211" t="s">
        <v>2032</v>
      </c>
      <c r="C923" s="211" t="s">
        <v>2808</v>
      </c>
      <c r="D923" s="46" t="s">
        <v>2783</v>
      </c>
      <c r="E923" s="31">
        <v>1</v>
      </c>
      <c r="F923" s="31" t="s">
        <v>2807</v>
      </c>
      <c r="G923" s="191">
        <v>6.5</v>
      </c>
      <c r="H923" s="191">
        <f t="shared" si="43"/>
        <v>4.0123456790123457</v>
      </c>
      <c r="I923" s="154">
        <v>115</v>
      </c>
      <c r="J923" s="251">
        <f>_xlfn.XLOOKUP($I923,Inputs!$C$6:$C$23,Inputs!$D$6:$D$23)*$G923</f>
        <v>2.7114285714285713</v>
      </c>
      <c r="K923" s="252">
        <f t="shared" si="44"/>
        <v>3</v>
      </c>
      <c r="L923" s="322"/>
      <c r="M923" s="322"/>
      <c r="N923" s="322"/>
      <c r="O923" s="322"/>
      <c r="P923" s="322"/>
      <c r="Q923" s="250">
        <f>_xlfn.XLOOKUP($I923,Inputs!$G$6:$G$23,Inputs!$J$6:$J$23)*$K923</f>
        <v>98.449131513647643</v>
      </c>
      <c r="R923" s="250">
        <f>_xlfn.XLOOKUP($I923,Inputs!$G$6:$G$23,Inputs!$K$6:$K$23)*$K923</f>
        <v>108.40163934426229</v>
      </c>
      <c r="S923" s="211" t="s">
        <v>2033</v>
      </c>
      <c r="T923" s="31" t="s">
        <v>3336</v>
      </c>
      <c r="U923" s="211" t="s">
        <v>1964</v>
      </c>
      <c r="V923" s="31" t="s">
        <v>4131</v>
      </c>
      <c r="W923" s="16" t="s">
        <v>4921</v>
      </c>
      <c r="X923" s="16"/>
      <c r="Y923" s="74">
        <v>992</v>
      </c>
      <c r="Z923" s="196" t="str">
        <f t="shared" si="45"/>
        <v/>
      </c>
    </row>
    <row r="924" spans="2:26" ht="18.75">
      <c r="B924" s="211" t="s">
        <v>2034</v>
      </c>
      <c r="C924" s="211" t="s">
        <v>2808</v>
      </c>
      <c r="D924" s="46" t="s">
        <v>2783</v>
      </c>
      <c r="E924" s="31">
        <v>1</v>
      </c>
      <c r="F924" s="31" t="s">
        <v>2807</v>
      </c>
      <c r="G924" s="191">
        <v>5.9</v>
      </c>
      <c r="H924" s="191">
        <f t="shared" si="43"/>
        <v>3.6419753086419755</v>
      </c>
      <c r="I924" s="154">
        <v>115</v>
      </c>
      <c r="J924" s="251">
        <f>_xlfn.XLOOKUP($I924,Inputs!$C$6:$C$23,Inputs!$D$6:$D$23)*$G924</f>
        <v>2.4611428571428573</v>
      </c>
      <c r="K924" s="252">
        <f t="shared" si="44"/>
        <v>3</v>
      </c>
      <c r="L924" s="322"/>
      <c r="M924" s="322"/>
      <c r="N924" s="322"/>
      <c r="O924" s="322"/>
      <c r="P924" s="322"/>
      <c r="Q924" s="250">
        <f>_xlfn.XLOOKUP($I924,Inputs!$G$6:$G$23,Inputs!$J$6:$J$23)*$K924</f>
        <v>98.449131513647643</v>
      </c>
      <c r="R924" s="250">
        <f>_xlfn.XLOOKUP($I924,Inputs!$G$6:$G$23,Inputs!$K$6:$K$23)*$K924</f>
        <v>108.40163934426229</v>
      </c>
      <c r="S924" s="211" t="s">
        <v>1964</v>
      </c>
      <c r="T924" s="31" t="s">
        <v>4131</v>
      </c>
      <c r="U924" s="211" t="s">
        <v>2035</v>
      </c>
      <c r="V924" s="31" t="s">
        <v>4221</v>
      </c>
      <c r="W924" s="16" t="s">
        <v>4921</v>
      </c>
      <c r="X924" s="16"/>
      <c r="Y924" s="74">
        <v>993</v>
      </c>
      <c r="Z924" s="196" t="str">
        <f t="shared" si="45"/>
        <v/>
      </c>
    </row>
    <row r="925" spans="2:26" ht="18.75">
      <c r="B925" s="211" t="s">
        <v>2034</v>
      </c>
      <c r="C925" s="211" t="s">
        <v>2808</v>
      </c>
      <c r="D925" s="46" t="s">
        <v>2783</v>
      </c>
      <c r="E925" s="31">
        <v>1</v>
      </c>
      <c r="F925" s="31" t="s">
        <v>2807</v>
      </c>
      <c r="G925" s="191">
        <v>3.5</v>
      </c>
      <c r="H925" s="191">
        <f t="shared" si="43"/>
        <v>2.1604938271604937</v>
      </c>
      <c r="I925" s="154">
        <v>115</v>
      </c>
      <c r="J925" s="251">
        <f>_xlfn.XLOOKUP($I925,Inputs!$C$6:$C$23,Inputs!$D$6:$D$23)*$G925</f>
        <v>1.46</v>
      </c>
      <c r="K925" s="252">
        <f t="shared" si="44"/>
        <v>3</v>
      </c>
      <c r="L925" s="322"/>
      <c r="M925" s="322"/>
      <c r="N925" s="322"/>
      <c r="O925" s="322"/>
      <c r="P925" s="322"/>
      <c r="Q925" s="250">
        <f>_xlfn.XLOOKUP($I925,Inputs!$G$6:$G$23,Inputs!$J$6:$J$23)*$K925</f>
        <v>98.449131513647643</v>
      </c>
      <c r="R925" s="250">
        <f>_xlfn.XLOOKUP($I925,Inputs!$G$6:$G$23,Inputs!$K$6:$K$23)*$K925</f>
        <v>108.40163934426229</v>
      </c>
      <c r="S925" s="211" t="s">
        <v>2035</v>
      </c>
      <c r="T925" s="31" t="s">
        <v>4221</v>
      </c>
      <c r="U925" s="211" t="s">
        <v>1932</v>
      </c>
      <c r="V925" s="31" t="s">
        <v>4305</v>
      </c>
      <c r="W925" s="16" t="s">
        <v>4921</v>
      </c>
      <c r="X925" s="16"/>
      <c r="Y925" s="74">
        <v>994</v>
      </c>
      <c r="Z925" s="196" t="str">
        <f t="shared" si="45"/>
        <v/>
      </c>
    </row>
    <row r="926" spans="2:26" ht="18.75">
      <c r="B926" s="211" t="s">
        <v>2039</v>
      </c>
      <c r="C926" s="211" t="s">
        <v>2808</v>
      </c>
      <c r="D926" s="46" t="s">
        <v>2783</v>
      </c>
      <c r="E926" s="31">
        <v>1</v>
      </c>
      <c r="F926" s="31" t="s">
        <v>2807</v>
      </c>
      <c r="G926" s="191">
        <v>5.9</v>
      </c>
      <c r="H926" s="191">
        <f t="shared" si="43"/>
        <v>3.6419753086419755</v>
      </c>
      <c r="I926" s="154">
        <v>115</v>
      </c>
      <c r="J926" s="251">
        <f>_xlfn.XLOOKUP($I926,Inputs!$C$6:$C$23,Inputs!$D$6:$D$23)*$G926</f>
        <v>2.4611428571428573</v>
      </c>
      <c r="K926" s="252">
        <f t="shared" si="44"/>
        <v>3</v>
      </c>
      <c r="L926" s="322"/>
      <c r="M926" s="322"/>
      <c r="N926" s="322"/>
      <c r="O926" s="322"/>
      <c r="P926" s="322"/>
      <c r="Q926" s="250">
        <f>_xlfn.XLOOKUP($I926,Inputs!$G$6:$G$23,Inputs!$J$6:$J$23)*$K926</f>
        <v>98.449131513647643</v>
      </c>
      <c r="R926" s="250">
        <f>_xlfn.XLOOKUP($I926,Inputs!$G$6:$G$23,Inputs!$K$6:$K$23)*$K926</f>
        <v>108.40163934426229</v>
      </c>
      <c r="S926" s="211" t="s">
        <v>1964</v>
      </c>
      <c r="T926" s="31" t="s">
        <v>4131</v>
      </c>
      <c r="U926" s="211" t="s">
        <v>2035</v>
      </c>
      <c r="V926" s="31" t="s">
        <v>4221</v>
      </c>
      <c r="W926" s="16" t="s">
        <v>4921</v>
      </c>
      <c r="X926" s="16"/>
      <c r="Y926" s="74">
        <v>997</v>
      </c>
      <c r="Z926" s="196" t="str">
        <f t="shared" si="45"/>
        <v/>
      </c>
    </row>
    <row r="927" spans="2:26" ht="18.75">
      <c r="B927" s="211" t="s">
        <v>2039</v>
      </c>
      <c r="C927" s="211" t="s">
        <v>2808</v>
      </c>
      <c r="D927" s="46" t="s">
        <v>2783</v>
      </c>
      <c r="E927" s="31">
        <v>1</v>
      </c>
      <c r="F927" s="31" t="s">
        <v>2807</v>
      </c>
      <c r="G927" s="191">
        <v>3.5</v>
      </c>
      <c r="H927" s="191">
        <f t="shared" si="43"/>
        <v>2.1604938271604937</v>
      </c>
      <c r="I927" s="154">
        <v>115</v>
      </c>
      <c r="J927" s="251">
        <f>_xlfn.XLOOKUP($I927,Inputs!$C$6:$C$23,Inputs!$D$6:$D$23)*$G927</f>
        <v>1.46</v>
      </c>
      <c r="K927" s="252">
        <f t="shared" si="44"/>
        <v>3</v>
      </c>
      <c r="L927" s="322"/>
      <c r="M927" s="322"/>
      <c r="N927" s="322"/>
      <c r="O927" s="322"/>
      <c r="P927" s="322"/>
      <c r="Q927" s="250">
        <f>_xlfn.XLOOKUP($I927,Inputs!$G$6:$G$23,Inputs!$J$6:$J$23)*$K927</f>
        <v>98.449131513647643</v>
      </c>
      <c r="R927" s="250">
        <f>_xlfn.XLOOKUP($I927,Inputs!$G$6:$G$23,Inputs!$K$6:$K$23)*$K927</f>
        <v>108.40163934426229</v>
      </c>
      <c r="S927" s="211" t="s">
        <v>2035</v>
      </c>
      <c r="T927" s="31" t="s">
        <v>4221</v>
      </c>
      <c r="U927" s="211" t="s">
        <v>1932</v>
      </c>
      <c r="V927" s="31" t="s">
        <v>4305</v>
      </c>
      <c r="W927" s="16" t="s">
        <v>4921</v>
      </c>
      <c r="X927" s="16"/>
      <c r="Y927" s="74">
        <v>998</v>
      </c>
      <c r="Z927" s="196" t="str">
        <f t="shared" si="45"/>
        <v/>
      </c>
    </row>
    <row r="928" spans="2:26" ht="18.75">
      <c r="B928" s="211" t="s">
        <v>2040</v>
      </c>
      <c r="C928" s="211" t="s">
        <v>2808</v>
      </c>
      <c r="D928" s="46" t="s">
        <v>2783</v>
      </c>
      <c r="E928" s="31">
        <v>1</v>
      </c>
      <c r="F928" s="31" t="s">
        <v>2807</v>
      </c>
      <c r="G928" s="191">
        <v>6.9</v>
      </c>
      <c r="H928" s="191">
        <f t="shared" si="43"/>
        <v>4.2592592592592595</v>
      </c>
      <c r="I928" s="154">
        <v>115</v>
      </c>
      <c r="J928" s="251">
        <f>_xlfn.XLOOKUP($I928,Inputs!$C$6:$C$23,Inputs!$D$6:$D$23)*$G928</f>
        <v>2.8782857142857146</v>
      </c>
      <c r="K928" s="252">
        <f t="shared" si="44"/>
        <v>3</v>
      </c>
      <c r="L928" s="322"/>
      <c r="M928" s="322"/>
      <c r="N928" s="322"/>
      <c r="O928" s="322"/>
      <c r="P928" s="322"/>
      <c r="Q928" s="250">
        <f>_xlfn.XLOOKUP($I928,Inputs!$G$6:$G$23,Inputs!$J$6:$J$23)*$K928</f>
        <v>98.449131513647643</v>
      </c>
      <c r="R928" s="250">
        <f>_xlfn.XLOOKUP($I928,Inputs!$G$6:$G$23,Inputs!$K$6:$K$23)*$K928</f>
        <v>108.40163934426229</v>
      </c>
      <c r="S928" s="211" t="s">
        <v>1964</v>
      </c>
      <c r="T928" s="31" t="s">
        <v>4131</v>
      </c>
      <c r="U928" s="211" t="s">
        <v>1963</v>
      </c>
      <c r="V928" s="31" t="s">
        <v>3151</v>
      </c>
      <c r="W928" s="16" t="s">
        <v>4921</v>
      </c>
      <c r="X928" s="16"/>
      <c r="Y928" s="74">
        <v>999</v>
      </c>
      <c r="Z928" s="196" t="str">
        <f t="shared" si="45"/>
        <v/>
      </c>
    </row>
    <row r="929" spans="2:26" ht="18.75">
      <c r="B929" s="211" t="s">
        <v>2040</v>
      </c>
      <c r="C929" s="211" t="s">
        <v>2808</v>
      </c>
      <c r="D929" s="46" t="s">
        <v>2783</v>
      </c>
      <c r="E929" s="31">
        <v>1</v>
      </c>
      <c r="F929" s="31" t="s">
        <v>2807</v>
      </c>
      <c r="G929" s="191">
        <v>5.6</v>
      </c>
      <c r="H929" s="191">
        <f t="shared" si="43"/>
        <v>3.4567901234567895</v>
      </c>
      <c r="I929" s="154">
        <v>115</v>
      </c>
      <c r="J929" s="251">
        <f>_xlfn.XLOOKUP($I929,Inputs!$C$6:$C$23,Inputs!$D$6:$D$23)*$G929</f>
        <v>2.3359999999999999</v>
      </c>
      <c r="K929" s="252">
        <f t="shared" si="44"/>
        <v>3</v>
      </c>
      <c r="L929" s="322"/>
      <c r="M929" s="322"/>
      <c r="N929" s="322"/>
      <c r="O929" s="322"/>
      <c r="P929" s="322"/>
      <c r="Q929" s="250">
        <f>_xlfn.XLOOKUP($I929,Inputs!$G$6:$G$23,Inputs!$J$6:$J$23)*$K929</f>
        <v>98.449131513647643</v>
      </c>
      <c r="R929" s="250">
        <f>_xlfn.XLOOKUP($I929,Inputs!$G$6:$G$23,Inputs!$K$6:$K$23)*$K929</f>
        <v>108.40163934426229</v>
      </c>
      <c r="S929" s="211" t="s">
        <v>1963</v>
      </c>
      <c r="T929" s="31" t="s">
        <v>3151</v>
      </c>
      <c r="U929" s="211" t="s">
        <v>1962</v>
      </c>
      <c r="V929" s="31" t="s">
        <v>4257</v>
      </c>
      <c r="W929" s="16" t="s">
        <v>4921</v>
      </c>
      <c r="X929" s="16"/>
      <c r="Y929" s="74">
        <v>1000</v>
      </c>
      <c r="Z929" s="196" t="str">
        <f t="shared" si="45"/>
        <v/>
      </c>
    </row>
    <row r="930" spans="2:26" ht="18.75">
      <c r="B930" s="211" t="s">
        <v>2040</v>
      </c>
      <c r="C930" s="211" t="s">
        <v>2808</v>
      </c>
      <c r="D930" s="46" t="s">
        <v>2783</v>
      </c>
      <c r="E930" s="31">
        <v>1</v>
      </c>
      <c r="F930" s="31" t="s">
        <v>2807</v>
      </c>
      <c r="G930" s="191">
        <v>2.5</v>
      </c>
      <c r="H930" s="191">
        <f t="shared" si="43"/>
        <v>1.5432098765432098</v>
      </c>
      <c r="I930" s="154">
        <v>115</v>
      </c>
      <c r="J930" s="251">
        <f>_xlfn.XLOOKUP($I930,Inputs!$C$6:$C$23,Inputs!$D$6:$D$23)*$G930</f>
        <v>1.0428571428571429</v>
      </c>
      <c r="K930" s="252">
        <f t="shared" si="44"/>
        <v>3</v>
      </c>
      <c r="L930" s="322"/>
      <c r="M930" s="322"/>
      <c r="N930" s="322"/>
      <c r="O930" s="322"/>
      <c r="P930" s="322"/>
      <c r="Q930" s="250">
        <f>_xlfn.XLOOKUP($I930,Inputs!$G$6:$G$23,Inputs!$J$6:$J$23)*$K930</f>
        <v>98.449131513647643</v>
      </c>
      <c r="R930" s="250">
        <f>_xlfn.XLOOKUP($I930,Inputs!$G$6:$G$23,Inputs!$K$6:$K$23)*$K930</f>
        <v>108.40163934426229</v>
      </c>
      <c r="S930" s="211" t="s">
        <v>1962</v>
      </c>
      <c r="T930" s="134" t="s">
        <v>4257</v>
      </c>
      <c r="U930" s="211" t="s">
        <v>1915</v>
      </c>
      <c r="V930" s="31" t="s">
        <v>4087</v>
      </c>
      <c r="W930" s="16" t="s">
        <v>4921</v>
      </c>
      <c r="X930" s="16"/>
      <c r="Y930" s="74">
        <v>1001</v>
      </c>
      <c r="Z930" s="196" t="str">
        <f t="shared" si="45"/>
        <v/>
      </c>
    </row>
    <row r="931" spans="2:26" ht="18.75">
      <c r="B931" s="211" t="s">
        <v>2041</v>
      </c>
      <c r="C931" s="211" t="s">
        <v>2808</v>
      </c>
      <c r="D931" s="46" t="s">
        <v>2783</v>
      </c>
      <c r="E931" s="31">
        <v>1</v>
      </c>
      <c r="F931" s="31" t="s">
        <v>2807</v>
      </c>
      <c r="G931" s="191">
        <v>6.9</v>
      </c>
      <c r="H931" s="191">
        <f t="shared" si="43"/>
        <v>4.2592592592592595</v>
      </c>
      <c r="I931" s="154">
        <v>115</v>
      </c>
      <c r="J931" s="251">
        <f>_xlfn.XLOOKUP($I931,Inputs!$C$6:$C$23,Inputs!$D$6:$D$23)*$G931</f>
        <v>2.8782857142857146</v>
      </c>
      <c r="K931" s="252">
        <f t="shared" si="44"/>
        <v>3</v>
      </c>
      <c r="L931" s="322"/>
      <c r="M931" s="322"/>
      <c r="N931" s="322"/>
      <c r="O931" s="322"/>
      <c r="P931" s="322"/>
      <c r="Q931" s="250">
        <f>_xlfn.XLOOKUP($I931,Inputs!$G$6:$G$23,Inputs!$J$6:$J$23)*$K931</f>
        <v>98.449131513647643</v>
      </c>
      <c r="R931" s="250">
        <f>_xlfn.XLOOKUP($I931,Inputs!$G$6:$G$23,Inputs!$K$6:$K$23)*$K931</f>
        <v>108.40163934426229</v>
      </c>
      <c r="S931" s="211" t="s">
        <v>1964</v>
      </c>
      <c r="T931" s="31" t="s">
        <v>4131</v>
      </c>
      <c r="U931" s="211" t="s">
        <v>1963</v>
      </c>
      <c r="V931" s="31" t="s">
        <v>3151</v>
      </c>
      <c r="W931" s="16" t="s">
        <v>4921</v>
      </c>
      <c r="X931" s="16"/>
      <c r="Y931" s="74">
        <v>1002</v>
      </c>
      <c r="Z931" s="196" t="str">
        <f t="shared" si="45"/>
        <v/>
      </c>
    </row>
    <row r="932" spans="2:26" ht="18.75">
      <c r="B932" s="211" t="s">
        <v>2041</v>
      </c>
      <c r="C932" s="211" t="s">
        <v>2808</v>
      </c>
      <c r="D932" s="46" t="s">
        <v>2783</v>
      </c>
      <c r="E932" s="31">
        <v>1</v>
      </c>
      <c r="F932" s="31" t="s">
        <v>2807</v>
      </c>
      <c r="G932" s="191">
        <v>5.6</v>
      </c>
      <c r="H932" s="191">
        <f t="shared" si="43"/>
        <v>3.4567901234567895</v>
      </c>
      <c r="I932" s="154">
        <v>115</v>
      </c>
      <c r="J932" s="251">
        <f>_xlfn.XLOOKUP($I932,Inputs!$C$6:$C$23,Inputs!$D$6:$D$23)*$G932</f>
        <v>2.3359999999999999</v>
      </c>
      <c r="K932" s="252">
        <f t="shared" si="44"/>
        <v>3</v>
      </c>
      <c r="L932" s="322"/>
      <c r="M932" s="322"/>
      <c r="N932" s="322"/>
      <c r="O932" s="322"/>
      <c r="P932" s="322"/>
      <c r="Q932" s="250">
        <f>_xlfn.XLOOKUP($I932,Inputs!$G$6:$G$23,Inputs!$J$6:$J$23)*$K932</f>
        <v>98.449131513647643</v>
      </c>
      <c r="R932" s="250">
        <f>_xlfn.XLOOKUP($I932,Inputs!$G$6:$G$23,Inputs!$K$6:$K$23)*$K932</f>
        <v>108.40163934426229</v>
      </c>
      <c r="S932" s="211" t="s">
        <v>1963</v>
      </c>
      <c r="T932" s="31" t="s">
        <v>3151</v>
      </c>
      <c r="U932" s="211" t="s">
        <v>1962</v>
      </c>
      <c r="V932" s="31" t="s">
        <v>4257</v>
      </c>
      <c r="W932" s="16" t="s">
        <v>4921</v>
      </c>
      <c r="X932" s="16"/>
      <c r="Y932" s="74">
        <v>1003</v>
      </c>
      <c r="Z932" s="196" t="str">
        <f t="shared" si="45"/>
        <v/>
      </c>
    </row>
    <row r="933" spans="2:26" ht="18.75">
      <c r="B933" s="211" t="s">
        <v>2041</v>
      </c>
      <c r="C933" s="211" t="s">
        <v>2808</v>
      </c>
      <c r="D933" s="46" t="s">
        <v>2783</v>
      </c>
      <c r="E933" s="31">
        <v>1</v>
      </c>
      <c r="F933" s="31" t="s">
        <v>2807</v>
      </c>
      <c r="G933" s="191">
        <v>2.5</v>
      </c>
      <c r="H933" s="191">
        <f t="shared" si="43"/>
        <v>1.5432098765432098</v>
      </c>
      <c r="I933" s="154">
        <v>115</v>
      </c>
      <c r="J933" s="251">
        <f>_xlfn.XLOOKUP($I933,Inputs!$C$6:$C$23,Inputs!$D$6:$D$23)*$G933</f>
        <v>1.0428571428571429</v>
      </c>
      <c r="K933" s="252">
        <f t="shared" si="44"/>
        <v>3</v>
      </c>
      <c r="L933" s="322"/>
      <c r="M933" s="322"/>
      <c r="N933" s="322"/>
      <c r="O933" s="322"/>
      <c r="P933" s="322"/>
      <c r="Q933" s="250">
        <f>_xlfn.XLOOKUP($I933,Inputs!$G$6:$G$23,Inputs!$J$6:$J$23)*$K933</f>
        <v>98.449131513647643</v>
      </c>
      <c r="R933" s="250">
        <f>_xlfn.XLOOKUP($I933,Inputs!$G$6:$G$23,Inputs!$K$6:$K$23)*$K933</f>
        <v>108.40163934426229</v>
      </c>
      <c r="S933" s="211" t="s">
        <v>1962</v>
      </c>
      <c r="T933" s="31" t="s">
        <v>4257</v>
      </c>
      <c r="U933" s="211" t="s">
        <v>1915</v>
      </c>
      <c r="V933" s="31" t="s">
        <v>4087</v>
      </c>
      <c r="W933" s="16" t="s">
        <v>4921</v>
      </c>
      <c r="X933" s="16"/>
      <c r="Y933" s="74">
        <v>1004</v>
      </c>
      <c r="Z933" s="196" t="str">
        <f t="shared" si="45"/>
        <v/>
      </c>
    </row>
    <row r="934" spans="2:26" ht="18.75">
      <c r="B934" s="211" t="s">
        <v>2043</v>
      </c>
      <c r="C934" s="211" t="s">
        <v>2808</v>
      </c>
      <c r="D934" s="46" t="s">
        <v>2783</v>
      </c>
      <c r="E934" s="31">
        <v>1</v>
      </c>
      <c r="F934" s="31" t="s">
        <v>2807</v>
      </c>
      <c r="G934" s="191">
        <v>8.6999999999999993</v>
      </c>
      <c r="H934" s="191">
        <f t="shared" si="43"/>
        <v>5.3703703703703694</v>
      </c>
      <c r="I934" s="154">
        <v>115</v>
      </c>
      <c r="J934" s="251">
        <f>_xlfn.XLOOKUP($I934,Inputs!$C$6:$C$23,Inputs!$D$6:$D$23)*$G934</f>
        <v>3.629142857142857</v>
      </c>
      <c r="K934" s="252">
        <f t="shared" si="44"/>
        <v>3</v>
      </c>
      <c r="L934" s="322"/>
      <c r="M934" s="322"/>
      <c r="N934" s="322"/>
      <c r="O934" s="322"/>
      <c r="P934" s="322"/>
      <c r="Q934" s="250">
        <f>_xlfn.XLOOKUP($I934,Inputs!$G$6:$G$23,Inputs!$J$6:$J$23)*$K934</f>
        <v>98.449131513647643</v>
      </c>
      <c r="R934" s="250">
        <f>_xlfn.XLOOKUP($I934,Inputs!$G$6:$G$23,Inputs!$K$6:$K$23)*$K934</f>
        <v>108.40163934426229</v>
      </c>
      <c r="S934" s="211" t="s">
        <v>1964</v>
      </c>
      <c r="T934" s="31" t="s">
        <v>4131</v>
      </c>
      <c r="U934" s="211" t="s">
        <v>4652</v>
      </c>
      <c r="V934" s="31" t="s">
        <v>2932</v>
      </c>
      <c r="W934" s="16" t="s">
        <v>4921</v>
      </c>
      <c r="X934" s="16"/>
      <c r="Y934" s="74">
        <v>1006</v>
      </c>
      <c r="Z934" s="196" t="str">
        <f t="shared" si="45"/>
        <v/>
      </c>
    </row>
    <row r="935" spans="2:26" ht="18.75">
      <c r="B935" s="211" t="s">
        <v>2043</v>
      </c>
      <c r="C935" s="211" t="s">
        <v>2808</v>
      </c>
      <c r="D935" s="46" t="s">
        <v>2783</v>
      </c>
      <c r="E935" s="31">
        <v>1</v>
      </c>
      <c r="F935" s="31" t="s">
        <v>2807</v>
      </c>
      <c r="G935" s="191">
        <v>4.5999999999999996</v>
      </c>
      <c r="H935" s="191">
        <f t="shared" si="43"/>
        <v>2.8395061728395059</v>
      </c>
      <c r="I935" s="154">
        <v>115</v>
      </c>
      <c r="J935" s="251">
        <f>_xlfn.XLOOKUP($I935,Inputs!$C$6:$C$23,Inputs!$D$6:$D$23)*$G935</f>
        <v>1.9188571428571428</v>
      </c>
      <c r="K935" s="252">
        <f t="shared" si="44"/>
        <v>3</v>
      </c>
      <c r="L935" s="322"/>
      <c r="M935" s="322"/>
      <c r="N935" s="322"/>
      <c r="O935" s="322"/>
      <c r="P935" s="322"/>
      <c r="Q935" s="250">
        <f>_xlfn.XLOOKUP($I935,Inputs!$G$6:$G$23,Inputs!$J$6:$J$23)*$K935</f>
        <v>98.449131513647643</v>
      </c>
      <c r="R935" s="250">
        <f>_xlfn.XLOOKUP($I935,Inputs!$G$6:$G$23,Inputs!$K$6:$K$23)*$K935</f>
        <v>108.40163934426229</v>
      </c>
      <c r="S935" s="211" t="s">
        <v>4652</v>
      </c>
      <c r="T935" s="31" t="s">
        <v>2932</v>
      </c>
      <c r="U935" s="211" t="s">
        <v>2044</v>
      </c>
      <c r="V935" s="31" t="s">
        <v>4039</v>
      </c>
      <c r="W935" s="16" t="s">
        <v>4921</v>
      </c>
      <c r="X935" s="16"/>
      <c r="Y935" s="74">
        <v>1007</v>
      </c>
      <c r="Z935" s="196" t="str">
        <f t="shared" si="45"/>
        <v/>
      </c>
    </row>
    <row r="936" spans="2:26" ht="18.75">
      <c r="B936" s="211" t="s">
        <v>2043</v>
      </c>
      <c r="C936" s="211" t="s">
        <v>2808</v>
      </c>
      <c r="D936" s="46" t="s">
        <v>2783</v>
      </c>
      <c r="E936" s="31">
        <v>1</v>
      </c>
      <c r="F936" s="31" t="s">
        <v>2807</v>
      </c>
      <c r="G936" s="191">
        <v>0.9</v>
      </c>
      <c r="H936" s="191">
        <f t="shared" si="43"/>
        <v>0.55555555555555558</v>
      </c>
      <c r="I936" s="154">
        <v>115</v>
      </c>
      <c r="J936" s="251">
        <f>_xlfn.XLOOKUP($I936,Inputs!$C$6:$C$23,Inputs!$D$6:$D$23)*$G936</f>
        <v>0.37542857142857144</v>
      </c>
      <c r="K936" s="252">
        <f t="shared" si="44"/>
        <v>3</v>
      </c>
      <c r="L936" s="322"/>
      <c r="M936" s="322"/>
      <c r="N936" s="322"/>
      <c r="O936" s="322"/>
      <c r="P936" s="322"/>
      <c r="Q936" s="250">
        <f>_xlfn.XLOOKUP($I936,Inputs!$G$6:$G$23,Inputs!$J$6:$J$23)*$K936</f>
        <v>98.449131513647643</v>
      </c>
      <c r="R936" s="250">
        <f>_xlfn.XLOOKUP($I936,Inputs!$G$6:$G$23,Inputs!$K$6:$K$23)*$K936</f>
        <v>108.40163934426229</v>
      </c>
      <c r="S936" s="211" t="s">
        <v>4652</v>
      </c>
      <c r="T936" s="31" t="s">
        <v>2932</v>
      </c>
      <c r="U936" s="211" t="s">
        <v>1932</v>
      </c>
      <c r="V936" s="31" t="s">
        <v>4305</v>
      </c>
      <c r="W936" s="16" t="s">
        <v>4921</v>
      </c>
      <c r="X936" s="16"/>
      <c r="Y936" s="74">
        <v>1008</v>
      </c>
      <c r="Z936" s="196" t="str">
        <f t="shared" si="45"/>
        <v/>
      </c>
    </row>
    <row r="937" spans="2:26" ht="18.75">
      <c r="B937" s="211" t="s">
        <v>2046</v>
      </c>
      <c r="C937" s="211" t="s">
        <v>2808</v>
      </c>
      <c r="D937" s="46" t="s">
        <v>2783</v>
      </c>
      <c r="E937" s="31">
        <v>2</v>
      </c>
      <c r="F937" s="31" t="s">
        <v>2807</v>
      </c>
      <c r="G937" s="191">
        <v>5.8</v>
      </c>
      <c r="H937" s="191">
        <f t="shared" si="43"/>
        <v>3.5802469135802464</v>
      </c>
      <c r="I937" s="154">
        <v>230</v>
      </c>
      <c r="J937" s="251">
        <f>_xlfn.XLOOKUP($I937,Inputs!$C$6:$C$23,Inputs!$D$6:$D$23)*$G937</f>
        <v>2.7839999999999998</v>
      </c>
      <c r="K937" s="252">
        <f t="shared" si="44"/>
        <v>3</v>
      </c>
      <c r="L937" s="322"/>
      <c r="M937" s="322"/>
      <c r="N937" s="322"/>
      <c r="O937" s="322"/>
      <c r="P937" s="322"/>
      <c r="Q937" s="250">
        <f>_xlfn.XLOOKUP($I937,Inputs!$G$6:$G$23,Inputs!$J$6:$J$23)*$K937</f>
        <v>402</v>
      </c>
      <c r="R937" s="250">
        <f>_xlfn.XLOOKUP($I937,Inputs!$G$6:$G$23,Inputs!$K$6:$K$23)*$K937</f>
        <v>435</v>
      </c>
      <c r="S937" s="211" t="s">
        <v>1964</v>
      </c>
      <c r="T937" s="31" t="s">
        <v>4131</v>
      </c>
      <c r="U937" s="211" t="s">
        <v>2047</v>
      </c>
      <c r="V937" s="31" t="s">
        <v>3163</v>
      </c>
      <c r="W937" s="16" t="s">
        <v>4921</v>
      </c>
      <c r="X937" s="16"/>
      <c r="Y937" s="74">
        <v>1012</v>
      </c>
      <c r="Z937" s="196" t="str">
        <f t="shared" si="45"/>
        <v/>
      </c>
    </row>
    <row r="938" spans="2:26" ht="18.75">
      <c r="B938" s="211" t="s">
        <v>2046</v>
      </c>
      <c r="C938" s="211" t="s">
        <v>2808</v>
      </c>
      <c r="D938" s="46" t="s">
        <v>2783</v>
      </c>
      <c r="E938" s="31">
        <v>1</v>
      </c>
      <c r="F938" s="31" t="s">
        <v>2807</v>
      </c>
      <c r="G938" s="191">
        <v>0.9</v>
      </c>
      <c r="H938" s="191">
        <f t="shared" si="43"/>
        <v>0.55555555555555558</v>
      </c>
      <c r="I938" s="154">
        <v>230</v>
      </c>
      <c r="J938" s="251">
        <f>_xlfn.XLOOKUP($I938,Inputs!$C$6:$C$23,Inputs!$D$6:$D$23)*$G938</f>
        <v>0.432</v>
      </c>
      <c r="K938" s="252">
        <f t="shared" si="44"/>
        <v>3</v>
      </c>
      <c r="L938" s="322"/>
      <c r="M938" s="322"/>
      <c r="N938" s="322"/>
      <c r="O938" s="322"/>
      <c r="P938" s="322"/>
      <c r="Q938" s="250">
        <f>_xlfn.XLOOKUP($I938,Inputs!$G$6:$G$23,Inputs!$J$6:$J$23)*$K938</f>
        <v>402</v>
      </c>
      <c r="R938" s="250">
        <f>_xlfn.XLOOKUP($I938,Inputs!$G$6:$G$23,Inputs!$K$6:$K$23)*$K938</f>
        <v>435</v>
      </c>
      <c r="S938" s="211" t="s">
        <v>2047</v>
      </c>
      <c r="T938" s="31" t="s">
        <v>3163</v>
      </c>
      <c r="U938" s="211" t="s">
        <v>1487</v>
      </c>
      <c r="V938" s="31" t="s">
        <v>3999</v>
      </c>
      <c r="W938" s="16" t="s">
        <v>4921</v>
      </c>
      <c r="X938" s="16"/>
      <c r="Y938" s="74">
        <v>1013</v>
      </c>
      <c r="Z938" s="196" t="str">
        <f t="shared" si="45"/>
        <v/>
      </c>
    </row>
    <row r="939" spans="2:26" ht="18.75">
      <c r="B939" s="211" t="s">
        <v>2050</v>
      </c>
      <c r="C939" s="211" t="s">
        <v>2808</v>
      </c>
      <c r="D939" s="46" t="s">
        <v>2783</v>
      </c>
      <c r="E939" s="31">
        <v>1</v>
      </c>
      <c r="F939" s="31" t="s">
        <v>2807</v>
      </c>
      <c r="G939" s="191">
        <v>6.2</v>
      </c>
      <c r="H939" s="191">
        <f t="shared" si="43"/>
        <v>3.8271604938271602</v>
      </c>
      <c r="I939" s="154">
        <v>230</v>
      </c>
      <c r="J939" s="251">
        <f>_xlfn.XLOOKUP($I939,Inputs!$C$6:$C$23,Inputs!$D$6:$D$23)*$G939</f>
        <v>2.976</v>
      </c>
      <c r="K939" s="252">
        <f t="shared" si="44"/>
        <v>3</v>
      </c>
      <c r="L939" s="322"/>
      <c r="M939" s="322"/>
      <c r="N939" s="322"/>
      <c r="O939" s="322"/>
      <c r="P939" s="322"/>
      <c r="Q939" s="250">
        <f>_xlfn.XLOOKUP($I939,Inputs!$G$6:$G$23,Inputs!$J$6:$J$23)*$K939</f>
        <v>402</v>
      </c>
      <c r="R939" s="250">
        <f>_xlfn.XLOOKUP($I939,Inputs!$G$6:$G$23,Inputs!$K$6:$K$23)*$K939</f>
        <v>435</v>
      </c>
      <c r="S939" s="211" t="s">
        <v>1964</v>
      </c>
      <c r="T939" s="31" t="s">
        <v>4131</v>
      </c>
      <c r="U939" s="211" t="s">
        <v>2047</v>
      </c>
      <c r="V939" s="31" t="s">
        <v>3163</v>
      </c>
      <c r="W939" s="16" t="s">
        <v>4921</v>
      </c>
      <c r="X939" s="16"/>
      <c r="Y939" s="74">
        <v>1016</v>
      </c>
      <c r="Z939" s="196" t="str">
        <f t="shared" si="45"/>
        <v/>
      </c>
    </row>
    <row r="940" spans="2:26" ht="18.75">
      <c r="B940" s="211" t="s">
        <v>2050</v>
      </c>
      <c r="C940" s="211" t="s">
        <v>2808</v>
      </c>
      <c r="D940" s="46" t="s">
        <v>2783</v>
      </c>
      <c r="E940" s="31">
        <v>1</v>
      </c>
      <c r="F940" s="31" t="s">
        <v>2807</v>
      </c>
      <c r="G940" s="191">
        <v>1.4</v>
      </c>
      <c r="H940" s="191">
        <f t="shared" si="43"/>
        <v>0.86419753086419737</v>
      </c>
      <c r="I940" s="154">
        <v>230</v>
      </c>
      <c r="J940" s="251">
        <f>_xlfn.XLOOKUP($I940,Inputs!$C$6:$C$23,Inputs!$D$6:$D$23)*$G940</f>
        <v>0.67199999999999993</v>
      </c>
      <c r="K940" s="252">
        <f t="shared" si="44"/>
        <v>3</v>
      </c>
      <c r="L940" s="322"/>
      <c r="M940" s="322"/>
      <c r="N940" s="322"/>
      <c r="O940" s="322"/>
      <c r="P940" s="322"/>
      <c r="Q940" s="250">
        <f>_xlfn.XLOOKUP($I940,Inputs!$G$6:$G$23,Inputs!$J$6:$J$23)*$K940</f>
        <v>402</v>
      </c>
      <c r="R940" s="250">
        <f>_xlfn.XLOOKUP($I940,Inputs!$G$6:$G$23,Inputs!$K$6:$K$23)*$K940</f>
        <v>435</v>
      </c>
      <c r="S940" s="211" t="s">
        <v>2047</v>
      </c>
      <c r="T940" s="31" t="s">
        <v>3163</v>
      </c>
      <c r="U940" s="211" t="s">
        <v>1487</v>
      </c>
      <c r="V940" s="31" t="s">
        <v>3999</v>
      </c>
      <c r="W940" s="16" t="s">
        <v>4921</v>
      </c>
      <c r="X940" s="16"/>
      <c r="Y940" s="74">
        <v>1017</v>
      </c>
      <c r="Z940" s="196" t="str">
        <f t="shared" si="45"/>
        <v/>
      </c>
    </row>
    <row r="941" spans="2:26" ht="18.75">
      <c r="B941" s="211" t="s">
        <v>2077</v>
      </c>
      <c r="C941" s="211" t="s">
        <v>2808</v>
      </c>
      <c r="D941" s="46" t="s">
        <v>2783</v>
      </c>
      <c r="E941" s="31">
        <v>1</v>
      </c>
      <c r="F941" s="31" t="s">
        <v>2807</v>
      </c>
      <c r="G941" s="191">
        <v>8.6999999999999993</v>
      </c>
      <c r="H941" s="191">
        <f t="shared" si="43"/>
        <v>5.3703703703703694</v>
      </c>
      <c r="I941" s="154">
        <v>115</v>
      </c>
      <c r="J941" s="251">
        <f>_xlfn.XLOOKUP($I941,Inputs!$C$6:$C$23,Inputs!$D$6:$D$23)*$G941</f>
        <v>3.629142857142857</v>
      </c>
      <c r="K941" s="252">
        <f t="shared" si="44"/>
        <v>3</v>
      </c>
      <c r="L941" s="322"/>
      <c r="M941" s="322"/>
      <c r="N941" s="322"/>
      <c r="O941" s="322"/>
      <c r="P941" s="322"/>
      <c r="Q941" s="250">
        <f>_xlfn.XLOOKUP($I941,Inputs!$G$6:$G$23,Inputs!$J$6:$J$23)*$K941</f>
        <v>98.449131513647643</v>
      </c>
      <c r="R941" s="250">
        <f>_xlfn.XLOOKUP($I941,Inputs!$G$6:$G$23,Inputs!$K$6:$K$23)*$K941</f>
        <v>108.40163934426229</v>
      </c>
      <c r="S941" s="211" t="s">
        <v>1964</v>
      </c>
      <c r="T941" s="31" t="s">
        <v>4131</v>
      </c>
      <c r="U941" s="211" t="s">
        <v>4652</v>
      </c>
      <c r="V941" s="31" t="s">
        <v>2932</v>
      </c>
      <c r="W941" s="16" t="s">
        <v>4921</v>
      </c>
      <c r="X941" s="16"/>
      <c r="Y941" s="74">
        <v>1058</v>
      </c>
      <c r="Z941" s="196" t="str">
        <f t="shared" si="45"/>
        <v/>
      </c>
    </row>
    <row r="942" spans="2:26" ht="18.75">
      <c r="B942" s="211" t="s">
        <v>2077</v>
      </c>
      <c r="C942" s="211" t="s">
        <v>2808</v>
      </c>
      <c r="D942" s="46" t="s">
        <v>2783</v>
      </c>
      <c r="E942" s="31">
        <v>1</v>
      </c>
      <c r="F942" s="31" t="s">
        <v>2807</v>
      </c>
      <c r="G942" s="191">
        <v>4.5999999999999996</v>
      </c>
      <c r="H942" s="191">
        <f t="shared" si="43"/>
        <v>2.8395061728395059</v>
      </c>
      <c r="I942" s="154">
        <v>115</v>
      </c>
      <c r="J942" s="251">
        <f>_xlfn.XLOOKUP($I942,Inputs!$C$6:$C$23,Inputs!$D$6:$D$23)*$G942</f>
        <v>1.9188571428571428</v>
      </c>
      <c r="K942" s="252">
        <f t="shared" si="44"/>
        <v>3</v>
      </c>
      <c r="L942" s="322"/>
      <c r="M942" s="322"/>
      <c r="N942" s="322"/>
      <c r="O942" s="322"/>
      <c r="P942" s="322"/>
      <c r="Q942" s="250">
        <f>_xlfn.XLOOKUP($I942,Inputs!$G$6:$G$23,Inputs!$J$6:$J$23)*$K942</f>
        <v>98.449131513647643</v>
      </c>
      <c r="R942" s="250">
        <f>_xlfn.XLOOKUP($I942,Inputs!$G$6:$G$23,Inputs!$K$6:$K$23)*$K942</f>
        <v>108.40163934426229</v>
      </c>
      <c r="S942" s="211" t="s">
        <v>4652</v>
      </c>
      <c r="T942" s="31" t="s">
        <v>2932</v>
      </c>
      <c r="U942" s="211" t="s">
        <v>2044</v>
      </c>
      <c r="V942" s="31" t="s">
        <v>4039</v>
      </c>
      <c r="W942" s="16" t="s">
        <v>4921</v>
      </c>
      <c r="X942" s="16"/>
      <c r="Y942" s="74">
        <v>1059</v>
      </c>
      <c r="Z942" s="196" t="str">
        <f t="shared" si="45"/>
        <v/>
      </c>
    </row>
    <row r="943" spans="2:26" ht="18.75">
      <c r="B943" s="211" t="s">
        <v>2077</v>
      </c>
      <c r="C943" s="211" t="s">
        <v>2808</v>
      </c>
      <c r="D943" s="46" t="s">
        <v>2783</v>
      </c>
      <c r="E943" s="31">
        <v>1</v>
      </c>
      <c r="F943" s="31" t="s">
        <v>2807</v>
      </c>
      <c r="G943" s="191">
        <v>0.9</v>
      </c>
      <c r="H943" s="191">
        <f t="shared" si="43"/>
        <v>0.55555555555555558</v>
      </c>
      <c r="I943" s="154">
        <v>115</v>
      </c>
      <c r="J943" s="251">
        <f>_xlfn.XLOOKUP($I943,Inputs!$C$6:$C$23,Inputs!$D$6:$D$23)*$G943</f>
        <v>0.37542857142857144</v>
      </c>
      <c r="K943" s="252">
        <f t="shared" si="44"/>
        <v>3</v>
      </c>
      <c r="L943" s="322"/>
      <c r="M943" s="322"/>
      <c r="N943" s="322"/>
      <c r="O943" s="322"/>
      <c r="P943" s="322"/>
      <c r="Q943" s="250">
        <f>_xlfn.XLOOKUP($I943,Inputs!$G$6:$G$23,Inputs!$J$6:$J$23)*$K943</f>
        <v>98.449131513647643</v>
      </c>
      <c r="R943" s="250">
        <f>_xlfn.XLOOKUP($I943,Inputs!$G$6:$G$23,Inputs!$K$6:$K$23)*$K943</f>
        <v>108.40163934426229</v>
      </c>
      <c r="S943" s="211" t="s">
        <v>4652</v>
      </c>
      <c r="T943" s="31" t="s">
        <v>2932</v>
      </c>
      <c r="U943" s="211" t="s">
        <v>1932</v>
      </c>
      <c r="V943" s="31" t="s">
        <v>4305</v>
      </c>
      <c r="W943" s="16" t="s">
        <v>4921</v>
      </c>
      <c r="X943" s="16"/>
      <c r="Y943" s="74">
        <v>1060</v>
      </c>
      <c r="Z943" s="196" t="str">
        <f t="shared" si="45"/>
        <v/>
      </c>
    </row>
    <row r="944" spans="2:26" ht="18.75">
      <c r="B944" s="211" t="s">
        <v>2103</v>
      </c>
      <c r="C944" s="211" t="s">
        <v>2808</v>
      </c>
      <c r="D944" s="46" t="s">
        <v>2783</v>
      </c>
      <c r="E944" s="31">
        <v>1</v>
      </c>
      <c r="F944" s="31" t="s">
        <v>2807</v>
      </c>
      <c r="G944" s="191">
        <v>2.7</v>
      </c>
      <c r="H944" s="191">
        <f t="shared" si="43"/>
        <v>1.6666666666666667</v>
      </c>
      <c r="I944" s="154">
        <v>115</v>
      </c>
      <c r="J944" s="251">
        <f>_xlfn.XLOOKUP($I944,Inputs!$C$6:$C$23,Inputs!$D$6:$D$23)*$G944</f>
        <v>1.1262857142857143</v>
      </c>
      <c r="K944" s="252">
        <f t="shared" si="44"/>
        <v>3</v>
      </c>
      <c r="L944" s="322"/>
      <c r="M944" s="322"/>
      <c r="N944" s="322"/>
      <c r="O944" s="322"/>
      <c r="P944" s="322"/>
      <c r="Q944" s="250">
        <f>_xlfn.XLOOKUP($I944,Inputs!$G$6:$G$23,Inputs!$J$6:$J$23)*$K944</f>
        <v>98.449131513647643</v>
      </c>
      <c r="R944" s="250">
        <f>_xlfn.XLOOKUP($I944,Inputs!$G$6:$G$23,Inputs!$K$6:$K$23)*$K944</f>
        <v>108.40163934426229</v>
      </c>
      <c r="S944" s="211" t="s">
        <v>1915</v>
      </c>
      <c r="T944" s="31" t="s">
        <v>4087</v>
      </c>
      <c r="U944" s="211" t="s">
        <v>1962</v>
      </c>
      <c r="V944" s="31" t="s">
        <v>4257</v>
      </c>
      <c r="W944" s="16" t="s">
        <v>4921</v>
      </c>
      <c r="X944" s="16"/>
      <c r="Y944" s="74">
        <v>1089</v>
      </c>
      <c r="Z944" s="196" t="str">
        <f t="shared" si="45"/>
        <v/>
      </c>
    </row>
    <row r="945" spans="2:26" ht="18.75">
      <c r="B945" s="211" t="s">
        <v>2103</v>
      </c>
      <c r="C945" s="211" t="s">
        <v>2808</v>
      </c>
      <c r="D945" s="46" t="s">
        <v>2783</v>
      </c>
      <c r="E945" s="31">
        <v>1</v>
      </c>
      <c r="F945" s="31" t="s">
        <v>2807</v>
      </c>
      <c r="G945" s="191">
        <v>5.6</v>
      </c>
      <c r="H945" s="191">
        <f t="shared" si="43"/>
        <v>3.4567901234567895</v>
      </c>
      <c r="I945" s="154">
        <v>115</v>
      </c>
      <c r="J945" s="251">
        <f>_xlfn.XLOOKUP($I945,Inputs!$C$6:$C$23,Inputs!$D$6:$D$23)*$G945</f>
        <v>2.3359999999999999</v>
      </c>
      <c r="K945" s="252">
        <f t="shared" si="44"/>
        <v>3</v>
      </c>
      <c r="L945" s="322"/>
      <c r="M945" s="322"/>
      <c r="N945" s="322"/>
      <c r="O945" s="322"/>
      <c r="P945" s="322"/>
      <c r="Q945" s="250">
        <f>_xlfn.XLOOKUP($I945,Inputs!$G$6:$G$23,Inputs!$J$6:$J$23)*$K945</f>
        <v>98.449131513647643</v>
      </c>
      <c r="R945" s="250">
        <f>_xlfn.XLOOKUP($I945,Inputs!$G$6:$G$23,Inputs!$K$6:$K$23)*$K945</f>
        <v>108.40163934426229</v>
      </c>
      <c r="S945" s="211" t="s">
        <v>1962</v>
      </c>
      <c r="T945" s="31" t="s">
        <v>4257</v>
      </c>
      <c r="U945" s="211" t="s">
        <v>1963</v>
      </c>
      <c r="V945" s="31" t="s">
        <v>3151</v>
      </c>
      <c r="W945" s="16" t="s">
        <v>4921</v>
      </c>
      <c r="X945" s="16"/>
      <c r="Y945" s="74">
        <v>1090</v>
      </c>
      <c r="Z945" s="196" t="str">
        <f t="shared" si="45"/>
        <v/>
      </c>
    </row>
    <row r="946" spans="2:26" ht="18.75">
      <c r="B946" s="211" t="s">
        <v>2103</v>
      </c>
      <c r="C946" s="211" t="s">
        <v>2808</v>
      </c>
      <c r="D946" s="46" t="s">
        <v>2783</v>
      </c>
      <c r="E946" s="31">
        <v>1</v>
      </c>
      <c r="F946" s="31" t="s">
        <v>2807</v>
      </c>
      <c r="G946" s="191">
        <v>6.9</v>
      </c>
      <c r="H946" s="191">
        <f t="shared" si="43"/>
        <v>4.2592592592592595</v>
      </c>
      <c r="I946" s="154">
        <v>115</v>
      </c>
      <c r="J946" s="251">
        <f>_xlfn.XLOOKUP($I946,Inputs!$C$6:$C$23,Inputs!$D$6:$D$23)*$G946</f>
        <v>2.8782857142857146</v>
      </c>
      <c r="K946" s="252">
        <f t="shared" si="44"/>
        <v>3</v>
      </c>
      <c r="L946" s="322"/>
      <c r="M946" s="322"/>
      <c r="N946" s="322"/>
      <c r="O946" s="322"/>
      <c r="P946" s="322"/>
      <c r="Q946" s="250">
        <f>_xlfn.XLOOKUP($I946,Inputs!$G$6:$G$23,Inputs!$J$6:$J$23)*$K946</f>
        <v>98.449131513647643</v>
      </c>
      <c r="R946" s="250">
        <f>_xlfn.XLOOKUP($I946,Inputs!$G$6:$G$23,Inputs!$K$6:$K$23)*$K946</f>
        <v>108.40163934426229</v>
      </c>
      <c r="S946" s="211" t="s">
        <v>1963</v>
      </c>
      <c r="T946" s="31" t="s">
        <v>3151</v>
      </c>
      <c r="U946" s="211" t="s">
        <v>1964</v>
      </c>
      <c r="V946" s="31" t="s">
        <v>4131</v>
      </c>
      <c r="W946" s="16" t="s">
        <v>4921</v>
      </c>
      <c r="X946" s="16"/>
      <c r="Y946" s="74">
        <v>1091</v>
      </c>
      <c r="Z946" s="196" t="str">
        <f t="shared" si="45"/>
        <v/>
      </c>
    </row>
    <row r="947" spans="2:26" ht="18.75">
      <c r="B947" s="211" t="s">
        <v>2111</v>
      </c>
      <c r="C947" s="211" t="s">
        <v>2808</v>
      </c>
      <c r="D947" s="46" t="s">
        <v>2783</v>
      </c>
      <c r="E947" s="31">
        <v>1</v>
      </c>
      <c r="F947" s="31" t="s">
        <v>2807</v>
      </c>
      <c r="G947" s="191">
        <v>1.59</v>
      </c>
      <c r="H947" s="191">
        <f t="shared" si="43"/>
        <v>0.98148148148148151</v>
      </c>
      <c r="I947" s="154">
        <v>115</v>
      </c>
      <c r="J947" s="251">
        <f>_xlfn.XLOOKUP($I947,Inputs!$C$6:$C$23,Inputs!$D$6:$D$23)*$G947</f>
        <v>0.66325714285714288</v>
      </c>
      <c r="K947" s="252">
        <f t="shared" si="44"/>
        <v>3</v>
      </c>
      <c r="L947" s="322"/>
      <c r="M947" s="322"/>
      <c r="N947" s="322"/>
      <c r="O947" s="322"/>
      <c r="P947" s="322"/>
      <c r="Q947" s="250">
        <f>_xlfn.XLOOKUP($I947,Inputs!$G$6:$G$23,Inputs!$J$6:$J$23)*$K947</f>
        <v>98.449131513647643</v>
      </c>
      <c r="R947" s="250">
        <f>_xlfn.XLOOKUP($I947,Inputs!$G$6:$G$23,Inputs!$K$6:$K$23)*$K947</f>
        <v>108.40163934426229</v>
      </c>
      <c r="S947" s="211" t="s">
        <v>1635</v>
      </c>
      <c r="T947" s="31" t="s">
        <v>4115</v>
      </c>
      <c r="U947" s="211" t="s">
        <v>2112</v>
      </c>
      <c r="V947" s="31" t="s">
        <v>2947</v>
      </c>
      <c r="W947" s="16" t="s">
        <v>4921</v>
      </c>
      <c r="X947" s="16"/>
      <c r="Y947" s="74">
        <v>1106</v>
      </c>
      <c r="Z947" s="196" t="str">
        <f t="shared" si="45"/>
        <v/>
      </c>
    </row>
    <row r="948" spans="2:26" ht="18.75">
      <c r="B948" s="211" t="s">
        <v>2111</v>
      </c>
      <c r="C948" s="211" t="s">
        <v>2808</v>
      </c>
      <c r="D948" s="46" t="s">
        <v>2783</v>
      </c>
      <c r="E948" s="31">
        <v>1</v>
      </c>
      <c r="F948" s="31" t="s">
        <v>2807</v>
      </c>
      <c r="G948" s="191">
        <v>3.5</v>
      </c>
      <c r="H948" s="191">
        <f t="shared" si="43"/>
        <v>2.1604938271604937</v>
      </c>
      <c r="I948" s="154">
        <v>115</v>
      </c>
      <c r="J948" s="251">
        <f>_xlfn.XLOOKUP($I948,Inputs!$C$6:$C$23,Inputs!$D$6:$D$23)*$G948</f>
        <v>1.46</v>
      </c>
      <c r="K948" s="252">
        <f t="shared" si="44"/>
        <v>3</v>
      </c>
      <c r="L948" s="322"/>
      <c r="M948" s="322"/>
      <c r="N948" s="322"/>
      <c r="O948" s="322"/>
      <c r="P948" s="322"/>
      <c r="Q948" s="250">
        <f>_xlfn.XLOOKUP($I948,Inputs!$G$6:$G$23,Inputs!$J$6:$J$23)*$K948</f>
        <v>98.449131513647643</v>
      </c>
      <c r="R948" s="250">
        <f>_xlfn.XLOOKUP($I948,Inputs!$G$6:$G$23,Inputs!$K$6:$K$23)*$K948</f>
        <v>108.40163934426229</v>
      </c>
      <c r="S948" s="211" t="s">
        <v>2112</v>
      </c>
      <c r="T948" s="31" t="s">
        <v>2947</v>
      </c>
      <c r="U948" s="211" t="s">
        <v>2113</v>
      </c>
      <c r="V948" s="31" t="s">
        <v>3986</v>
      </c>
      <c r="W948" s="16" t="s">
        <v>4921</v>
      </c>
      <c r="X948" s="16"/>
      <c r="Y948" s="74">
        <v>1107</v>
      </c>
      <c r="Z948" s="196" t="str">
        <f t="shared" si="45"/>
        <v/>
      </c>
    </row>
    <row r="949" spans="2:26" ht="18.75">
      <c r="B949" s="211" t="s">
        <v>2111</v>
      </c>
      <c r="C949" s="211" t="s">
        <v>2808</v>
      </c>
      <c r="D949" s="46" t="s">
        <v>2783</v>
      </c>
      <c r="E949" s="31">
        <v>1</v>
      </c>
      <c r="F949" s="31" t="s">
        <v>2807</v>
      </c>
      <c r="G949" s="191">
        <v>2.6</v>
      </c>
      <c r="H949" s="191">
        <f t="shared" si="43"/>
        <v>1.6049382716049383</v>
      </c>
      <c r="I949" s="154">
        <v>115</v>
      </c>
      <c r="J949" s="251">
        <f>_xlfn.XLOOKUP($I949,Inputs!$C$6:$C$23,Inputs!$D$6:$D$23)*$G949</f>
        <v>1.0845714285714285</v>
      </c>
      <c r="K949" s="252">
        <f t="shared" si="44"/>
        <v>3</v>
      </c>
      <c r="L949" s="322"/>
      <c r="M949" s="322"/>
      <c r="N949" s="322"/>
      <c r="O949" s="322"/>
      <c r="P949" s="322"/>
      <c r="Q949" s="250">
        <f>_xlfn.XLOOKUP($I949,Inputs!$G$6:$G$23,Inputs!$J$6:$J$23)*$K949</f>
        <v>98.449131513647643</v>
      </c>
      <c r="R949" s="250">
        <f>_xlfn.XLOOKUP($I949,Inputs!$G$6:$G$23,Inputs!$K$6:$K$23)*$K949</f>
        <v>108.40163934426229</v>
      </c>
      <c r="S949" s="211" t="s">
        <v>2113</v>
      </c>
      <c r="T949" s="31" t="s">
        <v>3986</v>
      </c>
      <c r="U949" s="211" t="s">
        <v>1704</v>
      </c>
      <c r="V949" s="31" t="s">
        <v>3980</v>
      </c>
      <c r="W949" s="16" t="s">
        <v>4921</v>
      </c>
      <c r="X949" s="16"/>
      <c r="Y949" s="74">
        <v>1108</v>
      </c>
      <c r="Z949" s="196" t="str">
        <f t="shared" si="45"/>
        <v/>
      </c>
    </row>
    <row r="950" spans="2:26" ht="18.75">
      <c r="B950" s="211" t="s">
        <v>2114</v>
      </c>
      <c r="C950" s="211" t="s">
        <v>2808</v>
      </c>
      <c r="D950" s="46" t="s">
        <v>2783</v>
      </c>
      <c r="E950" s="31">
        <v>1</v>
      </c>
      <c r="F950" s="31" t="s">
        <v>2807</v>
      </c>
      <c r="G950" s="191">
        <v>1.17</v>
      </c>
      <c r="H950" s="191">
        <f t="shared" si="43"/>
        <v>0.7222222222222221</v>
      </c>
      <c r="I950" s="154">
        <v>115</v>
      </c>
      <c r="J950" s="251">
        <f>_xlfn.XLOOKUP($I950,Inputs!$C$6:$C$23,Inputs!$D$6:$D$23)*$G950</f>
        <v>0.48805714285714286</v>
      </c>
      <c r="K950" s="252">
        <f t="shared" si="44"/>
        <v>3</v>
      </c>
      <c r="L950" s="322"/>
      <c r="M950" s="322"/>
      <c r="N950" s="322"/>
      <c r="O950" s="322"/>
      <c r="P950" s="322"/>
      <c r="Q950" s="250">
        <f>_xlfn.XLOOKUP($I950,Inputs!$G$6:$G$23,Inputs!$J$6:$J$23)*$K950</f>
        <v>98.449131513647643</v>
      </c>
      <c r="R950" s="250">
        <f>_xlfn.XLOOKUP($I950,Inputs!$G$6:$G$23,Inputs!$K$6:$K$23)*$K950</f>
        <v>108.40163934426229</v>
      </c>
      <c r="S950" s="211" t="s">
        <v>1932</v>
      </c>
      <c r="T950" s="31" t="s">
        <v>4305</v>
      </c>
      <c r="U950" s="211" t="s">
        <v>2117</v>
      </c>
      <c r="V950" s="31" t="s">
        <v>2946</v>
      </c>
      <c r="W950" s="16" t="s">
        <v>4921</v>
      </c>
      <c r="X950" s="16"/>
      <c r="Y950" s="74">
        <v>1109</v>
      </c>
      <c r="Z950" s="196" t="str">
        <f t="shared" si="45"/>
        <v/>
      </c>
    </row>
    <row r="951" spans="2:26" ht="18.75">
      <c r="B951" s="211" t="s">
        <v>2114</v>
      </c>
      <c r="C951" s="211" t="s">
        <v>2808</v>
      </c>
      <c r="D951" s="46" t="s">
        <v>2783</v>
      </c>
      <c r="E951" s="31">
        <v>1</v>
      </c>
      <c r="F951" s="31" t="s">
        <v>2807</v>
      </c>
      <c r="G951" s="191">
        <v>1.29</v>
      </c>
      <c r="H951" s="191">
        <f t="shared" si="43"/>
        <v>0.79629629629629628</v>
      </c>
      <c r="I951" s="154">
        <v>115</v>
      </c>
      <c r="J951" s="251">
        <f>_xlfn.XLOOKUP($I951,Inputs!$C$6:$C$23,Inputs!$D$6:$D$23)*$G951</f>
        <v>0.53811428571428577</v>
      </c>
      <c r="K951" s="252">
        <f t="shared" si="44"/>
        <v>3</v>
      </c>
      <c r="L951" s="322"/>
      <c r="M951" s="322"/>
      <c r="N951" s="322"/>
      <c r="O951" s="322"/>
      <c r="P951" s="322"/>
      <c r="Q951" s="250">
        <f>_xlfn.XLOOKUP($I951,Inputs!$G$6:$G$23,Inputs!$J$6:$J$23)*$K951</f>
        <v>98.449131513647643</v>
      </c>
      <c r="R951" s="250">
        <f>_xlfn.XLOOKUP($I951,Inputs!$G$6:$G$23,Inputs!$K$6:$K$23)*$K951</f>
        <v>108.40163934426229</v>
      </c>
      <c r="S951" s="211" t="s">
        <v>2117</v>
      </c>
      <c r="T951" s="31" t="s">
        <v>2946</v>
      </c>
      <c r="U951" s="211" t="s">
        <v>2118</v>
      </c>
      <c r="V951" s="31" t="s">
        <v>4017</v>
      </c>
      <c r="W951" s="16" t="s">
        <v>4921</v>
      </c>
      <c r="X951" s="16"/>
      <c r="Y951" s="74">
        <v>1110</v>
      </c>
      <c r="Z951" s="196" t="str">
        <f t="shared" si="45"/>
        <v/>
      </c>
    </row>
    <row r="952" spans="2:26" ht="18.75">
      <c r="B952" s="211" t="s">
        <v>2114</v>
      </c>
      <c r="C952" s="211" t="s">
        <v>2808</v>
      </c>
      <c r="D952" s="46" t="s">
        <v>2783</v>
      </c>
      <c r="E952" s="31">
        <v>1</v>
      </c>
      <c r="F952" s="31" t="s">
        <v>2807</v>
      </c>
      <c r="G952" s="191">
        <v>2.7</v>
      </c>
      <c r="H952" s="191">
        <f t="shared" si="43"/>
        <v>1.6666666666666667</v>
      </c>
      <c r="I952" s="154">
        <v>115</v>
      </c>
      <c r="J952" s="251">
        <f>_xlfn.XLOOKUP($I952,Inputs!$C$6:$C$23,Inputs!$D$6:$D$23)*$G952</f>
        <v>1.1262857142857143</v>
      </c>
      <c r="K952" s="252">
        <f t="shared" si="44"/>
        <v>3</v>
      </c>
      <c r="L952" s="322"/>
      <c r="M952" s="322"/>
      <c r="N952" s="322"/>
      <c r="O952" s="322"/>
      <c r="P952" s="322"/>
      <c r="Q952" s="250">
        <f>_xlfn.XLOOKUP($I952,Inputs!$G$6:$G$23,Inputs!$J$6:$J$23)*$K952</f>
        <v>98.449131513647643</v>
      </c>
      <c r="R952" s="250">
        <f>_xlfn.XLOOKUP($I952,Inputs!$G$6:$G$23,Inputs!$K$6:$K$23)*$K952</f>
        <v>108.40163934426229</v>
      </c>
      <c r="S952" s="211" t="s">
        <v>2117</v>
      </c>
      <c r="T952" s="31" t="s">
        <v>2946</v>
      </c>
      <c r="U952" s="211" t="s">
        <v>2115</v>
      </c>
      <c r="V952" s="31" t="s">
        <v>2945</v>
      </c>
      <c r="W952" s="16" t="s">
        <v>4921</v>
      </c>
      <c r="X952" s="16"/>
      <c r="Y952" s="74">
        <v>1111</v>
      </c>
      <c r="Z952" s="196" t="str">
        <f t="shared" si="45"/>
        <v/>
      </c>
    </row>
    <row r="953" spans="2:26" ht="18.75">
      <c r="B953" s="211" t="s">
        <v>2114</v>
      </c>
      <c r="C953" s="211" t="s">
        <v>2808</v>
      </c>
      <c r="D953" s="46" t="s">
        <v>2783</v>
      </c>
      <c r="E953" s="31">
        <v>1</v>
      </c>
      <c r="F953" s="31" t="s">
        <v>2807</v>
      </c>
      <c r="G953" s="191">
        <v>0.1</v>
      </c>
      <c r="H953" s="191">
        <f t="shared" si="43"/>
        <v>6.1728395061728392E-2</v>
      </c>
      <c r="I953" s="154">
        <v>115</v>
      </c>
      <c r="J953" s="251">
        <f>_xlfn.XLOOKUP($I953,Inputs!$C$6:$C$23,Inputs!$D$6:$D$23)*$G953</f>
        <v>4.1714285714285718E-2</v>
      </c>
      <c r="K953" s="252">
        <f t="shared" si="44"/>
        <v>3</v>
      </c>
      <c r="L953" s="322"/>
      <c r="M953" s="322"/>
      <c r="N953" s="322"/>
      <c r="O953" s="322"/>
      <c r="P953" s="322"/>
      <c r="Q953" s="250">
        <f>_xlfn.XLOOKUP($I953,Inputs!$G$6:$G$23,Inputs!$J$6:$J$23)*$K953</f>
        <v>98.449131513647643</v>
      </c>
      <c r="R953" s="250">
        <f>_xlfn.XLOOKUP($I953,Inputs!$G$6:$G$23,Inputs!$K$6:$K$23)*$K953</f>
        <v>108.40163934426229</v>
      </c>
      <c r="S953" s="211" t="s">
        <v>2115</v>
      </c>
      <c r="T953" s="31" t="s">
        <v>2945</v>
      </c>
      <c r="U953" s="211" t="s">
        <v>2116</v>
      </c>
      <c r="V953" s="31" t="s">
        <v>3960</v>
      </c>
      <c r="W953" s="16" t="s">
        <v>4921</v>
      </c>
      <c r="X953" s="16"/>
      <c r="Y953" s="74">
        <v>1112</v>
      </c>
      <c r="Z953" s="196" t="str">
        <f t="shared" si="45"/>
        <v/>
      </c>
    </row>
    <row r="954" spans="2:26" ht="18.75">
      <c r="B954" s="211" t="s">
        <v>2114</v>
      </c>
      <c r="C954" s="211" t="s">
        <v>2808</v>
      </c>
      <c r="D954" s="46" t="s">
        <v>2783</v>
      </c>
      <c r="E954" s="31">
        <v>1</v>
      </c>
      <c r="F954" s="31" t="s">
        <v>2807</v>
      </c>
      <c r="G954" s="191">
        <v>2.12</v>
      </c>
      <c r="H954" s="191">
        <f t="shared" si="43"/>
        <v>1.308641975308642</v>
      </c>
      <c r="I954" s="154">
        <v>115</v>
      </c>
      <c r="J954" s="251">
        <f>_xlfn.XLOOKUP($I954,Inputs!$C$6:$C$23,Inputs!$D$6:$D$23)*$G954</f>
        <v>0.88434285714285721</v>
      </c>
      <c r="K954" s="252">
        <f t="shared" si="44"/>
        <v>3</v>
      </c>
      <c r="L954" s="322"/>
      <c r="M954" s="322"/>
      <c r="N954" s="322"/>
      <c r="O954" s="322"/>
      <c r="P954" s="322"/>
      <c r="Q954" s="250">
        <f>_xlfn.XLOOKUP($I954,Inputs!$G$6:$G$23,Inputs!$J$6:$J$23)*$K954</f>
        <v>98.449131513647643</v>
      </c>
      <c r="R954" s="250">
        <f>_xlfn.XLOOKUP($I954,Inputs!$G$6:$G$23,Inputs!$K$6:$K$23)*$K954</f>
        <v>108.40163934426229</v>
      </c>
      <c r="S954" s="211" t="s">
        <v>2115</v>
      </c>
      <c r="T954" s="31" t="s">
        <v>2945</v>
      </c>
      <c r="U954" s="211" t="s">
        <v>2112</v>
      </c>
      <c r="V954" s="31" t="s">
        <v>2947</v>
      </c>
      <c r="W954" s="16" t="s">
        <v>4921</v>
      </c>
      <c r="X954" s="16"/>
      <c r="Y954" s="74">
        <v>1113</v>
      </c>
      <c r="Z954" s="196" t="str">
        <f t="shared" si="45"/>
        <v/>
      </c>
    </row>
    <row r="955" spans="2:26" ht="18.75">
      <c r="B955" s="211" t="s">
        <v>2114</v>
      </c>
      <c r="C955" s="211" t="s">
        <v>2808</v>
      </c>
      <c r="D955" s="46" t="s">
        <v>2783</v>
      </c>
      <c r="E955" s="31">
        <v>1</v>
      </c>
      <c r="F955" s="31" t="s">
        <v>2807</v>
      </c>
      <c r="G955" s="191">
        <v>4.1399999999999997</v>
      </c>
      <c r="H955" s="191">
        <f t="shared" si="43"/>
        <v>2.5555555555555554</v>
      </c>
      <c r="I955" s="154">
        <v>115</v>
      </c>
      <c r="J955" s="251">
        <f>_xlfn.XLOOKUP($I955,Inputs!$C$6:$C$23,Inputs!$D$6:$D$23)*$G955</f>
        <v>1.7269714285714284</v>
      </c>
      <c r="K955" s="252">
        <f t="shared" si="44"/>
        <v>3</v>
      </c>
      <c r="L955" s="322"/>
      <c r="M955" s="322"/>
      <c r="N955" s="322"/>
      <c r="O955" s="322"/>
      <c r="P955" s="322"/>
      <c r="Q955" s="250">
        <f>_xlfn.XLOOKUP($I955,Inputs!$G$6:$G$23,Inputs!$J$6:$J$23)*$K955</f>
        <v>98.449131513647643</v>
      </c>
      <c r="R955" s="250">
        <f>_xlfn.XLOOKUP($I955,Inputs!$G$6:$G$23,Inputs!$K$6:$K$23)*$K955</f>
        <v>108.40163934426229</v>
      </c>
      <c r="S955" s="211" t="s">
        <v>2112</v>
      </c>
      <c r="T955" s="31" t="s">
        <v>2947</v>
      </c>
      <c r="U955" s="211" t="s">
        <v>1635</v>
      </c>
      <c r="V955" s="31" t="s">
        <v>4115</v>
      </c>
      <c r="W955" s="16" t="s">
        <v>4921</v>
      </c>
      <c r="X955" s="16"/>
      <c r="Y955" s="74">
        <v>1114</v>
      </c>
      <c r="Z955" s="196" t="str">
        <f t="shared" si="45"/>
        <v/>
      </c>
    </row>
    <row r="956" spans="2:26" ht="18.75">
      <c r="B956" s="211" t="s">
        <v>2119</v>
      </c>
      <c r="C956" s="211" t="s">
        <v>2808</v>
      </c>
      <c r="D956" s="46" t="s">
        <v>2783</v>
      </c>
      <c r="E956" s="31">
        <v>1</v>
      </c>
      <c r="F956" s="31" t="s">
        <v>2807</v>
      </c>
      <c r="G956" s="191">
        <v>3.99</v>
      </c>
      <c r="H956" s="191">
        <f t="shared" si="43"/>
        <v>2.4629629629629628</v>
      </c>
      <c r="I956" s="154">
        <v>115</v>
      </c>
      <c r="J956" s="251">
        <f>_xlfn.XLOOKUP($I956,Inputs!$C$6:$C$23,Inputs!$D$6:$D$23)*$G956</f>
        <v>1.6644000000000001</v>
      </c>
      <c r="K956" s="252">
        <f t="shared" si="44"/>
        <v>3</v>
      </c>
      <c r="L956" s="322"/>
      <c r="M956" s="322"/>
      <c r="N956" s="322"/>
      <c r="O956" s="322"/>
      <c r="P956" s="322"/>
      <c r="Q956" s="250">
        <f>_xlfn.XLOOKUP($I956,Inputs!$G$6:$G$23,Inputs!$J$6:$J$23)*$K956</f>
        <v>98.449131513647643</v>
      </c>
      <c r="R956" s="250">
        <f>_xlfn.XLOOKUP($I956,Inputs!$G$6:$G$23,Inputs!$K$6:$K$23)*$K956</f>
        <v>108.40163934426229</v>
      </c>
      <c r="S956" s="211" t="s">
        <v>1932</v>
      </c>
      <c r="T956" s="31" t="s">
        <v>4305</v>
      </c>
      <c r="U956" s="211" t="s">
        <v>2115</v>
      </c>
      <c r="V956" s="31" t="s">
        <v>2945</v>
      </c>
      <c r="W956" s="16" t="s">
        <v>4921</v>
      </c>
      <c r="X956" s="16"/>
      <c r="Y956" s="74">
        <v>1115</v>
      </c>
      <c r="Z956" s="196" t="str">
        <f t="shared" si="45"/>
        <v/>
      </c>
    </row>
    <row r="957" spans="2:26" ht="18.75">
      <c r="B957" s="211" t="s">
        <v>2119</v>
      </c>
      <c r="C957" s="211" t="s">
        <v>2808</v>
      </c>
      <c r="D957" s="46" t="s">
        <v>2783</v>
      </c>
      <c r="E957" s="31">
        <v>1</v>
      </c>
      <c r="F957" s="31" t="s">
        <v>2807</v>
      </c>
      <c r="G957" s="191">
        <v>0.1</v>
      </c>
      <c r="H957" s="191">
        <f t="shared" si="43"/>
        <v>6.1728395061728392E-2</v>
      </c>
      <c r="I957" s="154">
        <v>115</v>
      </c>
      <c r="J957" s="251">
        <f>_xlfn.XLOOKUP($I957,Inputs!$C$6:$C$23,Inputs!$D$6:$D$23)*$G957</f>
        <v>4.1714285714285718E-2</v>
      </c>
      <c r="K957" s="252">
        <f t="shared" si="44"/>
        <v>3</v>
      </c>
      <c r="L957" s="322"/>
      <c r="M957" s="322"/>
      <c r="N957" s="322"/>
      <c r="O957" s="322"/>
      <c r="P957" s="322"/>
      <c r="Q957" s="250">
        <f>_xlfn.XLOOKUP($I957,Inputs!$G$6:$G$23,Inputs!$J$6:$J$23)*$K957</f>
        <v>98.449131513647643</v>
      </c>
      <c r="R957" s="250">
        <f>_xlfn.XLOOKUP($I957,Inputs!$G$6:$G$23,Inputs!$K$6:$K$23)*$K957</f>
        <v>108.40163934426229</v>
      </c>
      <c r="S957" s="211" t="s">
        <v>2115</v>
      </c>
      <c r="T957" s="31" t="s">
        <v>2945</v>
      </c>
      <c r="U957" s="211" t="s">
        <v>2116</v>
      </c>
      <c r="V957" s="31" t="s">
        <v>3960</v>
      </c>
      <c r="W957" s="16" t="s">
        <v>4921</v>
      </c>
      <c r="X957" s="16"/>
      <c r="Y957" s="74">
        <v>1116</v>
      </c>
      <c r="Z957" s="196" t="str">
        <f t="shared" si="45"/>
        <v/>
      </c>
    </row>
    <row r="958" spans="2:26" ht="18.75">
      <c r="B958" s="211" t="s">
        <v>2119</v>
      </c>
      <c r="C958" s="211" t="s">
        <v>2808</v>
      </c>
      <c r="D958" s="46" t="s">
        <v>2783</v>
      </c>
      <c r="E958" s="31">
        <v>1</v>
      </c>
      <c r="F958" s="31" t="s">
        <v>2807</v>
      </c>
      <c r="G958" s="191">
        <v>2.4700000000000002</v>
      </c>
      <c r="H958" s="191">
        <f t="shared" si="43"/>
        <v>1.5246913580246915</v>
      </c>
      <c r="I958" s="154">
        <v>115</v>
      </c>
      <c r="J958" s="251">
        <f>_xlfn.XLOOKUP($I958,Inputs!$C$6:$C$23,Inputs!$D$6:$D$23)*$G958</f>
        <v>1.0303428571428572</v>
      </c>
      <c r="K958" s="252">
        <f t="shared" si="44"/>
        <v>3</v>
      </c>
      <c r="L958" s="322"/>
      <c r="M958" s="322"/>
      <c r="N958" s="322"/>
      <c r="O958" s="322"/>
      <c r="P958" s="322"/>
      <c r="Q958" s="250">
        <f>_xlfn.XLOOKUP($I958,Inputs!$G$6:$G$23,Inputs!$J$6:$J$23)*$K958</f>
        <v>98.449131513647643</v>
      </c>
      <c r="R958" s="250">
        <f>_xlfn.XLOOKUP($I958,Inputs!$G$6:$G$23,Inputs!$K$6:$K$23)*$K958</f>
        <v>108.40163934426229</v>
      </c>
      <c r="S958" s="211" t="s">
        <v>2115</v>
      </c>
      <c r="T958" s="31" t="s">
        <v>2945</v>
      </c>
      <c r="U958" s="211" t="s">
        <v>2121</v>
      </c>
      <c r="V958" s="31" t="s">
        <v>2948</v>
      </c>
      <c r="W958" s="16" t="s">
        <v>4921</v>
      </c>
      <c r="X958" s="16"/>
      <c r="Y958" s="74">
        <v>1117</v>
      </c>
      <c r="Z958" s="196" t="str">
        <f t="shared" si="45"/>
        <v/>
      </c>
    </row>
    <row r="959" spans="2:26" ht="18.75">
      <c r="B959" s="211" t="s">
        <v>2119</v>
      </c>
      <c r="C959" s="211" t="s">
        <v>2808</v>
      </c>
      <c r="D959" s="46" t="s">
        <v>2783</v>
      </c>
      <c r="E959" s="31">
        <v>1</v>
      </c>
      <c r="F959" s="31" t="s">
        <v>2807</v>
      </c>
      <c r="G959" s="191">
        <v>2.2000000000000002</v>
      </c>
      <c r="H959" s="191">
        <f t="shared" si="43"/>
        <v>1.3580246913580247</v>
      </c>
      <c r="I959" s="154">
        <v>115</v>
      </c>
      <c r="J959" s="251">
        <f>_xlfn.XLOOKUP($I959,Inputs!$C$6:$C$23,Inputs!$D$6:$D$23)*$G959</f>
        <v>0.91771428571428582</v>
      </c>
      <c r="K959" s="252">
        <f t="shared" si="44"/>
        <v>3</v>
      </c>
      <c r="L959" s="322"/>
      <c r="M959" s="322"/>
      <c r="N959" s="322"/>
      <c r="O959" s="322"/>
      <c r="P959" s="322"/>
      <c r="Q959" s="250">
        <f>_xlfn.XLOOKUP($I959,Inputs!$G$6:$G$23,Inputs!$J$6:$J$23)*$K959</f>
        <v>98.449131513647643</v>
      </c>
      <c r="R959" s="250">
        <f>_xlfn.XLOOKUP($I959,Inputs!$G$6:$G$23,Inputs!$K$6:$K$23)*$K959</f>
        <v>108.40163934426229</v>
      </c>
      <c r="S959" s="211" t="s">
        <v>2121</v>
      </c>
      <c r="T959" s="31" t="s">
        <v>2948</v>
      </c>
      <c r="U959" s="211" t="s">
        <v>2120</v>
      </c>
      <c r="V959" s="31" t="s">
        <v>2949</v>
      </c>
      <c r="W959" s="16" t="s">
        <v>4921</v>
      </c>
      <c r="X959" s="16"/>
      <c r="Y959" s="74">
        <v>1118</v>
      </c>
      <c r="Z959" s="196" t="str">
        <f t="shared" si="45"/>
        <v/>
      </c>
    </row>
    <row r="960" spans="2:26" ht="18.75">
      <c r="B960" s="211" t="s">
        <v>2119</v>
      </c>
      <c r="C960" s="211" t="s">
        <v>2808</v>
      </c>
      <c r="D960" s="46" t="s">
        <v>2783</v>
      </c>
      <c r="E960" s="31">
        <v>1</v>
      </c>
      <c r="F960" s="31" t="s">
        <v>2807</v>
      </c>
      <c r="G960" s="191">
        <v>1.59</v>
      </c>
      <c r="H960" s="191">
        <f t="shared" si="43"/>
        <v>0.98148148148148151</v>
      </c>
      <c r="I960" s="154">
        <v>115</v>
      </c>
      <c r="J960" s="251">
        <f>_xlfn.XLOOKUP($I960,Inputs!$C$6:$C$23,Inputs!$D$6:$D$23)*$G960</f>
        <v>0.66325714285714288</v>
      </c>
      <c r="K960" s="252">
        <f t="shared" si="44"/>
        <v>3</v>
      </c>
      <c r="L960" s="322"/>
      <c r="M960" s="322"/>
      <c r="N960" s="322"/>
      <c r="O960" s="322"/>
      <c r="P960" s="322"/>
      <c r="Q960" s="250">
        <f>_xlfn.XLOOKUP($I960,Inputs!$G$6:$G$23,Inputs!$J$6:$J$23)*$K960</f>
        <v>98.449131513647643</v>
      </c>
      <c r="R960" s="250">
        <f>_xlfn.XLOOKUP($I960,Inputs!$G$6:$G$23,Inputs!$K$6:$K$23)*$K960</f>
        <v>108.40163934426229</v>
      </c>
      <c r="S960" s="211" t="s">
        <v>2120</v>
      </c>
      <c r="T960" s="31" t="s">
        <v>2949</v>
      </c>
      <c r="U960" s="211" t="s">
        <v>1635</v>
      </c>
      <c r="V960" s="31" t="s">
        <v>4115</v>
      </c>
      <c r="W960" s="16" t="s">
        <v>4921</v>
      </c>
      <c r="X960" s="16"/>
      <c r="Y960" s="74">
        <v>1119</v>
      </c>
      <c r="Z960" s="196" t="str">
        <f t="shared" si="45"/>
        <v/>
      </c>
    </row>
    <row r="961" spans="2:26" ht="18.75">
      <c r="B961" s="211" t="s">
        <v>2755</v>
      </c>
      <c r="C961" s="211" t="s">
        <v>2808</v>
      </c>
      <c r="D961" s="46" t="s">
        <v>2783</v>
      </c>
      <c r="E961" s="31">
        <v>1</v>
      </c>
      <c r="F961" s="31" t="s">
        <v>2807</v>
      </c>
      <c r="G961" s="191">
        <v>2.12</v>
      </c>
      <c r="H961" s="191">
        <f t="shared" si="43"/>
        <v>1.308641975308642</v>
      </c>
      <c r="I961" s="154">
        <v>115</v>
      </c>
      <c r="J961" s="251">
        <f>_xlfn.XLOOKUP($I961,Inputs!$C$6:$C$23,Inputs!$D$6:$D$23)*$G961</f>
        <v>0.88434285714285721</v>
      </c>
      <c r="K961" s="252">
        <f t="shared" si="44"/>
        <v>3</v>
      </c>
      <c r="L961" s="322"/>
      <c r="M961" s="322"/>
      <c r="N961" s="322"/>
      <c r="O961" s="322"/>
      <c r="P961" s="322"/>
      <c r="Q961" s="250">
        <f>_xlfn.XLOOKUP($I961,Inputs!$G$6:$G$23,Inputs!$J$6:$J$23)*$K961</f>
        <v>98.449131513647643</v>
      </c>
      <c r="R961" s="250">
        <f>_xlfn.XLOOKUP($I961,Inputs!$G$6:$G$23,Inputs!$K$6:$K$23)*$K961</f>
        <v>108.40163934426229</v>
      </c>
      <c r="S961" s="211" t="s">
        <v>2115</v>
      </c>
      <c r="T961" s="31" t="s">
        <v>2945</v>
      </c>
      <c r="U961" s="211" t="s">
        <v>2112</v>
      </c>
      <c r="V961" s="31" t="s">
        <v>2947</v>
      </c>
      <c r="W961" s="16" t="s">
        <v>4921</v>
      </c>
      <c r="X961" s="16"/>
      <c r="Y961" s="74">
        <v>1120</v>
      </c>
      <c r="Z961" s="196" t="str">
        <f t="shared" si="45"/>
        <v/>
      </c>
    </row>
    <row r="962" spans="2:26" ht="18.75">
      <c r="B962" s="211" t="s">
        <v>2755</v>
      </c>
      <c r="C962" s="211" t="s">
        <v>2808</v>
      </c>
      <c r="D962" s="46" t="s">
        <v>2783</v>
      </c>
      <c r="E962" s="31">
        <v>1</v>
      </c>
      <c r="F962" s="31" t="s">
        <v>2807</v>
      </c>
      <c r="G962" s="191">
        <v>0.1</v>
      </c>
      <c r="H962" s="191">
        <f t="shared" si="43"/>
        <v>6.1728395061728392E-2</v>
      </c>
      <c r="I962" s="154">
        <v>115</v>
      </c>
      <c r="J962" s="251">
        <f>_xlfn.XLOOKUP($I962,Inputs!$C$6:$C$23,Inputs!$D$6:$D$23)*$G962</f>
        <v>4.1714285714285718E-2</v>
      </c>
      <c r="K962" s="252">
        <f t="shared" si="44"/>
        <v>3</v>
      </c>
      <c r="L962" s="322"/>
      <c r="M962" s="322"/>
      <c r="N962" s="322"/>
      <c r="O962" s="322"/>
      <c r="P962" s="322"/>
      <c r="Q962" s="250">
        <f>_xlfn.XLOOKUP($I962,Inputs!$G$6:$G$23,Inputs!$J$6:$J$23)*$K962</f>
        <v>98.449131513647643</v>
      </c>
      <c r="R962" s="250">
        <f>_xlfn.XLOOKUP($I962,Inputs!$G$6:$G$23,Inputs!$K$6:$K$23)*$K962</f>
        <v>108.40163934426229</v>
      </c>
      <c r="S962" s="211" t="s">
        <v>2115</v>
      </c>
      <c r="T962" s="31" t="s">
        <v>2945</v>
      </c>
      <c r="U962" s="211" t="s">
        <v>2116</v>
      </c>
      <c r="V962" s="31" t="s">
        <v>3960</v>
      </c>
      <c r="W962" s="16" t="s">
        <v>4921</v>
      </c>
      <c r="X962" s="16"/>
      <c r="Y962" s="74">
        <v>1121</v>
      </c>
      <c r="Z962" s="196" t="str">
        <f t="shared" si="45"/>
        <v/>
      </c>
    </row>
    <row r="963" spans="2:26" ht="18.75">
      <c r="B963" s="211" t="s">
        <v>2755</v>
      </c>
      <c r="C963" s="211" t="s">
        <v>2808</v>
      </c>
      <c r="D963" s="46" t="s">
        <v>2783</v>
      </c>
      <c r="E963" s="31">
        <v>1</v>
      </c>
      <c r="F963" s="31" t="s">
        <v>2807</v>
      </c>
      <c r="G963" s="191">
        <v>2.5499999999999998</v>
      </c>
      <c r="H963" s="191">
        <f t="shared" si="43"/>
        <v>1.574074074074074</v>
      </c>
      <c r="I963" s="154">
        <v>115</v>
      </c>
      <c r="J963" s="251">
        <f>_xlfn.XLOOKUP($I963,Inputs!$C$6:$C$23,Inputs!$D$6:$D$23)*$G963</f>
        <v>1.0637142857142856</v>
      </c>
      <c r="K963" s="252">
        <f t="shared" si="44"/>
        <v>3</v>
      </c>
      <c r="L963" s="322"/>
      <c r="M963" s="322"/>
      <c r="N963" s="322"/>
      <c r="O963" s="322"/>
      <c r="P963" s="322"/>
      <c r="Q963" s="250">
        <f>_xlfn.XLOOKUP($I963,Inputs!$G$6:$G$23,Inputs!$J$6:$J$23)*$K963</f>
        <v>98.449131513647643</v>
      </c>
      <c r="R963" s="250">
        <f>_xlfn.XLOOKUP($I963,Inputs!$G$6:$G$23,Inputs!$K$6:$K$23)*$K963</f>
        <v>108.40163934426229</v>
      </c>
      <c r="S963" s="211" t="s">
        <v>2112</v>
      </c>
      <c r="T963" s="31" t="s">
        <v>2947</v>
      </c>
      <c r="U963" s="211" t="s">
        <v>2120</v>
      </c>
      <c r="V963" s="31" t="s">
        <v>2949</v>
      </c>
      <c r="W963" s="16" t="s">
        <v>4921</v>
      </c>
      <c r="X963" s="16"/>
      <c r="Y963" s="74">
        <v>1122</v>
      </c>
      <c r="Z963" s="196" t="str">
        <f t="shared" si="45"/>
        <v/>
      </c>
    </row>
    <row r="964" spans="2:26" ht="18.75">
      <c r="B964" s="211" t="s">
        <v>2755</v>
      </c>
      <c r="C964" s="211" t="s">
        <v>2808</v>
      </c>
      <c r="D964" s="46" t="s">
        <v>2783</v>
      </c>
      <c r="E964" s="31">
        <v>1</v>
      </c>
      <c r="F964" s="31" t="s">
        <v>2807</v>
      </c>
      <c r="G964" s="191">
        <v>1.59</v>
      </c>
      <c r="H964" s="191">
        <f t="shared" ref="H964:H1027" si="46">G964/1.62</f>
        <v>0.98148148148148151</v>
      </c>
      <c r="I964" s="154">
        <v>115</v>
      </c>
      <c r="J964" s="251">
        <f>_xlfn.XLOOKUP($I964,Inputs!$C$6:$C$23,Inputs!$D$6:$D$23)*$G964</f>
        <v>0.66325714285714288</v>
      </c>
      <c r="K964" s="252">
        <f t="shared" ref="K964:K1027" si="47">IF((42.4*(H964)^(-0.6595))&gt;=3,3,(IF(42.4*(H964)^(-0.6595)&lt;=0.5,0.5,(42.4*(H964)^(-0.6595)))))</f>
        <v>3</v>
      </c>
      <c r="L964" s="322"/>
      <c r="M964" s="322"/>
      <c r="N964" s="322"/>
      <c r="O964" s="322"/>
      <c r="P964" s="322"/>
      <c r="Q964" s="250">
        <f>_xlfn.XLOOKUP($I964,Inputs!$G$6:$G$23,Inputs!$J$6:$J$23)*$K964</f>
        <v>98.449131513647643</v>
      </c>
      <c r="R964" s="250">
        <f>_xlfn.XLOOKUP($I964,Inputs!$G$6:$G$23,Inputs!$K$6:$K$23)*$K964</f>
        <v>108.40163934426229</v>
      </c>
      <c r="S964" s="211" t="s">
        <v>2120</v>
      </c>
      <c r="T964" s="31" t="s">
        <v>2949</v>
      </c>
      <c r="U964" s="211" t="s">
        <v>1635</v>
      </c>
      <c r="V964" s="31" t="s">
        <v>4115</v>
      </c>
      <c r="W964" s="16" t="s">
        <v>4921</v>
      </c>
      <c r="X964" s="16"/>
      <c r="Y964" s="74">
        <v>1123</v>
      </c>
      <c r="Z964" s="196" t="str">
        <f t="shared" si="45"/>
        <v/>
      </c>
    </row>
    <row r="965" spans="2:26" ht="18.75">
      <c r="B965" s="211" t="s">
        <v>2122</v>
      </c>
      <c r="C965" s="211" t="s">
        <v>2808</v>
      </c>
      <c r="D965" s="46" t="s">
        <v>2783</v>
      </c>
      <c r="E965" s="31">
        <v>1</v>
      </c>
      <c r="F965" s="31" t="s">
        <v>2807</v>
      </c>
      <c r="G965" s="191">
        <v>4.7</v>
      </c>
      <c r="H965" s="191">
        <f t="shared" si="46"/>
        <v>2.9012345679012346</v>
      </c>
      <c r="I965" s="154">
        <v>115</v>
      </c>
      <c r="J965" s="251">
        <f>_xlfn.XLOOKUP($I965,Inputs!$C$6:$C$23,Inputs!$D$6:$D$23)*$G965</f>
        <v>1.9605714285714286</v>
      </c>
      <c r="K965" s="252">
        <f t="shared" si="47"/>
        <v>3</v>
      </c>
      <c r="L965" s="322"/>
      <c r="M965" s="322"/>
      <c r="N965" s="322"/>
      <c r="O965" s="322"/>
      <c r="P965" s="322"/>
      <c r="Q965" s="250">
        <f>_xlfn.XLOOKUP($I965,Inputs!$G$6:$G$23,Inputs!$J$6:$J$23)*$K965</f>
        <v>98.449131513647643</v>
      </c>
      <c r="R965" s="250">
        <f>_xlfn.XLOOKUP($I965,Inputs!$G$6:$G$23,Inputs!$K$6:$K$23)*$K965</f>
        <v>108.40163934426229</v>
      </c>
      <c r="S965" s="211" t="s">
        <v>1635</v>
      </c>
      <c r="T965" s="31" t="s">
        <v>4115</v>
      </c>
      <c r="U965" s="211" t="s">
        <v>1828</v>
      </c>
      <c r="V965" s="31" t="s">
        <v>4021</v>
      </c>
      <c r="W965" s="16" t="s">
        <v>4921</v>
      </c>
      <c r="X965" s="16"/>
      <c r="Y965" s="74">
        <v>1124</v>
      </c>
      <c r="Z965" s="196" t="str">
        <f t="shared" si="45"/>
        <v/>
      </c>
    </row>
    <row r="966" spans="2:26" ht="18.75">
      <c r="B966" s="211" t="s">
        <v>2123</v>
      </c>
      <c r="C966" s="211" t="s">
        <v>2808</v>
      </c>
      <c r="D966" s="46" t="s">
        <v>2783</v>
      </c>
      <c r="E966" s="31">
        <v>1</v>
      </c>
      <c r="F966" s="31" t="s">
        <v>2807</v>
      </c>
      <c r="G966" s="191">
        <v>1.17</v>
      </c>
      <c r="H966" s="191">
        <f t="shared" si="46"/>
        <v>0.7222222222222221</v>
      </c>
      <c r="I966" s="154">
        <v>115</v>
      </c>
      <c r="J966" s="251">
        <f>_xlfn.XLOOKUP($I966,Inputs!$C$6:$C$23,Inputs!$D$6:$D$23)*$G966</f>
        <v>0.48805714285714286</v>
      </c>
      <c r="K966" s="252">
        <f t="shared" si="47"/>
        <v>3</v>
      </c>
      <c r="L966" s="322"/>
      <c r="M966" s="322"/>
      <c r="N966" s="322"/>
      <c r="O966" s="322"/>
      <c r="P966" s="322"/>
      <c r="Q966" s="250">
        <f>_xlfn.XLOOKUP($I966,Inputs!$G$6:$G$23,Inputs!$J$6:$J$23)*$K966</f>
        <v>98.449131513647643</v>
      </c>
      <c r="R966" s="250">
        <f>_xlfn.XLOOKUP($I966,Inputs!$G$6:$G$23,Inputs!$K$6:$K$23)*$K966</f>
        <v>108.40163934426229</v>
      </c>
      <c r="S966" s="211" t="s">
        <v>1932</v>
      </c>
      <c r="T966" s="31" t="s">
        <v>4305</v>
      </c>
      <c r="U966" s="211" t="s">
        <v>2124</v>
      </c>
      <c r="V966" s="31" t="s">
        <v>2950</v>
      </c>
      <c r="W966" s="16" t="s">
        <v>4921</v>
      </c>
      <c r="X966" s="16"/>
      <c r="Y966" s="74">
        <v>1125</v>
      </c>
      <c r="Z966" s="196" t="str">
        <f t="shared" si="45"/>
        <v/>
      </c>
    </row>
    <row r="967" spans="2:26" ht="18.75">
      <c r="B967" s="211" t="s">
        <v>2123</v>
      </c>
      <c r="C967" s="211" t="s">
        <v>2808</v>
      </c>
      <c r="D967" s="46" t="s">
        <v>2783</v>
      </c>
      <c r="E967" s="31">
        <v>1</v>
      </c>
      <c r="F967" s="31" t="s">
        <v>2807</v>
      </c>
      <c r="G967" s="191">
        <v>1.29</v>
      </c>
      <c r="H967" s="191">
        <f t="shared" si="46"/>
        <v>0.79629629629629628</v>
      </c>
      <c r="I967" s="154">
        <v>115</v>
      </c>
      <c r="J967" s="251">
        <f>_xlfn.XLOOKUP($I967,Inputs!$C$6:$C$23,Inputs!$D$6:$D$23)*$G967</f>
        <v>0.53811428571428577</v>
      </c>
      <c r="K967" s="252">
        <f t="shared" si="47"/>
        <v>3</v>
      </c>
      <c r="L967" s="322"/>
      <c r="M967" s="322"/>
      <c r="N967" s="322"/>
      <c r="O967" s="322"/>
      <c r="P967" s="322"/>
      <c r="Q967" s="250">
        <f>_xlfn.XLOOKUP($I967,Inputs!$G$6:$G$23,Inputs!$J$6:$J$23)*$K967</f>
        <v>98.449131513647643</v>
      </c>
      <c r="R967" s="250">
        <f>_xlfn.XLOOKUP($I967,Inputs!$G$6:$G$23,Inputs!$K$6:$K$23)*$K967</f>
        <v>108.40163934426229</v>
      </c>
      <c r="S967" s="211" t="s">
        <v>2124</v>
      </c>
      <c r="T967" s="31" t="s">
        <v>2950</v>
      </c>
      <c r="U967" s="211" t="s">
        <v>2118</v>
      </c>
      <c r="V967" s="31" t="s">
        <v>4017</v>
      </c>
      <c r="W967" s="16" t="s">
        <v>4921</v>
      </c>
      <c r="X967" s="16"/>
      <c r="Y967" s="74">
        <v>1126</v>
      </c>
      <c r="Z967" s="196" t="str">
        <f t="shared" si="45"/>
        <v/>
      </c>
    </row>
    <row r="968" spans="2:26" ht="18.75">
      <c r="B968" s="211" t="s">
        <v>2123</v>
      </c>
      <c r="C968" s="211" t="s">
        <v>2808</v>
      </c>
      <c r="D968" s="46" t="s">
        <v>2783</v>
      </c>
      <c r="E968" s="31">
        <v>1</v>
      </c>
      <c r="F968" s="31" t="s">
        <v>2807</v>
      </c>
      <c r="G968" s="191">
        <v>2.72</v>
      </c>
      <c r="H968" s="191">
        <f t="shared" si="46"/>
        <v>1.6790123456790123</v>
      </c>
      <c r="I968" s="154">
        <v>115</v>
      </c>
      <c r="J968" s="251">
        <f>_xlfn.XLOOKUP($I968,Inputs!$C$6:$C$23,Inputs!$D$6:$D$23)*$G968</f>
        <v>1.1346285714285715</v>
      </c>
      <c r="K968" s="252">
        <f t="shared" si="47"/>
        <v>3</v>
      </c>
      <c r="L968" s="322"/>
      <c r="M968" s="322"/>
      <c r="N968" s="322"/>
      <c r="O968" s="322"/>
      <c r="P968" s="322"/>
      <c r="Q968" s="250">
        <f>_xlfn.XLOOKUP($I968,Inputs!$G$6:$G$23,Inputs!$J$6:$J$23)*$K968</f>
        <v>98.449131513647643</v>
      </c>
      <c r="R968" s="250">
        <f>_xlfn.XLOOKUP($I968,Inputs!$G$6:$G$23,Inputs!$K$6:$K$23)*$K968</f>
        <v>108.40163934426229</v>
      </c>
      <c r="S968" s="211" t="s">
        <v>2124</v>
      </c>
      <c r="T968" s="31" t="s">
        <v>2950</v>
      </c>
      <c r="U968" s="211" t="s">
        <v>2115</v>
      </c>
      <c r="V968" s="31" t="s">
        <v>2945</v>
      </c>
      <c r="W968" s="16" t="s">
        <v>4921</v>
      </c>
      <c r="X968" s="16"/>
      <c r="Y968" s="74">
        <v>1127</v>
      </c>
      <c r="Z968" s="196" t="str">
        <f t="shared" si="45"/>
        <v/>
      </c>
    </row>
    <row r="969" spans="2:26" ht="18.75">
      <c r="B969" s="211" t="s">
        <v>2123</v>
      </c>
      <c r="C969" s="211" t="s">
        <v>2808</v>
      </c>
      <c r="D969" s="46" t="s">
        <v>2783</v>
      </c>
      <c r="E969" s="31">
        <v>1</v>
      </c>
      <c r="F969" s="31" t="s">
        <v>2807</v>
      </c>
      <c r="G969" s="191">
        <v>0.1</v>
      </c>
      <c r="H969" s="191">
        <f t="shared" si="46"/>
        <v>6.1728395061728392E-2</v>
      </c>
      <c r="I969" s="154">
        <v>115</v>
      </c>
      <c r="J969" s="251">
        <f>_xlfn.XLOOKUP($I969,Inputs!$C$6:$C$23,Inputs!$D$6:$D$23)*$G969</f>
        <v>4.1714285714285718E-2</v>
      </c>
      <c r="K969" s="252">
        <f t="shared" si="47"/>
        <v>3</v>
      </c>
      <c r="L969" s="322"/>
      <c r="M969" s="322"/>
      <c r="N969" s="322"/>
      <c r="O969" s="322"/>
      <c r="P969" s="322"/>
      <c r="Q969" s="250">
        <f>_xlfn.XLOOKUP($I969,Inputs!$G$6:$G$23,Inputs!$J$6:$J$23)*$K969</f>
        <v>98.449131513647643</v>
      </c>
      <c r="R969" s="250">
        <f>_xlfn.XLOOKUP($I969,Inputs!$G$6:$G$23,Inputs!$K$6:$K$23)*$K969</f>
        <v>108.40163934426229</v>
      </c>
      <c r="S969" s="211" t="s">
        <v>2115</v>
      </c>
      <c r="T969" s="31" t="s">
        <v>2945</v>
      </c>
      <c r="U969" s="211" t="s">
        <v>2116</v>
      </c>
      <c r="V969" s="31" t="s">
        <v>3960</v>
      </c>
      <c r="W969" s="16" t="s">
        <v>4921</v>
      </c>
      <c r="X969" s="16"/>
      <c r="Y969" s="74">
        <v>1128</v>
      </c>
      <c r="Z969" s="196" t="str">
        <f t="shared" si="45"/>
        <v/>
      </c>
    </row>
    <row r="970" spans="2:26" ht="18.75">
      <c r="B970" s="211" t="s">
        <v>2123</v>
      </c>
      <c r="C970" s="211" t="s">
        <v>2808</v>
      </c>
      <c r="D970" s="46" t="s">
        <v>2783</v>
      </c>
      <c r="E970" s="31">
        <v>1</v>
      </c>
      <c r="F970" s="31" t="s">
        <v>2807</v>
      </c>
      <c r="G970" s="191">
        <v>2.4700000000000002</v>
      </c>
      <c r="H970" s="191">
        <f t="shared" si="46"/>
        <v>1.5246913580246915</v>
      </c>
      <c r="I970" s="154">
        <v>115</v>
      </c>
      <c r="J970" s="251">
        <f>_xlfn.XLOOKUP($I970,Inputs!$C$6:$C$23,Inputs!$D$6:$D$23)*$G970</f>
        <v>1.0303428571428572</v>
      </c>
      <c r="K970" s="252">
        <f t="shared" si="47"/>
        <v>3</v>
      </c>
      <c r="L970" s="322"/>
      <c r="M970" s="322"/>
      <c r="N970" s="322"/>
      <c r="O970" s="322"/>
      <c r="P970" s="322"/>
      <c r="Q970" s="250">
        <f>_xlfn.XLOOKUP($I970,Inputs!$G$6:$G$23,Inputs!$J$6:$J$23)*$K970</f>
        <v>98.449131513647643</v>
      </c>
      <c r="R970" s="250">
        <f>_xlfn.XLOOKUP($I970,Inputs!$G$6:$G$23,Inputs!$K$6:$K$23)*$K970</f>
        <v>108.40163934426229</v>
      </c>
      <c r="S970" s="211" t="s">
        <v>2115</v>
      </c>
      <c r="T970" s="31" t="s">
        <v>2945</v>
      </c>
      <c r="U970" s="211" t="s">
        <v>2121</v>
      </c>
      <c r="V970" s="31" t="s">
        <v>2948</v>
      </c>
      <c r="W970" s="16" t="s">
        <v>4921</v>
      </c>
      <c r="X970" s="16"/>
      <c r="Y970" s="74">
        <v>1129</v>
      </c>
      <c r="Z970" s="196" t="str">
        <f t="shared" si="45"/>
        <v/>
      </c>
    </row>
    <row r="971" spans="2:26" ht="18.75">
      <c r="B971" s="211" t="s">
        <v>2123</v>
      </c>
      <c r="C971" s="211" t="s">
        <v>2808</v>
      </c>
      <c r="D971" s="46" t="s">
        <v>2783</v>
      </c>
      <c r="E971" s="31">
        <v>1</v>
      </c>
      <c r="F971" s="31" t="s">
        <v>2807</v>
      </c>
      <c r="G971" s="191">
        <v>2.79</v>
      </c>
      <c r="H971" s="191">
        <f t="shared" si="46"/>
        <v>1.7222222222222221</v>
      </c>
      <c r="I971" s="154">
        <v>115</v>
      </c>
      <c r="J971" s="251">
        <f>_xlfn.XLOOKUP($I971,Inputs!$C$6:$C$23,Inputs!$D$6:$D$23)*$G971</f>
        <v>1.1638285714285714</v>
      </c>
      <c r="K971" s="252">
        <f t="shared" si="47"/>
        <v>3</v>
      </c>
      <c r="L971" s="322"/>
      <c r="M971" s="322"/>
      <c r="N971" s="322"/>
      <c r="O971" s="322"/>
      <c r="P971" s="322"/>
      <c r="Q971" s="250">
        <f>_xlfn.XLOOKUP($I971,Inputs!$G$6:$G$23,Inputs!$J$6:$J$23)*$K971</f>
        <v>98.449131513647643</v>
      </c>
      <c r="R971" s="250">
        <f>_xlfn.XLOOKUP($I971,Inputs!$G$6:$G$23,Inputs!$K$6:$K$23)*$K971</f>
        <v>108.40163934426229</v>
      </c>
      <c r="S971" s="211" t="s">
        <v>2121</v>
      </c>
      <c r="T971" s="31" t="s">
        <v>2948</v>
      </c>
      <c r="U971" s="211" t="s">
        <v>2120</v>
      </c>
      <c r="V971" s="31" t="s">
        <v>2949</v>
      </c>
      <c r="W971" s="16" t="s">
        <v>4921</v>
      </c>
      <c r="X971" s="16"/>
      <c r="Y971" s="74">
        <v>1130</v>
      </c>
      <c r="Z971" s="196" t="str">
        <f t="shared" si="45"/>
        <v/>
      </c>
    </row>
    <row r="972" spans="2:26" ht="18.75">
      <c r="B972" s="211" t="s">
        <v>2123</v>
      </c>
      <c r="C972" s="211" t="s">
        <v>2808</v>
      </c>
      <c r="D972" s="46" t="s">
        <v>2783</v>
      </c>
      <c r="E972" s="31">
        <v>1</v>
      </c>
      <c r="F972" s="31" t="s">
        <v>2807</v>
      </c>
      <c r="G972" s="191">
        <v>1.59</v>
      </c>
      <c r="H972" s="191">
        <f t="shared" si="46"/>
        <v>0.98148148148148151</v>
      </c>
      <c r="I972" s="154">
        <v>115</v>
      </c>
      <c r="J972" s="251">
        <f>_xlfn.XLOOKUP($I972,Inputs!$C$6:$C$23,Inputs!$D$6:$D$23)*$G972</f>
        <v>0.66325714285714288</v>
      </c>
      <c r="K972" s="252">
        <f t="shared" si="47"/>
        <v>3</v>
      </c>
      <c r="L972" s="322"/>
      <c r="M972" s="322"/>
      <c r="N972" s="322"/>
      <c r="O972" s="322"/>
      <c r="P972" s="322"/>
      <c r="Q972" s="250">
        <f>_xlfn.XLOOKUP($I972,Inputs!$G$6:$G$23,Inputs!$J$6:$J$23)*$K972</f>
        <v>98.449131513647643</v>
      </c>
      <c r="R972" s="250">
        <f>_xlfn.XLOOKUP($I972,Inputs!$G$6:$G$23,Inputs!$K$6:$K$23)*$K972</f>
        <v>108.40163934426229</v>
      </c>
      <c r="S972" s="211" t="s">
        <v>2120</v>
      </c>
      <c r="T972" s="31" t="s">
        <v>2949</v>
      </c>
      <c r="U972" s="211" t="s">
        <v>1635</v>
      </c>
      <c r="V972" s="31" t="s">
        <v>4115</v>
      </c>
      <c r="W972" s="16" t="s">
        <v>4921</v>
      </c>
      <c r="X972" s="16"/>
      <c r="Y972" s="74">
        <v>1131</v>
      </c>
      <c r="Z972" s="196" t="str">
        <f t="shared" ref="Z972:Z1035" si="48">IF(S972=U972,"YES","")</f>
        <v/>
      </c>
    </row>
    <row r="973" spans="2:26" ht="18.75">
      <c r="B973" s="211" t="s">
        <v>2184</v>
      </c>
      <c r="C973" s="211" t="s">
        <v>2808</v>
      </c>
      <c r="D973" s="46" t="s">
        <v>2783</v>
      </c>
      <c r="E973" s="31">
        <v>1</v>
      </c>
      <c r="F973" s="31" t="s">
        <v>2807</v>
      </c>
      <c r="G973" s="191">
        <v>5.7</v>
      </c>
      <c r="H973" s="191">
        <f t="shared" si="46"/>
        <v>3.5185185185185186</v>
      </c>
      <c r="I973" s="154">
        <v>115</v>
      </c>
      <c r="J973" s="251">
        <f>_xlfn.XLOOKUP($I973,Inputs!$C$6:$C$23,Inputs!$D$6:$D$23)*$G973</f>
        <v>2.3777142857142857</v>
      </c>
      <c r="K973" s="252">
        <f t="shared" si="47"/>
        <v>3</v>
      </c>
      <c r="L973" s="322"/>
      <c r="M973" s="322"/>
      <c r="N973" s="322"/>
      <c r="O973" s="322"/>
      <c r="P973" s="322"/>
      <c r="Q973" s="250">
        <f>_xlfn.XLOOKUP($I973,Inputs!$G$6:$G$23,Inputs!$J$6:$J$23)*$K973</f>
        <v>98.449131513647643</v>
      </c>
      <c r="R973" s="250">
        <f>_xlfn.XLOOKUP($I973,Inputs!$G$6:$G$23,Inputs!$K$6:$K$23)*$K973</f>
        <v>108.40163934426229</v>
      </c>
      <c r="S973" s="211" t="s">
        <v>1635</v>
      </c>
      <c r="T973" s="31" t="s">
        <v>4115</v>
      </c>
      <c r="U973" s="211" t="s">
        <v>1829</v>
      </c>
      <c r="V973" s="31" t="s">
        <v>4057</v>
      </c>
      <c r="W973" s="16" t="s">
        <v>4921</v>
      </c>
      <c r="X973" s="16"/>
      <c r="Y973" s="74">
        <v>1238</v>
      </c>
      <c r="Z973" s="196" t="str">
        <f t="shared" si="48"/>
        <v/>
      </c>
    </row>
    <row r="974" spans="2:26" ht="18.75">
      <c r="B974" s="211" t="s">
        <v>2190</v>
      </c>
      <c r="C974" s="211" t="s">
        <v>2808</v>
      </c>
      <c r="D974" s="46" t="s">
        <v>2783</v>
      </c>
      <c r="E974" s="31">
        <v>1</v>
      </c>
      <c r="F974" s="31" t="s">
        <v>2807</v>
      </c>
      <c r="G974" s="191">
        <v>5.6</v>
      </c>
      <c r="H974" s="191">
        <f t="shared" si="46"/>
        <v>3.4567901234567895</v>
      </c>
      <c r="I974" s="154">
        <v>115</v>
      </c>
      <c r="J974" s="251">
        <f>_xlfn.XLOOKUP($I974,Inputs!$C$6:$C$23,Inputs!$D$6:$D$23)*$G974</f>
        <v>2.3359999999999999</v>
      </c>
      <c r="K974" s="252">
        <f t="shared" si="47"/>
        <v>3</v>
      </c>
      <c r="L974" s="322"/>
      <c r="M974" s="322"/>
      <c r="N974" s="322"/>
      <c r="O974" s="322"/>
      <c r="P974" s="322"/>
      <c r="Q974" s="250">
        <f>_xlfn.XLOOKUP($I974,Inputs!$G$6:$G$23,Inputs!$J$6:$J$23)*$K974</f>
        <v>98.449131513647643</v>
      </c>
      <c r="R974" s="250">
        <f>_xlfn.XLOOKUP($I974,Inputs!$G$6:$G$23,Inputs!$K$6:$K$23)*$K974</f>
        <v>108.40163934426229</v>
      </c>
      <c r="S974" s="211" t="s">
        <v>1635</v>
      </c>
      <c r="T974" s="31" t="s">
        <v>4115</v>
      </c>
      <c r="U974" s="211" t="s">
        <v>2113</v>
      </c>
      <c r="V974" s="31" t="s">
        <v>3986</v>
      </c>
      <c r="W974" s="16" t="s">
        <v>4921</v>
      </c>
      <c r="X974" s="16"/>
      <c r="Y974" s="74">
        <v>1246</v>
      </c>
      <c r="Z974" s="196" t="str">
        <f t="shared" si="48"/>
        <v/>
      </c>
    </row>
    <row r="975" spans="2:26" ht="18.75">
      <c r="B975" s="211" t="s">
        <v>2196</v>
      </c>
      <c r="C975" s="211" t="s">
        <v>2808</v>
      </c>
      <c r="D975" s="46" t="s">
        <v>2783</v>
      </c>
      <c r="E975" s="31">
        <v>1</v>
      </c>
      <c r="F975" s="31" t="s">
        <v>2807</v>
      </c>
      <c r="G975" s="191">
        <v>4.8</v>
      </c>
      <c r="H975" s="191">
        <f t="shared" si="46"/>
        <v>2.9629629629629628</v>
      </c>
      <c r="I975" s="154">
        <v>115</v>
      </c>
      <c r="J975" s="251">
        <f>_xlfn.XLOOKUP($I975,Inputs!$C$6:$C$23,Inputs!$D$6:$D$23)*$G975</f>
        <v>2.0022857142857142</v>
      </c>
      <c r="K975" s="252">
        <f t="shared" si="47"/>
        <v>3</v>
      </c>
      <c r="L975" s="322"/>
      <c r="M975" s="322"/>
      <c r="N975" s="322"/>
      <c r="O975" s="322"/>
      <c r="P975" s="322"/>
      <c r="Q975" s="250">
        <f>_xlfn.XLOOKUP($I975,Inputs!$G$6:$G$23,Inputs!$J$6:$J$23)*$K975</f>
        <v>98.449131513647643</v>
      </c>
      <c r="R975" s="250">
        <f>_xlfn.XLOOKUP($I975,Inputs!$G$6:$G$23,Inputs!$K$6:$K$23)*$K975</f>
        <v>108.40163934426229</v>
      </c>
      <c r="S975" s="211" t="s">
        <v>1635</v>
      </c>
      <c r="T975" s="31" t="s">
        <v>4115</v>
      </c>
      <c r="U975" s="211" t="s">
        <v>1828</v>
      </c>
      <c r="V975" s="31" t="s">
        <v>4021</v>
      </c>
      <c r="W975" s="16" t="s">
        <v>4921</v>
      </c>
      <c r="X975" s="16"/>
      <c r="Y975" s="74">
        <v>1251</v>
      </c>
      <c r="Z975" s="196" t="str">
        <f t="shared" si="48"/>
        <v/>
      </c>
    </row>
    <row r="976" spans="2:26" ht="18.75">
      <c r="B976" s="211" t="s">
        <v>2211</v>
      </c>
      <c r="C976" s="211" t="s">
        <v>2808</v>
      </c>
      <c r="D976" s="46" t="s">
        <v>2783</v>
      </c>
      <c r="E976" s="31">
        <v>1</v>
      </c>
      <c r="F976" s="31" t="s">
        <v>2807</v>
      </c>
      <c r="G976" s="191">
        <v>1.59</v>
      </c>
      <c r="H976" s="191">
        <f t="shared" si="46"/>
        <v>0.98148148148148151</v>
      </c>
      <c r="I976" s="154">
        <v>115</v>
      </c>
      <c r="J976" s="251">
        <f>_xlfn.XLOOKUP($I976,Inputs!$C$6:$C$23,Inputs!$D$6:$D$23)*$G976</f>
        <v>0.66325714285714288</v>
      </c>
      <c r="K976" s="252">
        <f t="shared" si="47"/>
        <v>3</v>
      </c>
      <c r="L976" s="322"/>
      <c r="M976" s="322"/>
      <c r="N976" s="322"/>
      <c r="O976" s="322"/>
      <c r="P976" s="322"/>
      <c r="Q976" s="250">
        <f>_xlfn.XLOOKUP($I976,Inputs!$G$6:$G$23,Inputs!$J$6:$J$23)*$K976</f>
        <v>98.449131513647643</v>
      </c>
      <c r="R976" s="250">
        <f>_xlfn.XLOOKUP($I976,Inputs!$G$6:$G$23,Inputs!$K$6:$K$23)*$K976</f>
        <v>108.40163934426229</v>
      </c>
      <c r="S976" s="211" t="s">
        <v>1635</v>
      </c>
      <c r="T976" s="31" t="s">
        <v>4115</v>
      </c>
      <c r="U976" s="211" t="s">
        <v>2112</v>
      </c>
      <c r="V976" s="31" t="s">
        <v>2947</v>
      </c>
      <c r="W976" s="16" t="s">
        <v>4921</v>
      </c>
      <c r="X976" s="16"/>
      <c r="Y976" s="74">
        <v>1271</v>
      </c>
      <c r="Z976" s="196" t="str">
        <f t="shared" si="48"/>
        <v/>
      </c>
    </row>
    <row r="977" spans="2:26" ht="18.75">
      <c r="B977" s="211" t="s">
        <v>2211</v>
      </c>
      <c r="C977" s="211" t="s">
        <v>2808</v>
      </c>
      <c r="D977" s="46" t="s">
        <v>2783</v>
      </c>
      <c r="E977" s="31">
        <v>1</v>
      </c>
      <c r="F977" s="31" t="s">
        <v>2807</v>
      </c>
      <c r="G977" s="191">
        <v>3.5</v>
      </c>
      <c r="H977" s="191">
        <f t="shared" si="46"/>
        <v>2.1604938271604937</v>
      </c>
      <c r="I977" s="154">
        <v>115</v>
      </c>
      <c r="J977" s="251">
        <f>_xlfn.XLOOKUP($I977,Inputs!$C$6:$C$23,Inputs!$D$6:$D$23)*$G977</f>
        <v>1.46</v>
      </c>
      <c r="K977" s="252">
        <f t="shared" si="47"/>
        <v>3</v>
      </c>
      <c r="L977" s="322"/>
      <c r="M977" s="322"/>
      <c r="N977" s="322"/>
      <c r="O977" s="322"/>
      <c r="P977" s="322"/>
      <c r="Q977" s="250">
        <f>_xlfn.XLOOKUP($I977,Inputs!$G$6:$G$23,Inputs!$J$6:$J$23)*$K977</f>
        <v>98.449131513647643</v>
      </c>
      <c r="R977" s="250">
        <f>_xlfn.XLOOKUP($I977,Inputs!$G$6:$G$23,Inputs!$K$6:$K$23)*$K977</f>
        <v>108.40163934426229</v>
      </c>
      <c r="S977" s="211" t="s">
        <v>2112</v>
      </c>
      <c r="T977" s="31" t="s">
        <v>2947</v>
      </c>
      <c r="U977" s="211" t="s">
        <v>2113</v>
      </c>
      <c r="V977" s="31" t="s">
        <v>3986</v>
      </c>
      <c r="W977" s="16" t="s">
        <v>4921</v>
      </c>
      <c r="X977" s="16"/>
      <c r="Y977" s="74">
        <v>1272</v>
      </c>
      <c r="Z977" s="196" t="str">
        <f t="shared" si="48"/>
        <v/>
      </c>
    </row>
    <row r="978" spans="2:26" ht="18.75">
      <c r="B978" s="211" t="s">
        <v>2211</v>
      </c>
      <c r="C978" s="211" t="s">
        <v>2808</v>
      </c>
      <c r="D978" s="46" t="s">
        <v>2783</v>
      </c>
      <c r="E978" s="31">
        <v>1</v>
      </c>
      <c r="F978" s="31" t="s">
        <v>2807</v>
      </c>
      <c r="G978" s="191">
        <v>2.6</v>
      </c>
      <c r="H978" s="191">
        <f t="shared" si="46"/>
        <v>1.6049382716049383</v>
      </c>
      <c r="I978" s="154">
        <v>115</v>
      </c>
      <c r="J978" s="251">
        <f>_xlfn.XLOOKUP($I978,Inputs!$C$6:$C$23,Inputs!$D$6:$D$23)*$G978</f>
        <v>1.0845714285714285</v>
      </c>
      <c r="K978" s="252">
        <f t="shared" si="47"/>
        <v>3</v>
      </c>
      <c r="L978" s="322"/>
      <c r="M978" s="322"/>
      <c r="N978" s="322"/>
      <c r="O978" s="322"/>
      <c r="P978" s="322"/>
      <c r="Q978" s="250">
        <f>_xlfn.XLOOKUP($I978,Inputs!$G$6:$G$23,Inputs!$J$6:$J$23)*$K978</f>
        <v>98.449131513647643</v>
      </c>
      <c r="R978" s="250">
        <f>_xlfn.XLOOKUP($I978,Inputs!$G$6:$G$23,Inputs!$K$6:$K$23)*$K978</f>
        <v>108.40163934426229</v>
      </c>
      <c r="S978" s="211" t="s">
        <v>2113</v>
      </c>
      <c r="T978" s="31" t="s">
        <v>3986</v>
      </c>
      <c r="U978" s="211" t="s">
        <v>1704</v>
      </c>
      <c r="V978" s="31" t="s">
        <v>3980</v>
      </c>
      <c r="W978" s="16" t="s">
        <v>4921</v>
      </c>
      <c r="X978" s="16"/>
      <c r="Y978" s="74">
        <v>1273</v>
      </c>
      <c r="Z978" s="196" t="str">
        <f t="shared" si="48"/>
        <v/>
      </c>
    </row>
    <row r="979" spans="2:26" ht="18.75">
      <c r="B979" s="211" t="s">
        <v>2342</v>
      </c>
      <c r="C979" s="211" t="s">
        <v>2808</v>
      </c>
      <c r="D979" s="46" t="s">
        <v>2783</v>
      </c>
      <c r="E979" s="31">
        <v>1</v>
      </c>
      <c r="F979" s="31" t="s">
        <v>2807</v>
      </c>
      <c r="G979" s="191">
        <v>4.2</v>
      </c>
      <c r="H979" s="191">
        <f t="shared" si="46"/>
        <v>2.5925925925925926</v>
      </c>
      <c r="I979" s="154">
        <v>115</v>
      </c>
      <c r="J979" s="251">
        <f>_xlfn.XLOOKUP($I979,Inputs!$C$6:$C$23,Inputs!$D$6:$D$23)*$G979</f>
        <v>1.752</v>
      </c>
      <c r="K979" s="252">
        <f t="shared" si="47"/>
        <v>3</v>
      </c>
      <c r="L979" s="322"/>
      <c r="M979" s="322"/>
      <c r="N979" s="322"/>
      <c r="O979" s="322"/>
      <c r="P979" s="322"/>
      <c r="Q979" s="250">
        <f>_xlfn.XLOOKUP($I979,Inputs!$G$6:$G$23,Inputs!$J$6:$J$23)*$K979</f>
        <v>98.449131513647643</v>
      </c>
      <c r="R979" s="250">
        <f>_xlfn.XLOOKUP($I979,Inputs!$G$6:$G$23,Inputs!$K$6:$K$23)*$K979</f>
        <v>108.40163934426229</v>
      </c>
      <c r="S979" s="211" t="s">
        <v>1920</v>
      </c>
      <c r="T979" s="31" t="s">
        <v>3141</v>
      </c>
      <c r="U979" s="211" t="s">
        <v>1921</v>
      </c>
      <c r="V979" s="31" t="s">
        <v>3140</v>
      </c>
      <c r="W979" s="16" t="s">
        <v>4921</v>
      </c>
      <c r="X979" s="197"/>
      <c r="Y979" s="74">
        <v>1504</v>
      </c>
      <c r="Z979" s="196" t="str">
        <f t="shared" si="48"/>
        <v/>
      </c>
    </row>
    <row r="980" spans="2:26" ht="18.75">
      <c r="B980" s="211" t="s">
        <v>2462</v>
      </c>
      <c r="C980" s="211" t="s">
        <v>2808</v>
      </c>
      <c r="D980" s="46" t="s">
        <v>2783</v>
      </c>
      <c r="E980" s="31">
        <v>1</v>
      </c>
      <c r="F980" s="31" t="s">
        <v>2807</v>
      </c>
      <c r="G980" s="191">
        <v>6.5</v>
      </c>
      <c r="H980" s="191">
        <f t="shared" si="46"/>
        <v>4.0123456790123457</v>
      </c>
      <c r="I980" s="154">
        <v>230</v>
      </c>
      <c r="J980" s="251">
        <f>_xlfn.XLOOKUP($I980,Inputs!$C$6:$C$23,Inputs!$D$6:$D$23)*$G980</f>
        <v>3.12</v>
      </c>
      <c r="K980" s="252">
        <f t="shared" si="47"/>
        <v>3</v>
      </c>
      <c r="L980" s="322"/>
      <c r="M980" s="322"/>
      <c r="N980" s="322"/>
      <c r="O980" s="322"/>
      <c r="P980" s="322"/>
      <c r="Q980" s="250">
        <f>_xlfn.XLOOKUP($I980,Inputs!$G$6:$G$23,Inputs!$J$6:$J$23)*$K980</f>
        <v>402</v>
      </c>
      <c r="R980" s="250">
        <f>_xlfn.XLOOKUP($I980,Inputs!$G$6:$G$23,Inputs!$K$6:$K$23)*$K980</f>
        <v>435</v>
      </c>
      <c r="S980" s="211" t="s">
        <v>1646</v>
      </c>
      <c r="T980" s="31" t="s">
        <v>4217</v>
      </c>
      <c r="U980" s="211" t="s">
        <v>1964</v>
      </c>
      <c r="V980" s="31" t="s">
        <v>4131</v>
      </c>
      <c r="W980" s="16" t="s">
        <v>4921</v>
      </c>
      <c r="X980" s="16"/>
      <c r="Y980" s="74">
        <v>1744</v>
      </c>
      <c r="Z980" s="196" t="str">
        <f t="shared" si="48"/>
        <v/>
      </c>
    </row>
    <row r="981" spans="2:26" ht="18.75">
      <c r="B981" s="211" t="s">
        <v>2469</v>
      </c>
      <c r="C981" s="211" t="s">
        <v>2808</v>
      </c>
      <c r="D981" s="46" t="s">
        <v>2783</v>
      </c>
      <c r="E981" s="31">
        <v>1</v>
      </c>
      <c r="F981" s="31" t="s">
        <v>2807</v>
      </c>
      <c r="G981" s="191">
        <v>6.5</v>
      </c>
      <c r="H981" s="191">
        <f t="shared" si="46"/>
        <v>4.0123456790123457</v>
      </c>
      <c r="I981" s="154">
        <v>230</v>
      </c>
      <c r="J981" s="251">
        <f>_xlfn.XLOOKUP($I981,Inputs!$C$6:$C$23,Inputs!$D$6:$D$23)*$G981</f>
        <v>3.12</v>
      </c>
      <c r="K981" s="252">
        <f t="shared" si="47"/>
        <v>3</v>
      </c>
      <c r="L981" s="322"/>
      <c r="M981" s="322"/>
      <c r="N981" s="322"/>
      <c r="O981" s="322"/>
      <c r="P981" s="322"/>
      <c r="Q981" s="250">
        <f>_xlfn.XLOOKUP($I981,Inputs!$G$6:$G$23,Inputs!$J$6:$J$23)*$K981</f>
        <v>402</v>
      </c>
      <c r="R981" s="250">
        <f>_xlfn.XLOOKUP($I981,Inputs!$G$6:$G$23,Inputs!$K$6:$K$23)*$K981</f>
        <v>435</v>
      </c>
      <c r="S981" s="211" t="s">
        <v>1646</v>
      </c>
      <c r="T981" s="31" t="s">
        <v>4217</v>
      </c>
      <c r="U981" s="211" t="s">
        <v>1964</v>
      </c>
      <c r="V981" s="31" t="s">
        <v>4131</v>
      </c>
      <c r="W981" s="16" t="s">
        <v>4921</v>
      </c>
      <c r="X981" s="16"/>
      <c r="Y981" s="74">
        <v>1752</v>
      </c>
      <c r="Z981" s="196" t="str">
        <f t="shared" si="48"/>
        <v/>
      </c>
    </row>
    <row r="982" spans="2:26" ht="18.75">
      <c r="B982" s="211" t="s">
        <v>2475</v>
      </c>
      <c r="C982" s="211" t="s">
        <v>2808</v>
      </c>
      <c r="D982" s="46" t="s">
        <v>2783</v>
      </c>
      <c r="E982" s="31">
        <v>1</v>
      </c>
      <c r="F982" s="31" t="s">
        <v>2807</v>
      </c>
      <c r="G982" s="191">
        <v>6.5</v>
      </c>
      <c r="H982" s="191">
        <f t="shared" si="46"/>
        <v>4.0123456790123457</v>
      </c>
      <c r="I982" s="154">
        <v>230</v>
      </c>
      <c r="J982" s="251">
        <f>_xlfn.XLOOKUP($I982,Inputs!$C$6:$C$23,Inputs!$D$6:$D$23)*$G982</f>
        <v>3.12</v>
      </c>
      <c r="K982" s="252">
        <f t="shared" si="47"/>
        <v>3</v>
      </c>
      <c r="L982" s="322"/>
      <c r="M982" s="322"/>
      <c r="N982" s="322"/>
      <c r="O982" s="322"/>
      <c r="P982" s="322"/>
      <c r="Q982" s="250">
        <f>_xlfn.XLOOKUP($I982,Inputs!$G$6:$G$23,Inputs!$J$6:$J$23)*$K982</f>
        <v>402</v>
      </c>
      <c r="R982" s="250">
        <f>_xlfn.XLOOKUP($I982,Inputs!$G$6:$G$23,Inputs!$K$6:$K$23)*$K982</f>
        <v>435</v>
      </c>
      <c r="S982" s="211" t="s">
        <v>1646</v>
      </c>
      <c r="T982" s="31" t="s">
        <v>4217</v>
      </c>
      <c r="U982" s="211" t="s">
        <v>1964</v>
      </c>
      <c r="V982" s="31" t="s">
        <v>4131</v>
      </c>
      <c r="W982" s="16" t="s">
        <v>4921</v>
      </c>
      <c r="X982" s="16"/>
      <c r="Y982" s="74">
        <v>1768</v>
      </c>
      <c r="Z982" s="196" t="str">
        <f t="shared" si="48"/>
        <v/>
      </c>
    </row>
    <row r="983" spans="2:26" ht="18.75">
      <c r="B983" s="211" t="s">
        <v>2479</v>
      </c>
      <c r="C983" s="211" t="s">
        <v>2808</v>
      </c>
      <c r="D983" s="46" t="s">
        <v>2783</v>
      </c>
      <c r="E983" s="31">
        <v>1</v>
      </c>
      <c r="F983" s="31" t="s">
        <v>2807</v>
      </c>
      <c r="G983" s="191">
        <v>12.9</v>
      </c>
      <c r="H983" s="191">
        <f t="shared" si="46"/>
        <v>7.9629629629629628</v>
      </c>
      <c r="I983" s="154">
        <v>230</v>
      </c>
      <c r="J983" s="251">
        <f>_xlfn.XLOOKUP($I983,Inputs!$C$6:$C$23,Inputs!$D$6:$D$23)*$G983</f>
        <v>6.1920000000000002</v>
      </c>
      <c r="K983" s="252">
        <f t="shared" si="47"/>
        <v>3</v>
      </c>
      <c r="L983" s="322"/>
      <c r="M983" s="322"/>
      <c r="N983" s="322"/>
      <c r="O983" s="322"/>
      <c r="P983" s="322"/>
      <c r="Q983" s="250">
        <f>_xlfn.XLOOKUP($I983,Inputs!$G$6:$G$23,Inputs!$J$6:$J$23)*$K983</f>
        <v>402</v>
      </c>
      <c r="R983" s="250">
        <f>_xlfn.XLOOKUP($I983,Inputs!$G$6:$G$23,Inputs!$K$6:$K$23)*$K983</f>
        <v>435</v>
      </c>
      <c r="S983" s="211" t="s">
        <v>1646</v>
      </c>
      <c r="T983" s="31" t="s">
        <v>4217</v>
      </c>
      <c r="U983" s="211" t="s">
        <v>2047</v>
      </c>
      <c r="V983" s="31" t="s">
        <v>3163</v>
      </c>
      <c r="W983" s="16" t="s">
        <v>4921</v>
      </c>
      <c r="X983" s="16"/>
      <c r="Y983" s="74">
        <v>1785</v>
      </c>
      <c r="Z983" s="196" t="str">
        <f t="shared" si="48"/>
        <v/>
      </c>
    </row>
    <row r="984" spans="2:26" ht="18.75">
      <c r="B984" s="211" t="s">
        <v>2479</v>
      </c>
      <c r="C984" s="211" t="s">
        <v>2808</v>
      </c>
      <c r="D984" s="46" t="s">
        <v>2783</v>
      </c>
      <c r="E984" s="31">
        <v>1</v>
      </c>
      <c r="F984" s="31" t="s">
        <v>2807</v>
      </c>
      <c r="G984" s="191">
        <v>1.2</v>
      </c>
      <c r="H984" s="191">
        <f t="shared" si="46"/>
        <v>0.7407407407407407</v>
      </c>
      <c r="I984" s="154">
        <v>230</v>
      </c>
      <c r="J984" s="251">
        <f>_xlfn.XLOOKUP($I984,Inputs!$C$6:$C$23,Inputs!$D$6:$D$23)*$G984</f>
        <v>0.57599999999999996</v>
      </c>
      <c r="K984" s="252">
        <f t="shared" si="47"/>
        <v>3</v>
      </c>
      <c r="L984" s="322"/>
      <c r="M984" s="322"/>
      <c r="N984" s="322"/>
      <c r="O984" s="322"/>
      <c r="P984" s="322"/>
      <c r="Q984" s="250">
        <f>_xlfn.XLOOKUP($I984,Inputs!$G$6:$G$23,Inputs!$J$6:$J$23)*$K984</f>
        <v>402</v>
      </c>
      <c r="R984" s="250">
        <f>_xlfn.XLOOKUP($I984,Inputs!$G$6:$G$23,Inputs!$K$6:$K$23)*$K984</f>
        <v>435</v>
      </c>
      <c r="S984" s="211" t="s">
        <v>2047</v>
      </c>
      <c r="T984" s="31" t="s">
        <v>3163</v>
      </c>
      <c r="U984" s="211" t="s">
        <v>1487</v>
      </c>
      <c r="V984" s="31" t="s">
        <v>3999</v>
      </c>
      <c r="W984" s="16" t="s">
        <v>4921</v>
      </c>
      <c r="X984" s="16"/>
      <c r="Y984" s="74">
        <v>1786</v>
      </c>
      <c r="Z984" s="196" t="str">
        <f t="shared" si="48"/>
        <v/>
      </c>
    </row>
    <row r="985" spans="2:26" ht="18.75">
      <c r="B985" s="211" t="s">
        <v>2480</v>
      </c>
      <c r="C985" s="211" t="s">
        <v>2808</v>
      </c>
      <c r="D985" s="46" t="s">
        <v>2783</v>
      </c>
      <c r="E985" s="31">
        <v>1</v>
      </c>
      <c r="F985" s="31" t="s">
        <v>2807</v>
      </c>
      <c r="G985" s="191">
        <v>6.5</v>
      </c>
      <c r="H985" s="191">
        <f t="shared" si="46"/>
        <v>4.0123456790123457</v>
      </c>
      <c r="I985" s="154">
        <v>230</v>
      </c>
      <c r="J985" s="251">
        <f>_xlfn.XLOOKUP($I985,Inputs!$C$6:$C$23,Inputs!$D$6:$D$23)*$G985</f>
        <v>3.12</v>
      </c>
      <c r="K985" s="252">
        <f t="shared" si="47"/>
        <v>3</v>
      </c>
      <c r="L985" s="322"/>
      <c r="M985" s="322"/>
      <c r="N985" s="322"/>
      <c r="O985" s="322"/>
      <c r="P985" s="322"/>
      <c r="Q985" s="250">
        <f>_xlfn.XLOOKUP($I985,Inputs!$G$6:$G$23,Inputs!$J$6:$J$23)*$K985</f>
        <v>402</v>
      </c>
      <c r="R985" s="250">
        <f>_xlfn.XLOOKUP($I985,Inputs!$G$6:$G$23,Inputs!$K$6:$K$23)*$K985</f>
        <v>435</v>
      </c>
      <c r="S985" s="211" t="s">
        <v>1646</v>
      </c>
      <c r="T985" s="31" t="s">
        <v>4217</v>
      </c>
      <c r="U985" s="211" t="s">
        <v>1964</v>
      </c>
      <c r="V985" s="31" t="s">
        <v>4131</v>
      </c>
      <c r="W985" s="16" t="s">
        <v>4921</v>
      </c>
      <c r="X985" s="16"/>
      <c r="Y985" s="74">
        <v>1787</v>
      </c>
      <c r="Z985" s="196" t="str">
        <f t="shared" si="48"/>
        <v/>
      </c>
    </row>
    <row r="986" spans="2:26" ht="18.75">
      <c r="B986" s="211" t="s">
        <v>2630</v>
      </c>
      <c r="C986" s="211" t="s">
        <v>2808</v>
      </c>
      <c r="D986" s="46" t="s">
        <v>2783</v>
      </c>
      <c r="E986" s="31">
        <v>1</v>
      </c>
      <c r="F986" s="31" t="s">
        <v>2807</v>
      </c>
      <c r="G986" s="191">
        <v>6.5</v>
      </c>
      <c r="H986" s="191">
        <f t="shared" si="46"/>
        <v>4.0123456790123457</v>
      </c>
      <c r="I986" s="154">
        <v>230</v>
      </c>
      <c r="J986" s="251">
        <f>_xlfn.XLOOKUP($I986,Inputs!$C$6:$C$23,Inputs!$D$6:$D$23)*$G986</f>
        <v>3.12</v>
      </c>
      <c r="K986" s="252">
        <f t="shared" si="47"/>
        <v>3</v>
      </c>
      <c r="L986" s="322"/>
      <c r="M986" s="322"/>
      <c r="N986" s="322"/>
      <c r="O986" s="322"/>
      <c r="P986" s="322"/>
      <c r="Q986" s="250">
        <f>_xlfn.XLOOKUP($I986,Inputs!$G$6:$G$23,Inputs!$J$6:$J$23)*$K986</f>
        <v>402</v>
      </c>
      <c r="R986" s="250">
        <f>_xlfn.XLOOKUP($I986,Inputs!$G$6:$G$23,Inputs!$K$6:$K$23)*$K986</f>
        <v>435</v>
      </c>
      <c r="S986" s="211" t="s">
        <v>1571</v>
      </c>
      <c r="T986" s="31" t="s">
        <v>4431</v>
      </c>
      <c r="U986" s="211" t="s">
        <v>2631</v>
      </c>
      <c r="V986" s="31" t="s">
        <v>3034</v>
      </c>
      <c r="W986" s="16" t="s">
        <v>5480</v>
      </c>
      <c r="X986" s="16"/>
      <c r="Y986" s="74">
        <v>2031</v>
      </c>
      <c r="Z986" s="196" t="str">
        <f t="shared" si="48"/>
        <v/>
      </c>
    </row>
    <row r="987" spans="2:26" ht="18.75">
      <c r="B987" s="211" t="s">
        <v>2630</v>
      </c>
      <c r="C987" s="211" t="s">
        <v>2808</v>
      </c>
      <c r="D987" s="46" t="s">
        <v>2783</v>
      </c>
      <c r="E987" s="31">
        <v>1</v>
      </c>
      <c r="F987" s="31" t="s">
        <v>2807</v>
      </c>
      <c r="G987" s="191">
        <v>0.9</v>
      </c>
      <c r="H987" s="191">
        <f t="shared" si="46"/>
        <v>0.55555555555555558</v>
      </c>
      <c r="I987" s="154">
        <v>230</v>
      </c>
      <c r="J987" s="251">
        <f>_xlfn.XLOOKUP($I987,Inputs!$C$6:$C$23,Inputs!$D$6:$D$23)*$G987</f>
        <v>0.432</v>
      </c>
      <c r="K987" s="252">
        <f t="shared" si="47"/>
        <v>3</v>
      </c>
      <c r="L987" s="322"/>
      <c r="M987" s="322"/>
      <c r="N987" s="322"/>
      <c r="O987" s="322"/>
      <c r="P987" s="322"/>
      <c r="Q987" s="250">
        <f>_xlfn.XLOOKUP($I987,Inputs!$G$6:$G$23,Inputs!$J$6:$J$23)*$K987</f>
        <v>402</v>
      </c>
      <c r="R987" s="250">
        <f>_xlfn.XLOOKUP($I987,Inputs!$G$6:$G$23,Inputs!$K$6:$K$23)*$K987</f>
        <v>435</v>
      </c>
      <c r="S987" s="211" t="s">
        <v>2631</v>
      </c>
      <c r="T987" s="31" t="s">
        <v>3034</v>
      </c>
      <c r="U987" s="211" t="s">
        <v>2637</v>
      </c>
      <c r="V987" s="31" t="s">
        <v>4281</v>
      </c>
      <c r="W987" s="16" t="s">
        <v>5480</v>
      </c>
      <c r="X987" s="16"/>
      <c r="Y987" s="74">
        <v>2032</v>
      </c>
      <c r="Z987" s="196" t="str">
        <f t="shared" si="48"/>
        <v/>
      </c>
    </row>
    <row r="988" spans="2:26" ht="18.75">
      <c r="B988" s="211" t="s">
        <v>2630</v>
      </c>
      <c r="C988" s="211" t="s">
        <v>2808</v>
      </c>
      <c r="D988" s="46" t="s">
        <v>2783</v>
      </c>
      <c r="E988" s="31">
        <v>1</v>
      </c>
      <c r="F988" s="31" t="s">
        <v>2807</v>
      </c>
      <c r="G988" s="191">
        <v>7.1</v>
      </c>
      <c r="H988" s="191">
        <f t="shared" si="46"/>
        <v>4.382716049382716</v>
      </c>
      <c r="I988" s="154">
        <v>230</v>
      </c>
      <c r="J988" s="251">
        <f>_xlfn.XLOOKUP($I988,Inputs!$C$6:$C$23,Inputs!$D$6:$D$23)*$G988</f>
        <v>3.4079999999999999</v>
      </c>
      <c r="K988" s="252">
        <f t="shared" si="47"/>
        <v>3</v>
      </c>
      <c r="L988" s="322"/>
      <c r="M988" s="322"/>
      <c r="N988" s="322"/>
      <c r="O988" s="322"/>
      <c r="P988" s="322"/>
      <c r="Q988" s="250">
        <f>_xlfn.XLOOKUP($I988,Inputs!$G$6:$G$23,Inputs!$J$6:$J$23)*$K988</f>
        <v>402</v>
      </c>
      <c r="R988" s="250">
        <f>_xlfn.XLOOKUP($I988,Inputs!$G$6:$G$23,Inputs!$K$6:$K$23)*$K988</f>
        <v>435</v>
      </c>
      <c r="S988" s="211" t="s">
        <v>2631</v>
      </c>
      <c r="T988" s="31" t="s">
        <v>3034</v>
      </c>
      <c r="U988" s="211" t="s">
        <v>2636</v>
      </c>
      <c r="V988" s="31" t="s">
        <v>3032</v>
      </c>
      <c r="W988" s="16" t="s">
        <v>5480</v>
      </c>
      <c r="X988" s="16"/>
      <c r="Y988" s="74">
        <v>2033</v>
      </c>
      <c r="Z988" s="196" t="str">
        <f t="shared" si="48"/>
        <v/>
      </c>
    </row>
    <row r="989" spans="2:26" ht="18.75">
      <c r="B989" s="211" t="s">
        <v>2630</v>
      </c>
      <c r="C989" s="211" t="s">
        <v>2808</v>
      </c>
      <c r="D989" s="46" t="s">
        <v>2783</v>
      </c>
      <c r="E989" s="31">
        <v>1</v>
      </c>
      <c r="F989" s="31" t="s">
        <v>2807</v>
      </c>
      <c r="G989" s="191">
        <v>0.4</v>
      </c>
      <c r="H989" s="191">
        <f t="shared" si="46"/>
        <v>0.24691358024691357</v>
      </c>
      <c r="I989" s="154">
        <v>230</v>
      </c>
      <c r="J989" s="251">
        <f>_xlfn.XLOOKUP($I989,Inputs!$C$6:$C$23,Inputs!$D$6:$D$23)*$G989</f>
        <v>0.192</v>
      </c>
      <c r="K989" s="252">
        <f t="shared" si="47"/>
        <v>3</v>
      </c>
      <c r="L989" s="322"/>
      <c r="M989" s="322"/>
      <c r="N989" s="322"/>
      <c r="O989" s="322"/>
      <c r="P989" s="322"/>
      <c r="Q989" s="250">
        <f>_xlfn.XLOOKUP($I989,Inputs!$G$6:$G$23,Inputs!$J$6:$J$23)*$K989</f>
        <v>402</v>
      </c>
      <c r="R989" s="250">
        <f>_xlfn.XLOOKUP($I989,Inputs!$G$6:$G$23,Inputs!$K$6:$K$23)*$K989</f>
        <v>435</v>
      </c>
      <c r="S989" s="211" t="s">
        <v>2636</v>
      </c>
      <c r="T989" s="31" t="s">
        <v>3032</v>
      </c>
      <c r="U989" s="211" t="s">
        <v>2638</v>
      </c>
      <c r="V989" s="31" t="s">
        <v>4280</v>
      </c>
      <c r="W989" s="16" t="s">
        <v>5480</v>
      </c>
      <c r="X989" s="16"/>
      <c r="Y989" s="74">
        <v>2034</v>
      </c>
      <c r="Z989" s="196" t="str">
        <f t="shared" si="48"/>
        <v/>
      </c>
    </row>
    <row r="990" spans="2:26" ht="18.75">
      <c r="B990" s="211" t="s">
        <v>2630</v>
      </c>
      <c r="C990" s="211" t="s">
        <v>2808</v>
      </c>
      <c r="D990" s="46" t="s">
        <v>2783</v>
      </c>
      <c r="E990" s="31">
        <v>1</v>
      </c>
      <c r="F990" s="31" t="s">
        <v>2807</v>
      </c>
      <c r="G990" s="191">
        <v>7.1</v>
      </c>
      <c r="H990" s="191">
        <f t="shared" si="46"/>
        <v>4.382716049382716</v>
      </c>
      <c r="I990" s="154">
        <v>230</v>
      </c>
      <c r="J990" s="251">
        <f>_xlfn.XLOOKUP($I990,Inputs!$C$6:$C$23,Inputs!$D$6:$D$23)*$G990</f>
        <v>3.4079999999999999</v>
      </c>
      <c r="K990" s="252">
        <f t="shared" si="47"/>
        <v>3</v>
      </c>
      <c r="L990" s="322"/>
      <c r="M990" s="322"/>
      <c r="N990" s="322"/>
      <c r="O990" s="322"/>
      <c r="P990" s="322"/>
      <c r="Q990" s="250">
        <f>_xlfn.XLOOKUP($I990,Inputs!$G$6:$G$23,Inputs!$J$6:$J$23)*$K990</f>
        <v>402</v>
      </c>
      <c r="R990" s="250">
        <f>_xlfn.XLOOKUP($I990,Inputs!$G$6:$G$23,Inputs!$K$6:$K$23)*$K990</f>
        <v>435</v>
      </c>
      <c r="S990" s="211" t="s">
        <v>2636</v>
      </c>
      <c r="T990" s="31" t="s">
        <v>3032</v>
      </c>
      <c r="U990" s="211" t="s">
        <v>2634</v>
      </c>
      <c r="V990" s="31" t="s">
        <v>3033</v>
      </c>
      <c r="W990" s="16" t="s">
        <v>5480</v>
      </c>
      <c r="X990" s="16"/>
      <c r="Y990" s="74">
        <v>2035</v>
      </c>
      <c r="Z990" s="196" t="str">
        <f t="shared" si="48"/>
        <v/>
      </c>
    </row>
    <row r="991" spans="2:26" ht="18.75">
      <c r="B991" s="211" t="s">
        <v>2630</v>
      </c>
      <c r="C991" s="211" t="s">
        <v>2808</v>
      </c>
      <c r="D991" s="46" t="s">
        <v>2783</v>
      </c>
      <c r="E991" s="31">
        <v>1</v>
      </c>
      <c r="F991" s="31" t="s">
        <v>2807</v>
      </c>
      <c r="G991" s="191">
        <v>0.1</v>
      </c>
      <c r="H991" s="191">
        <f t="shared" si="46"/>
        <v>6.1728395061728392E-2</v>
      </c>
      <c r="I991" s="154">
        <v>230</v>
      </c>
      <c r="J991" s="251">
        <f>_xlfn.XLOOKUP($I991,Inputs!$C$6:$C$23,Inputs!$D$6:$D$23)*$G991</f>
        <v>4.8000000000000001E-2</v>
      </c>
      <c r="K991" s="252">
        <f t="shared" si="47"/>
        <v>3</v>
      </c>
      <c r="L991" s="322"/>
      <c r="M991" s="322"/>
      <c r="N991" s="322"/>
      <c r="O991" s="322"/>
      <c r="P991" s="322"/>
      <c r="Q991" s="250">
        <f>_xlfn.XLOOKUP($I991,Inputs!$G$6:$G$23,Inputs!$J$6:$J$23)*$K991</f>
        <v>402</v>
      </c>
      <c r="R991" s="250">
        <f>_xlfn.XLOOKUP($I991,Inputs!$G$6:$G$23,Inputs!$K$6:$K$23)*$K991</f>
        <v>435</v>
      </c>
      <c r="S991" s="211" t="s">
        <v>2634</v>
      </c>
      <c r="T991" s="31" t="s">
        <v>3033</v>
      </c>
      <c r="U991" s="211" t="s">
        <v>2635</v>
      </c>
      <c r="V991" s="31" t="s">
        <v>4214</v>
      </c>
      <c r="W991" s="16" t="s">
        <v>5480</v>
      </c>
      <c r="X991" s="16"/>
      <c r="Y991" s="74">
        <v>2036</v>
      </c>
      <c r="Z991" s="196" t="str">
        <f t="shared" si="48"/>
        <v/>
      </c>
    </row>
    <row r="992" spans="2:26" ht="18.75">
      <c r="B992" s="211" t="s">
        <v>2630</v>
      </c>
      <c r="C992" s="211" t="s">
        <v>2808</v>
      </c>
      <c r="D992" s="46" t="s">
        <v>2783</v>
      </c>
      <c r="E992" s="31">
        <v>1</v>
      </c>
      <c r="F992" s="31" t="s">
        <v>2807</v>
      </c>
      <c r="G992" s="191">
        <v>0.2</v>
      </c>
      <c r="H992" s="191">
        <f t="shared" si="46"/>
        <v>0.12345679012345678</v>
      </c>
      <c r="I992" s="154">
        <v>230</v>
      </c>
      <c r="J992" s="251">
        <f>_xlfn.XLOOKUP($I992,Inputs!$C$6:$C$23,Inputs!$D$6:$D$23)*$G992</f>
        <v>9.6000000000000002E-2</v>
      </c>
      <c r="K992" s="252">
        <f t="shared" si="47"/>
        <v>3</v>
      </c>
      <c r="L992" s="322"/>
      <c r="M992" s="322"/>
      <c r="N992" s="322"/>
      <c r="O992" s="322"/>
      <c r="P992" s="322"/>
      <c r="Q992" s="250">
        <f>_xlfn.XLOOKUP($I992,Inputs!$G$6:$G$23,Inputs!$J$6:$J$23)*$K992</f>
        <v>402</v>
      </c>
      <c r="R992" s="250">
        <f>_xlfn.XLOOKUP($I992,Inputs!$G$6:$G$23,Inputs!$K$6:$K$23)*$K992</f>
        <v>435</v>
      </c>
      <c r="S992" s="211" t="s">
        <v>2634</v>
      </c>
      <c r="T992" s="31" t="s">
        <v>3033</v>
      </c>
      <c r="U992" s="211" t="s">
        <v>2632</v>
      </c>
      <c r="V992" s="31" t="s">
        <v>3035</v>
      </c>
      <c r="W992" s="16" t="s">
        <v>5480</v>
      </c>
      <c r="X992" s="16"/>
      <c r="Y992" s="74">
        <v>2037</v>
      </c>
      <c r="Z992" s="196" t="str">
        <f t="shared" si="48"/>
        <v/>
      </c>
    </row>
    <row r="993" spans="2:26" ht="18.75">
      <c r="B993" s="211" t="s">
        <v>2630</v>
      </c>
      <c r="C993" s="211" t="s">
        <v>2808</v>
      </c>
      <c r="D993" s="46" t="s">
        <v>2783</v>
      </c>
      <c r="E993" s="31">
        <v>1</v>
      </c>
      <c r="F993" s="31" t="s">
        <v>2807</v>
      </c>
      <c r="G993" s="191">
        <v>0.1</v>
      </c>
      <c r="H993" s="191">
        <f t="shared" si="46"/>
        <v>6.1728395061728392E-2</v>
      </c>
      <c r="I993" s="154">
        <v>230</v>
      </c>
      <c r="J993" s="251">
        <f>_xlfn.XLOOKUP($I993,Inputs!$C$6:$C$23,Inputs!$D$6:$D$23)*$G993</f>
        <v>4.8000000000000001E-2</v>
      </c>
      <c r="K993" s="252">
        <f t="shared" si="47"/>
        <v>3</v>
      </c>
      <c r="L993" s="322"/>
      <c r="M993" s="322"/>
      <c r="N993" s="322"/>
      <c r="O993" s="322"/>
      <c r="P993" s="322"/>
      <c r="Q993" s="250">
        <f>_xlfn.XLOOKUP($I993,Inputs!$G$6:$G$23,Inputs!$J$6:$J$23)*$K993</f>
        <v>402</v>
      </c>
      <c r="R993" s="250">
        <f>_xlfn.XLOOKUP($I993,Inputs!$G$6:$G$23,Inputs!$K$6:$K$23)*$K993</f>
        <v>435</v>
      </c>
      <c r="S993" s="211" t="s">
        <v>2632</v>
      </c>
      <c r="T993" s="31" t="s">
        <v>3035</v>
      </c>
      <c r="U993" s="211" t="s">
        <v>2633</v>
      </c>
      <c r="V993" s="31" t="s">
        <v>4215</v>
      </c>
      <c r="W993" s="16" t="s">
        <v>5480</v>
      </c>
      <c r="X993" s="16"/>
      <c r="Y993" s="74">
        <v>2038</v>
      </c>
      <c r="Z993" s="196" t="str">
        <f t="shared" si="48"/>
        <v/>
      </c>
    </row>
    <row r="994" spans="2:26" ht="18.75">
      <c r="B994" s="211" t="s">
        <v>2630</v>
      </c>
      <c r="C994" s="211" t="s">
        <v>2808</v>
      </c>
      <c r="D994" s="46" t="s">
        <v>2783</v>
      </c>
      <c r="E994" s="31">
        <v>1</v>
      </c>
      <c r="F994" s="31" t="s">
        <v>2807</v>
      </c>
      <c r="G994" s="191">
        <v>7.3</v>
      </c>
      <c r="H994" s="191">
        <f t="shared" si="46"/>
        <v>4.5061728395061724</v>
      </c>
      <c r="I994" s="154">
        <v>230</v>
      </c>
      <c r="J994" s="251">
        <f>_xlfn.XLOOKUP($I994,Inputs!$C$6:$C$23,Inputs!$D$6:$D$23)*$G994</f>
        <v>3.504</v>
      </c>
      <c r="K994" s="252">
        <f t="shared" si="47"/>
        <v>3</v>
      </c>
      <c r="L994" s="322"/>
      <c r="M994" s="322"/>
      <c r="N994" s="322"/>
      <c r="O994" s="322"/>
      <c r="P994" s="322"/>
      <c r="Q994" s="250">
        <f>_xlfn.XLOOKUP($I994,Inputs!$G$6:$G$23,Inputs!$J$6:$J$23)*$K994</f>
        <v>402</v>
      </c>
      <c r="R994" s="250">
        <f>_xlfn.XLOOKUP($I994,Inputs!$G$6:$G$23,Inputs!$K$6:$K$23)*$K994</f>
        <v>435</v>
      </c>
      <c r="S994" s="211" t="s">
        <v>2632</v>
      </c>
      <c r="T994" s="31" t="s">
        <v>3035</v>
      </c>
      <c r="U994" s="211" t="s">
        <v>1688</v>
      </c>
      <c r="V994" s="31" t="s">
        <v>4629</v>
      </c>
      <c r="W994" s="16" t="s">
        <v>5480</v>
      </c>
      <c r="X994" s="16"/>
      <c r="Y994" s="74">
        <v>2039</v>
      </c>
      <c r="Z994" s="196" t="str">
        <f t="shared" si="48"/>
        <v/>
      </c>
    </row>
    <row r="995" spans="2:26" ht="18.75">
      <c r="B995" s="211" t="s">
        <v>2644</v>
      </c>
      <c r="C995" s="211" t="s">
        <v>2808</v>
      </c>
      <c r="D995" s="46" t="s">
        <v>2783</v>
      </c>
      <c r="E995" s="31">
        <v>1</v>
      </c>
      <c r="F995" s="31" t="s">
        <v>2807</v>
      </c>
      <c r="G995" s="191">
        <v>6.5</v>
      </c>
      <c r="H995" s="191">
        <f t="shared" si="46"/>
        <v>4.0123456790123457</v>
      </c>
      <c r="I995" s="154">
        <v>230</v>
      </c>
      <c r="J995" s="251">
        <f>_xlfn.XLOOKUP($I995,Inputs!$C$6:$C$23,Inputs!$D$6:$D$23)*$G995</f>
        <v>3.12</v>
      </c>
      <c r="K995" s="252">
        <f t="shared" si="47"/>
        <v>3</v>
      </c>
      <c r="L995" s="322"/>
      <c r="M995" s="322"/>
      <c r="N995" s="322"/>
      <c r="O995" s="322"/>
      <c r="P995" s="322"/>
      <c r="Q995" s="250">
        <f>_xlfn.XLOOKUP($I995,Inputs!$G$6:$G$23,Inputs!$J$6:$J$23)*$K995</f>
        <v>402</v>
      </c>
      <c r="R995" s="250">
        <f>_xlfn.XLOOKUP($I995,Inputs!$G$6:$G$23,Inputs!$K$6:$K$23)*$K995</f>
        <v>435</v>
      </c>
      <c r="S995" s="211" t="s">
        <v>1571</v>
      </c>
      <c r="T995" s="31" t="s">
        <v>4431</v>
      </c>
      <c r="U995" s="211" t="s">
        <v>2631</v>
      </c>
      <c r="V995" s="31" t="s">
        <v>3034</v>
      </c>
      <c r="W995" s="16" t="s">
        <v>5480</v>
      </c>
      <c r="X995" s="16"/>
      <c r="Y995" s="74">
        <v>2045</v>
      </c>
      <c r="Z995" s="196" t="str">
        <f t="shared" si="48"/>
        <v/>
      </c>
    </row>
    <row r="996" spans="2:26" ht="18.75">
      <c r="B996" s="211" t="s">
        <v>2644</v>
      </c>
      <c r="C996" s="211" t="s">
        <v>2808</v>
      </c>
      <c r="D996" s="46" t="s">
        <v>2783</v>
      </c>
      <c r="E996" s="31">
        <v>1</v>
      </c>
      <c r="F996" s="31" t="s">
        <v>2807</v>
      </c>
      <c r="G996" s="191">
        <v>0.9</v>
      </c>
      <c r="H996" s="191">
        <f t="shared" si="46"/>
        <v>0.55555555555555558</v>
      </c>
      <c r="I996" s="154">
        <v>230</v>
      </c>
      <c r="J996" s="251">
        <f>_xlfn.XLOOKUP($I996,Inputs!$C$6:$C$23,Inputs!$D$6:$D$23)*$G996</f>
        <v>0.432</v>
      </c>
      <c r="K996" s="252">
        <f t="shared" si="47"/>
        <v>3</v>
      </c>
      <c r="L996" s="322"/>
      <c r="M996" s="322"/>
      <c r="N996" s="322"/>
      <c r="O996" s="322"/>
      <c r="P996" s="322"/>
      <c r="Q996" s="250">
        <f>_xlfn.XLOOKUP($I996,Inputs!$G$6:$G$23,Inputs!$J$6:$J$23)*$K996</f>
        <v>402</v>
      </c>
      <c r="R996" s="250">
        <f>_xlfn.XLOOKUP($I996,Inputs!$G$6:$G$23,Inputs!$K$6:$K$23)*$K996</f>
        <v>435</v>
      </c>
      <c r="S996" s="211" t="s">
        <v>2631</v>
      </c>
      <c r="T996" s="31" t="s">
        <v>3034</v>
      </c>
      <c r="U996" s="211" t="s">
        <v>2637</v>
      </c>
      <c r="V996" s="31" t="s">
        <v>4281</v>
      </c>
      <c r="W996" s="16" t="s">
        <v>5480</v>
      </c>
      <c r="X996" s="16"/>
      <c r="Y996" s="74">
        <v>2046</v>
      </c>
      <c r="Z996" s="196" t="str">
        <f t="shared" si="48"/>
        <v/>
      </c>
    </row>
    <row r="997" spans="2:26" ht="18.75">
      <c r="B997" s="211" t="s">
        <v>2644</v>
      </c>
      <c r="C997" s="211" t="s">
        <v>2808</v>
      </c>
      <c r="D997" s="46" t="s">
        <v>2783</v>
      </c>
      <c r="E997" s="31">
        <v>1</v>
      </c>
      <c r="F997" s="31" t="s">
        <v>2807</v>
      </c>
      <c r="G997" s="191">
        <v>7.1</v>
      </c>
      <c r="H997" s="191">
        <f t="shared" si="46"/>
        <v>4.382716049382716</v>
      </c>
      <c r="I997" s="154">
        <v>230</v>
      </c>
      <c r="J997" s="251">
        <f>_xlfn.XLOOKUP($I997,Inputs!$C$6:$C$23,Inputs!$D$6:$D$23)*$G997</f>
        <v>3.4079999999999999</v>
      </c>
      <c r="K997" s="252">
        <f t="shared" si="47"/>
        <v>3</v>
      </c>
      <c r="L997" s="322"/>
      <c r="M997" s="322"/>
      <c r="N997" s="322"/>
      <c r="O997" s="322"/>
      <c r="P997" s="322"/>
      <c r="Q997" s="250">
        <f>_xlfn.XLOOKUP($I997,Inputs!$G$6:$G$23,Inputs!$J$6:$J$23)*$K997</f>
        <v>402</v>
      </c>
      <c r="R997" s="250">
        <f>_xlfn.XLOOKUP($I997,Inputs!$G$6:$G$23,Inputs!$K$6:$K$23)*$K997</f>
        <v>435</v>
      </c>
      <c r="S997" s="211" t="s">
        <v>2631</v>
      </c>
      <c r="T997" s="31" t="s">
        <v>3034</v>
      </c>
      <c r="U997" s="211" t="s">
        <v>2636</v>
      </c>
      <c r="V997" s="31" t="s">
        <v>3032</v>
      </c>
      <c r="W997" s="16" t="s">
        <v>5480</v>
      </c>
      <c r="X997" s="16"/>
      <c r="Y997" s="74">
        <v>2047</v>
      </c>
      <c r="Z997" s="196" t="str">
        <f t="shared" si="48"/>
        <v/>
      </c>
    </row>
    <row r="998" spans="2:26" ht="18.75">
      <c r="B998" s="211" t="s">
        <v>2644</v>
      </c>
      <c r="C998" s="211" t="s">
        <v>2808</v>
      </c>
      <c r="D998" s="46" t="s">
        <v>2783</v>
      </c>
      <c r="E998" s="31">
        <v>1</v>
      </c>
      <c r="F998" s="31" t="s">
        <v>2807</v>
      </c>
      <c r="G998" s="191">
        <v>0.4</v>
      </c>
      <c r="H998" s="191">
        <f t="shared" si="46"/>
        <v>0.24691358024691357</v>
      </c>
      <c r="I998" s="154">
        <v>230</v>
      </c>
      <c r="J998" s="251">
        <f>_xlfn.XLOOKUP($I998,Inputs!$C$6:$C$23,Inputs!$D$6:$D$23)*$G998</f>
        <v>0.192</v>
      </c>
      <c r="K998" s="252">
        <f t="shared" si="47"/>
        <v>3</v>
      </c>
      <c r="L998" s="322"/>
      <c r="M998" s="322"/>
      <c r="N998" s="322"/>
      <c r="O998" s="322"/>
      <c r="P998" s="322"/>
      <c r="Q998" s="250">
        <f>_xlfn.XLOOKUP($I998,Inputs!$G$6:$G$23,Inputs!$J$6:$J$23)*$K998</f>
        <v>402</v>
      </c>
      <c r="R998" s="250">
        <f>_xlfn.XLOOKUP($I998,Inputs!$G$6:$G$23,Inputs!$K$6:$K$23)*$K998</f>
        <v>435</v>
      </c>
      <c r="S998" s="211" t="s">
        <v>2636</v>
      </c>
      <c r="T998" s="31" t="s">
        <v>3032</v>
      </c>
      <c r="U998" s="211" t="s">
        <v>2638</v>
      </c>
      <c r="V998" s="31" t="s">
        <v>4280</v>
      </c>
      <c r="W998" s="16" t="s">
        <v>5480</v>
      </c>
      <c r="X998" s="16"/>
      <c r="Y998" s="74">
        <v>2048</v>
      </c>
      <c r="Z998" s="196" t="str">
        <f t="shared" si="48"/>
        <v/>
      </c>
    </row>
    <row r="999" spans="2:26" ht="18.75">
      <c r="B999" s="211" t="s">
        <v>2644</v>
      </c>
      <c r="C999" s="211" t="s">
        <v>2808</v>
      </c>
      <c r="D999" s="46" t="s">
        <v>2783</v>
      </c>
      <c r="E999" s="31">
        <v>1</v>
      </c>
      <c r="F999" s="31" t="s">
        <v>2807</v>
      </c>
      <c r="G999" s="191">
        <v>7.1</v>
      </c>
      <c r="H999" s="191">
        <f t="shared" si="46"/>
        <v>4.382716049382716</v>
      </c>
      <c r="I999" s="154">
        <v>230</v>
      </c>
      <c r="J999" s="251">
        <f>_xlfn.XLOOKUP($I999,Inputs!$C$6:$C$23,Inputs!$D$6:$D$23)*$G999</f>
        <v>3.4079999999999999</v>
      </c>
      <c r="K999" s="252">
        <f t="shared" si="47"/>
        <v>3</v>
      </c>
      <c r="L999" s="322"/>
      <c r="M999" s="322"/>
      <c r="N999" s="322"/>
      <c r="O999" s="322"/>
      <c r="P999" s="322"/>
      <c r="Q999" s="250">
        <f>_xlfn.XLOOKUP($I999,Inputs!$G$6:$G$23,Inputs!$J$6:$J$23)*$K999</f>
        <v>402</v>
      </c>
      <c r="R999" s="250">
        <f>_xlfn.XLOOKUP($I999,Inputs!$G$6:$G$23,Inputs!$K$6:$K$23)*$K999</f>
        <v>435</v>
      </c>
      <c r="S999" s="211" t="s">
        <v>2636</v>
      </c>
      <c r="T999" s="31" t="s">
        <v>3032</v>
      </c>
      <c r="U999" s="211" t="s">
        <v>2634</v>
      </c>
      <c r="V999" s="31" t="s">
        <v>3033</v>
      </c>
      <c r="W999" s="16" t="s">
        <v>5480</v>
      </c>
      <c r="X999" s="16"/>
      <c r="Y999" s="74">
        <v>2049</v>
      </c>
      <c r="Z999" s="196" t="str">
        <f t="shared" si="48"/>
        <v/>
      </c>
    </row>
    <row r="1000" spans="2:26" ht="18.75">
      <c r="B1000" s="211" t="s">
        <v>2644</v>
      </c>
      <c r="C1000" s="211" t="s">
        <v>2808</v>
      </c>
      <c r="D1000" s="46" t="s">
        <v>2783</v>
      </c>
      <c r="E1000" s="31">
        <v>1</v>
      </c>
      <c r="F1000" s="31" t="s">
        <v>2807</v>
      </c>
      <c r="G1000" s="191">
        <v>0.1</v>
      </c>
      <c r="H1000" s="191">
        <f t="shared" si="46"/>
        <v>6.1728395061728392E-2</v>
      </c>
      <c r="I1000" s="154">
        <v>230</v>
      </c>
      <c r="J1000" s="251">
        <f>_xlfn.XLOOKUP($I1000,Inputs!$C$6:$C$23,Inputs!$D$6:$D$23)*$G1000</f>
        <v>4.8000000000000001E-2</v>
      </c>
      <c r="K1000" s="252">
        <f t="shared" si="47"/>
        <v>3</v>
      </c>
      <c r="L1000" s="322"/>
      <c r="M1000" s="322"/>
      <c r="N1000" s="322"/>
      <c r="O1000" s="322"/>
      <c r="P1000" s="322"/>
      <c r="Q1000" s="250">
        <f>_xlfn.XLOOKUP($I1000,Inputs!$G$6:$G$23,Inputs!$J$6:$J$23)*$K1000</f>
        <v>402</v>
      </c>
      <c r="R1000" s="250">
        <f>_xlfn.XLOOKUP($I1000,Inputs!$G$6:$G$23,Inputs!$K$6:$K$23)*$K1000</f>
        <v>435</v>
      </c>
      <c r="S1000" s="211" t="s">
        <v>2634</v>
      </c>
      <c r="T1000" s="31" t="s">
        <v>3033</v>
      </c>
      <c r="U1000" s="211" t="s">
        <v>2635</v>
      </c>
      <c r="V1000" s="31" t="s">
        <v>4214</v>
      </c>
      <c r="W1000" s="16" t="s">
        <v>5480</v>
      </c>
      <c r="X1000" s="16"/>
      <c r="Y1000" s="74">
        <v>2050</v>
      </c>
      <c r="Z1000" s="196" t="str">
        <f t="shared" si="48"/>
        <v/>
      </c>
    </row>
    <row r="1001" spans="2:26" ht="18.75">
      <c r="B1001" s="211" t="s">
        <v>2644</v>
      </c>
      <c r="C1001" s="211" t="s">
        <v>2808</v>
      </c>
      <c r="D1001" s="46" t="s">
        <v>2783</v>
      </c>
      <c r="E1001" s="31">
        <v>1</v>
      </c>
      <c r="F1001" s="31" t="s">
        <v>2807</v>
      </c>
      <c r="G1001" s="191">
        <v>0.2</v>
      </c>
      <c r="H1001" s="191">
        <f t="shared" si="46"/>
        <v>0.12345679012345678</v>
      </c>
      <c r="I1001" s="154">
        <v>230</v>
      </c>
      <c r="J1001" s="251">
        <f>_xlfn.XLOOKUP($I1001,Inputs!$C$6:$C$23,Inputs!$D$6:$D$23)*$G1001</f>
        <v>9.6000000000000002E-2</v>
      </c>
      <c r="K1001" s="252">
        <f t="shared" si="47"/>
        <v>3</v>
      </c>
      <c r="L1001" s="322"/>
      <c r="M1001" s="322"/>
      <c r="N1001" s="322"/>
      <c r="O1001" s="322"/>
      <c r="P1001" s="322"/>
      <c r="Q1001" s="250">
        <f>_xlfn.XLOOKUP($I1001,Inputs!$G$6:$G$23,Inputs!$J$6:$J$23)*$K1001</f>
        <v>402</v>
      </c>
      <c r="R1001" s="250">
        <f>_xlfn.XLOOKUP($I1001,Inputs!$G$6:$G$23,Inputs!$K$6:$K$23)*$K1001</f>
        <v>435</v>
      </c>
      <c r="S1001" s="211" t="s">
        <v>2634</v>
      </c>
      <c r="T1001" s="31" t="s">
        <v>3033</v>
      </c>
      <c r="U1001" s="211" t="s">
        <v>2632</v>
      </c>
      <c r="V1001" s="31" t="s">
        <v>3035</v>
      </c>
      <c r="W1001" s="16" t="s">
        <v>5480</v>
      </c>
      <c r="X1001" s="16"/>
      <c r="Y1001" s="74">
        <v>2051</v>
      </c>
      <c r="Z1001" s="196" t="str">
        <f t="shared" si="48"/>
        <v/>
      </c>
    </row>
    <row r="1002" spans="2:26" ht="18.75">
      <c r="B1002" s="211" t="s">
        <v>2644</v>
      </c>
      <c r="C1002" s="211" t="s">
        <v>2808</v>
      </c>
      <c r="D1002" s="46" t="s">
        <v>2783</v>
      </c>
      <c r="E1002" s="31">
        <v>1</v>
      </c>
      <c r="F1002" s="31" t="s">
        <v>2807</v>
      </c>
      <c r="G1002" s="191">
        <v>0.1</v>
      </c>
      <c r="H1002" s="191">
        <f t="shared" si="46"/>
        <v>6.1728395061728392E-2</v>
      </c>
      <c r="I1002" s="154">
        <v>230</v>
      </c>
      <c r="J1002" s="251">
        <f>_xlfn.XLOOKUP($I1002,Inputs!$C$6:$C$23,Inputs!$D$6:$D$23)*$G1002</f>
        <v>4.8000000000000001E-2</v>
      </c>
      <c r="K1002" s="252">
        <f t="shared" si="47"/>
        <v>3</v>
      </c>
      <c r="L1002" s="322"/>
      <c r="M1002" s="322"/>
      <c r="N1002" s="322"/>
      <c r="O1002" s="322"/>
      <c r="P1002" s="322"/>
      <c r="Q1002" s="250">
        <f>_xlfn.XLOOKUP($I1002,Inputs!$G$6:$G$23,Inputs!$J$6:$J$23)*$K1002</f>
        <v>402</v>
      </c>
      <c r="R1002" s="250">
        <f>_xlfn.XLOOKUP($I1002,Inputs!$G$6:$G$23,Inputs!$K$6:$K$23)*$K1002</f>
        <v>435</v>
      </c>
      <c r="S1002" s="211" t="s">
        <v>2632</v>
      </c>
      <c r="T1002" s="31" t="s">
        <v>3035</v>
      </c>
      <c r="U1002" s="211" t="s">
        <v>2633</v>
      </c>
      <c r="V1002" s="31" t="s">
        <v>4215</v>
      </c>
      <c r="W1002" s="16" t="s">
        <v>5480</v>
      </c>
      <c r="X1002" s="16"/>
      <c r="Y1002" s="74">
        <v>2052</v>
      </c>
      <c r="Z1002" s="196" t="str">
        <f t="shared" si="48"/>
        <v/>
      </c>
    </row>
    <row r="1003" spans="2:26" ht="18.75">
      <c r="B1003" s="211" t="s">
        <v>2644</v>
      </c>
      <c r="C1003" s="211" t="s">
        <v>2808</v>
      </c>
      <c r="D1003" s="46" t="s">
        <v>2783</v>
      </c>
      <c r="E1003" s="31">
        <v>1</v>
      </c>
      <c r="F1003" s="31" t="s">
        <v>2807</v>
      </c>
      <c r="G1003" s="191">
        <v>7.3</v>
      </c>
      <c r="H1003" s="191">
        <f t="shared" si="46"/>
        <v>4.5061728395061724</v>
      </c>
      <c r="I1003" s="154">
        <v>230</v>
      </c>
      <c r="J1003" s="251">
        <f>_xlfn.XLOOKUP($I1003,Inputs!$C$6:$C$23,Inputs!$D$6:$D$23)*$G1003</f>
        <v>3.504</v>
      </c>
      <c r="K1003" s="252">
        <f t="shared" si="47"/>
        <v>3</v>
      </c>
      <c r="L1003" s="322"/>
      <c r="M1003" s="322"/>
      <c r="N1003" s="322"/>
      <c r="O1003" s="322"/>
      <c r="P1003" s="322"/>
      <c r="Q1003" s="250">
        <f>_xlfn.XLOOKUP($I1003,Inputs!$G$6:$G$23,Inputs!$J$6:$J$23)*$K1003</f>
        <v>402</v>
      </c>
      <c r="R1003" s="250">
        <f>_xlfn.XLOOKUP($I1003,Inputs!$G$6:$G$23,Inputs!$K$6:$K$23)*$K1003</f>
        <v>435</v>
      </c>
      <c r="S1003" s="211" t="s">
        <v>2632</v>
      </c>
      <c r="T1003" s="134" t="s">
        <v>3035</v>
      </c>
      <c r="U1003" s="211" t="s">
        <v>1688</v>
      </c>
      <c r="V1003" s="31" t="s">
        <v>4629</v>
      </c>
      <c r="W1003" s="16" t="s">
        <v>5480</v>
      </c>
      <c r="X1003" s="16"/>
      <c r="Y1003" s="74">
        <v>2053</v>
      </c>
      <c r="Z1003" s="196" t="str">
        <f t="shared" si="48"/>
        <v/>
      </c>
    </row>
    <row r="1004" spans="2:26" ht="18.75">
      <c r="B1004" s="211" t="s">
        <v>1374</v>
      </c>
      <c r="C1004" s="211" t="s">
        <v>2808</v>
      </c>
      <c r="D1004" s="46" t="s">
        <v>2783</v>
      </c>
      <c r="E1004" s="31">
        <v>1</v>
      </c>
      <c r="F1004" s="31" t="s">
        <v>2807</v>
      </c>
      <c r="G1004" s="191">
        <v>11.1</v>
      </c>
      <c r="H1004" s="191">
        <f t="shared" si="46"/>
        <v>6.8518518518518512</v>
      </c>
      <c r="I1004" s="154">
        <v>115</v>
      </c>
      <c r="J1004" s="251">
        <f>_xlfn.XLOOKUP($I1004,Inputs!$C$6:$C$23,Inputs!$D$6:$D$23)*$G1004</f>
        <v>4.6302857142857139</v>
      </c>
      <c r="K1004" s="252">
        <f t="shared" si="47"/>
        <v>3</v>
      </c>
      <c r="L1004" s="322"/>
      <c r="M1004" s="322"/>
      <c r="N1004" s="322"/>
      <c r="O1004" s="322"/>
      <c r="P1004" s="322"/>
      <c r="Q1004" s="250">
        <f>_xlfn.XLOOKUP($I1004,Inputs!$G$6:$G$23,Inputs!$J$6:$J$23)*$K1004</f>
        <v>98.449131513647643</v>
      </c>
      <c r="R1004" s="250">
        <f>_xlfn.XLOOKUP($I1004,Inputs!$G$6:$G$23,Inputs!$K$6:$K$23)*$K1004</f>
        <v>108.40163934426229</v>
      </c>
      <c r="S1004" s="211" t="s">
        <v>1379</v>
      </c>
      <c r="T1004" s="31" t="s">
        <v>3058</v>
      </c>
      <c r="U1004" s="211" t="s">
        <v>1380</v>
      </c>
      <c r="V1004" s="31" t="s">
        <v>3057</v>
      </c>
      <c r="W1004" s="16" t="s">
        <v>5496</v>
      </c>
      <c r="X1004" s="16"/>
      <c r="Y1004" s="74">
        <v>17</v>
      </c>
      <c r="Z1004" s="196" t="str">
        <f t="shared" si="48"/>
        <v/>
      </c>
    </row>
    <row r="1005" spans="2:26" ht="18.75">
      <c r="B1005" s="211" t="s">
        <v>1374</v>
      </c>
      <c r="C1005" s="211" t="s">
        <v>2808</v>
      </c>
      <c r="D1005" s="46" t="s">
        <v>2783</v>
      </c>
      <c r="E1005" s="31">
        <v>1</v>
      </c>
      <c r="F1005" s="31" t="s">
        <v>2807</v>
      </c>
      <c r="G1005" s="191">
        <v>1.2</v>
      </c>
      <c r="H1005" s="191">
        <f t="shared" si="46"/>
        <v>0.7407407407407407</v>
      </c>
      <c r="I1005" s="154">
        <v>115</v>
      </c>
      <c r="J1005" s="251">
        <f>_xlfn.XLOOKUP($I1005,Inputs!$C$6:$C$23,Inputs!$D$6:$D$23)*$G1005</f>
        <v>0.50057142857142856</v>
      </c>
      <c r="K1005" s="252">
        <f t="shared" si="47"/>
        <v>3</v>
      </c>
      <c r="L1005" s="322"/>
      <c r="M1005" s="322"/>
      <c r="N1005" s="322"/>
      <c r="O1005" s="322"/>
      <c r="P1005" s="322"/>
      <c r="Q1005" s="250">
        <f>_xlfn.XLOOKUP($I1005,Inputs!$G$6:$G$23,Inputs!$J$6:$J$23)*$K1005</f>
        <v>98.449131513647643</v>
      </c>
      <c r="R1005" s="250">
        <f>_xlfn.XLOOKUP($I1005,Inputs!$G$6:$G$23,Inputs!$K$6:$K$23)*$K1005</f>
        <v>108.40163934426229</v>
      </c>
      <c r="S1005" s="211" t="s">
        <v>1380</v>
      </c>
      <c r="T1005" s="31" t="s">
        <v>3057</v>
      </c>
      <c r="U1005" s="211" t="s">
        <v>1383</v>
      </c>
      <c r="V1005" s="31" t="s">
        <v>4219</v>
      </c>
      <c r="W1005" s="16" t="s">
        <v>5496</v>
      </c>
      <c r="X1005" s="16"/>
      <c r="Y1005" s="74">
        <v>18</v>
      </c>
      <c r="Z1005" s="196" t="str">
        <f t="shared" si="48"/>
        <v/>
      </c>
    </row>
    <row r="1006" spans="2:26" ht="18.75">
      <c r="B1006" s="211" t="s">
        <v>1374</v>
      </c>
      <c r="C1006" s="211" t="s">
        <v>2808</v>
      </c>
      <c r="D1006" s="46" t="s">
        <v>2783</v>
      </c>
      <c r="E1006" s="31">
        <v>1</v>
      </c>
      <c r="F1006" s="31" t="s">
        <v>2807</v>
      </c>
      <c r="G1006" s="191">
        <v>2.2000000000000002</v>
      </c>
      <c r="H1006" s="191">
        <f t="shared" si="46"/>
        <v>1.3580246913580247</v>
      </c>
      <c r="I1006" s="154">
        <v>115</v>
      </c>
      <c r="J1006" s="251">
        <f>_xlfn.XLOOKUP($I1006,Inputs!$C$6:$C$23,Inputs!$D$6:$D$23)*$G1006</f>
        <v>0.91771428571428582</v>
      </c>
      <c r="K1006" s="252">
        <f t="shared" si="47"/>
        <v>3</v>
      </c>
      <c r="L1006" s="322"/>
      <c r="M1006" s="322"/>
      <c r="N1006" s="322"/>
      <c r="O1006" s="322"/>
      <c r="P1006" s="322"/>
      <c r="Q1006" s="250">
        <f>_xlfn.XLOOKUP($I1006,Inputs!$G$6:$G$23,Inputs!$J$6:$J$23)*$K1006</f>
        <v>98.449131513647643</v>
      </c>
      <c r="R1006" s="250">
        <f>_xlfn.XLOOKUP($I1006,Inputs!$G$6:$G$23,Inputs!$K$6:$K$23)*$K1006</f>
        <v>108.40163934426229</v>
      </c>
      <c r="S1006" s="211" t="s">
        <v>1380</v>
      </c>
      <c r="T1006" s="31" t="s">
        <v>3057</v>
      </c>
      <c r="U1006" s="211" t="s">
        <v>1381</v>
      </c>
      <c r="V1006" s="31" t="s">
        <v>3059</v>
      </c>
      <c r="W1006" s="16" t="s">
        <v>5496</v>
      </c>
      <c r="X1006" s="16"/>
      <c r="Y1006" s="74">
        <v>19</v>
      </c>
      <c r="Z1006" s="196" t="str">
        <f t="shared" si="48"/>
        <v/>
      </c>
    </row>
    <row r="1007" spans="2:26" ht="18.75">
      <c r="B1007" s="211" t="s">
        <v>1374</v>
      </c>
      <c r="C1007" s="211" t="s">
        <v>2808</v>
      </c>
      <c r="D1007" s="46" t="s">
        <v>2783</v>
      </c>
      <c r="E1007" s="31">
        <v>2</v>
      </c>
      <c r="F1007" s="31" t="s">
        <v>2807</v>
      </c>
      <c r="G1007" s="191">
        <v>0.1</v>
      </c>
      <c r="H1007" s="191">
        <f t="shared" si="46"/>
        <v>6.1728395061728392E-2</v>
      </c>
      <c r="I1007" s="154">
        <v>115</v>
      </c>
      <c r="J1007" s="251">
        <f>_xlfn.XLOOKUP($I1007,Inputs!$C$6:$C$23,Inputs!$D$6:$D$23)*$G1007</f>
        <v>4.1714285714285718E-2</v>
      </c>
      <c r="K1007" s="252">
        <f t="shared" si="47"/>
        <v>3</v>
      </c>
      <c r="L1007" s="322"/>
      <c r="M1007" s="322"/>
      <c r="N1007" s="322"/>
      <c r="O1007" s="322"/>
      <c r="P1007" s="322"/>
      <c r="Q1007" s="250">
        <f>_xlfn.XLOOKUP($I1007,Inputs!$G$6:$G$23,Inputs!$J$6:$J$23)*$K1007</f>
        <v>98.449131513647643</v>
      </c>
      <c r="R1007" s="250">
        <f>_xlfn.XLOOKUP($I1007,Inputs!$G$6:$G$23,Inputs!$K$6:$K$23)*$K1007</f>
        <v>108.40163934426229</v>
      </c>
      <c r="S1007" s="211" t="s">
        <v>1381</v>
      </c>
      <c r="T1007" s="31" t="s">
        <v>3059</v>
      </c>
      <c r="U1007" s="211" t="s">
        <v>1382</v>
      </c>
      <c r="V1007" s="31" t="s">
        <v>4220</v>
      </c>
      <c r="W1007" s="16" t="s">
        <v>5496</v>
      </c>
      <c r="X1007" s="16"/>
      <c r="Y1007" s="74">
        <v>20</v>
      </c>
      <c r="Z1007" s="196" t="str">
        <f t="shared" si="48"/>
        <v/>
      </c>
    </row>
    <row r="1008" spans="2:26" ht="18.75">
      <c r="B1008" s="211" t="s">
        <v>1374</v>
      </c>
      <c r="C1008" s="211" t="s">
        <v>2808</v>
      </c>
      <c r="D1008" s="46" t="s">
        <v>2783</v>
      </c>
      <c r="E1008" s="31">
        <v>1</v>
      </c>
      <c r="F1008" s="31" t="s">
        <v>2807</v>
      </c>
      <c r="G1008" s="191">
        <v>2.2999999999999998</v>
      </c>
      <c r="H1008" s="191">
        <f t="shared" si="46"/>
        <v>1.419753086419753</v>
      </c>
      <c r="I1008" s="154">
        <v>115</v>
      </c>
      <c r="J1008" s="251">
        <f>_xlfn.XLOOKUP($I1008,Inputs!$C$6:$C$23,Inputs!$D$6:$D$23)*$G1008</f>
        <v>0.95942857142857141</v>
      </c>
      <c r="K1008" s="252">
        <f t="shared" si="47"/>
        <v>3</v>
      </c>
      <c r="L1008" s="322"/>
      <c r="M1008" s="322"/>
      <c r="N1008" s="322"/>
      <c r="O1008" s="322"/>
      <c r="P1008" s="322"/>
      <c r="Q1008" s="250">
        <f>_xlfn.XLOOKUP($I1008,Inputs!$G$6:$G$23,Inputs!$J$6:$J$23)*$K1008</f>
        <v>98.449131513647643</v>
      </c>
      <c r="R1008" s="250">
        <f>_xlfn.XLOOKUP($I1008,Inputs!$G$6:$G$23,Inputs!$K$6:$K$23)*$K1008</f>
        <v>108.40163934426229</v>
      </c>
      <c r="S1008" s="211" t="s">
        <v>1381</v>
      </c>
      <c r="T1008" s="31" t="s">
        <v>3059</v>
      </c>
      <c r="U1008" s="211" t="s">
        <v>1377</v>
      </c>
      <c r="V1008" s="31" t="s">
        <v>3990</v>
      </c>
      <c r="W1008" s="16" t="s">
        <v>5496</v>
      </c>
      <c r="X1008" s="16"/>
      <c r="Y1008" s="74">
        <v>21</v>
      </c>
      <c r="Z1008" s="196" t="str">
        <f t="shared" si="48"/>
        <v/>
      </c>
    </row>
    <row r="1009" spans="2:26" ht="18.75">
      <c r="B1009" s="211" t="s">
        <v>1374</v>
      </c>
      <c r="C1009" s="211" t="s">
        <v>2808</v>
      </c>
      <c r="D1009" s="46" t="s">
        <v>2783</v>
      </c>
      <c r="E1009" s="31">
        <v>1</v>
      </c>
      <c r="F1009" s="31" t="s">
        <v>2807</v>
      </c>
      <c r="G1009" s="191">
        <v>7.1</v>
      </c>
      <c r="H1009" s="191">
        <f t="shared" si="46"/>
        <v>4.382716049382716</v>
      </c>
      <c r="I1009" s="154">
        <v>115</v>
      </c>
      <c r="J1009" s="251">
        <f>_xlfn.XLOOKUP($I1009,Inputs!$C$6:$C$23,Inputs!$D$6:$D$23)*$G1009</f>
        <v>2.9617142857142857</v>
      </c>
      <c r="K1009" s="252">
        <f t="shared" si="47"/>
        <v>3</v>
      </c>
      <c r="L1009" s="322"/>
      <c r="M1009" s="322"/>
      <c r="N1009" s="322"/>
      <c r="O1009" s="322"/>
      <c r="P1009" s="322"/>
      <c r="Q1009" s="250">
        <f>_xlfn.XLOOKUP($I1009,Inputs!$G$6:$G$23,Inputs!$J$6:$J$23)*$K1009</f>
        <v>98.449131513647643</v>
      </c>
      <c r="R1009" s="250">
        <f>_xlfn.XLOOKUP($I1009,Inputs!$G$6:$G$23,Inputs!$K$6:$K$23)*$K1009</f>
        <v>108.40163934426229</v>
      </c>
      <c r="S1009" s="211" t="s">
        <v>1377</v>
      </c>
      <c r="T1009" s="31" t="s">
        <v>3990</v>
      </c>
      <c r="U1009" s="211" t="s">
        <v>1378</v>
      </c>
      <c r="V1009" s="31" t="s">
        <v>3056</v>
      </c>
      <c r="W1009" s="16" t="s">
        <v>5496</v>
      </c>
      <c r="X1009" s="16"/>
      <c r="Y1009" s="74">
        <v>22</v>
      </c>
      <c r="Z1009" s="196" t="str">
        <f t="shared" si="48"/>
        <v/>
      </c>
    </row>
    <row r="1010" spans="2:26" ht="18.75">
      <c r="B1010" s="211" t="s">
        <v>1374</v>
      </c>
      <c r="C1010" s="211" t="s">
        <v>2808</v>
      </c>
      <c r="D1010" s="46" t="s">
        <v>2783</v>
      </c>
      <c r="E1010" s="31">
        <v>1</v>
      </c>
      <c r="F1010" s="31" t="s">
        <v>2807</v>
      </c>
      <c r="G1010" s="191">
        <v>0.1</v>
      </c>
      <c r="H1010" s="191">
        <f t="shared" si="46"/>
        <v>6.1728395061728392E-2</v>
      </c>
      <c r="I1010" s="154">
        <v>115</v>
      </c>
      <c r="J1010" s="251">
        <f>_xlfn.XLOOKUP($I1010,Inputs!$C$6:$C$23,Inputs!$D$6:$D$23)*$G1010</f>
        <v>4.1714285714285718E-2</v>
      </c>
      <c r="K1010" s="252">
        <f t="shared" si="47"/>
        <v>3</v>
      </c>
      <c r="L1010" s="322"/>
      <c r="M1010" s="322"/>
      <c r="N1010" s="322"/>
      <c r="O1010" s="322"/>
      <c r="P1010" s="322"/>
      <c r="Q1010" s="250">
        <f>_xlfn.XLOOKUP($I1010,Inputs!$G$6:$G$23,Inputs!$J$6:$J$23)*$K1010</f>
        <v>98.449131513647643</v>
      </c>
      <c r="R1010" s="250">
        <f>_xlfn.XLOOKUP($I1010,Inputs!$G$6:$G$23,Inputs!$K$6:$K$23)*$K1010</f>
        <v>108.40163934426229</v>
      </c>
      <c r="S1010" s="211" t="s">
        <v>1378</v>
      </c>
      <c r="T1010" s="31" t="s">
        <v>3056</v>
      </c>
      <c r="U1010" s="211" t="s">
        <v>1384</v>
      </c>
      <c r="V1010" s="31" t="s">
        <v>4296</v>
      </c>
      <c r="W1010" s="16" t="s">
        <v>5496</v>
      </c>
      <c r="X1010" s="16"/>
      <c r="Y1010" s="74">
        <v>23</v>
      </c>
      <c r="Z1010" s="196" t="str">
        <f t="shared" si="48"/>
        <v/>
      </c>
    </row>
    <row r="1011" spans="2:26" ht="18.75">
      <c r="B1011" s="211" t="s">
        <v>1374</v>
      </c>
      <c r="C1011" s="211" t="s">
        <v>2808</v>
      </c>
      <c r="D1011" s="46" t="s">
        <v>2783</v>
      </c>
      <c r="E1011" s="31">
        <v>1</v>
      </c>
      <c r="F1011" s="31" t="s">
        <v>2807</v>
      </c>
      <c r="G1011" s="191">
        <v>35.200000000000003</v>
      </c>
      <c r="H1011" s="191">
        <f t="shared" si="46"/>
        <v>21.728395061728396</v>
      </c>
      <c r="I1011" s="154">
        <v>115</v>
      </c>
      <c r="J1011" s="251">
        <f>_xlfn.XLOOKUP($I1011,Inputs!$C$6:$C$23,Inputs!$D$6:$D$23)*$G1011</f>
        <v>14.683428571428573</v>
      </c>
      <c r="K1011" s="252">
        <f t="shared" si="47"/>
        <v>3</v>
      </c>
      <c r="L1011" s="322"/>
      <c r="M1011" s="322"/>
      <c r="N1011" s="322"/>
      <c r="O1011" s="322"/>
      <c r="P1011" s="322"/>
      <c r="Q1011" s="250">
        <f>_xlfn.XLOOKUP($I1011,Inputs!$G$6:$G$23,Inputs!$J$6:$J$23)*$K1011</f>
        <v>98.449131513647643</v>
      </c>
      <c r="R1011" s="250">
        <f>_xlfn.XLOOKUP($I1011,Inputs!$G$6:$G$23,Inputs!$K$6:$K$23)*$K1011</f>
        <v>108.40163934426229</v>
      </c>
      <c r="S1011" s="211" t="s">
        <v>1378</v>
      </c>
      <c r="T1011" s="31" t="s">
        <v>3056</v>
      </c>
      <c r="U1011" s="211" t="s">
        <v>1375</v>
      </c>
      <c r="V1011" s="31" t="s">
        <v>3060</v>
      </c>
      <c r="W1011" s="16" t="s">
        <v>5496</v>
      </c>
      <c r="X1011" s="16"/>
      <c r="Y1011" s="74">
        <v>24</v>
      </c>
      <c r="Z1011" s="196" t="str">
        <f t="shared" si="48"/>
        <v/>
      </c>
    </row>
    <row r="1012" spans="2:26" ht="18.75">
      <c r="B1012" s="211" t="s">
        <v>1374</v>
      </c>
      <c r="C1012" s="211" t="s">
        <v>2808</v>
      </c>
      <c r="D1012" s="46" t="s">
        <v>2783</v>
      </c>
      <c r="E1012" s="31">
        <v>1</v>
      </c>
      <c r="F1012" s="31" t="s">
        <v>2807</v>
      </c>
      <c r="G1012" s="191">
        <v>7</v>
      </c>
      <c r="H1012" s="191">
        <f t="shared" si="46"/>
        <v>4.3209876543209873</v>
      </c>
      <c r="I1012" s="154">
        <v>115</v>
      </c>
      <c r="J1012" s="251">
        <f>_xlfn.XLOOKUP($I1012,Inputs!$C$6:$C$23,Inputs!$D$6:$D$23)*$G1012</f>
        <v>2.92</v>
      </c>
      <c r="K1012" s="252">
        <f t="shared" si="47"/>
        <v>3</v>
      </c>
      <c r="L1012" s="322"/>
      <c r="M1012" s="322"/>
      <c r="N1012" s="322"/>
      <c r="O1012" s="322"/>
      <c r="P1012" s="322"/>
      <c r="Q1012" s="250">
        <f>_xlfn.XLOOKUP($I1012,Inputs!$G$6:$G$23,Inputs!$J$6:$J$23)*$K1012</f>
        <v>98.449131513647643</v>
      </c>
      <c r="R1012" s="250">
        <f>_xlfn.XLOOKUP($I1012,Inputs!$G$6:$G$23,Inputs!$K$6:$K$23)*$K1012</f>
        <v>108.40163934426229</v>
      </c>
      <c r="S1012" s="211" t="s">
        <v>1375</v>
      </c>
      <c r="T1012" s="31" t="s">
        <v>3060</v>
      </c>
      <c r="U1012" s="211" t="s">
        <v>1376</v>
      </c>
      <c r="V1012" s="31" t="s">
        <v>4070</v>
      </c>
      <c r="W1012" s="16" t="s">
        <v>5496</v>
      </c>
      <c r="X1012" s="16"/>
      <c r="Y1012" s="74">
        <v>25</v>
      </c>
      <c r="Z1012" s="196" t="str">
        <f t="shared" si="48"/>
        <v/>
      </c>
    </row>
    <row r="1013" spans="2:26" ht="18.75">
      <c r="B1013" s="211" t="s">
        <v>1393</v>
      </c>
      <c r="C1013" s="211" t="s">
        <v>2808</v>
      </c>
      <c r="D1013" s="46" t="s">
        <v>2783</v>
      </c>
      <c r="E1013" s="31">
        <v>1</v>
      </c>
      <c r="F1013" s="31" t="s">
        <v>2807</v>
      </c>
      <c r="G1013" s="191">
        <v>2.6</v>
      </c>
      <c r="H1013" s="191">
        <f t="shared" si="46"/>
        <v>1.6049382716049383</v>
      </c>
      <c r="I1013" s="154">
        <v>115</v>
      </c>
      <c r="J1013" s="251">
        <f>_xlfn.XLOOKUP($I1013,Inputs!$C$6:$C$23,Inputs!$D$6:$D$23)*$G1013</f>
        <v>1.0845714285714285</v>
      </c>
      <c r="K1013" s="252">
        <f t="shared" si="47"/>
        <v>3</v>
      </c>
      <c r="L1013" s="322"/>
      <c r="M1013" s="322"/>
      <c r="N1013" s="322"/>
      <c r="O1013" s="322"/>
      <c r="P1013" s="322"/>
      <c r="Q1013" s="250">
        <f>_xlfn.XLOOKUP($I1013,Inputs!$G$6:$G$23,Inputs!$J$6:$J$23)*$K1013</f>
        <v>98.449131513647643</v>
      </c>
      <c r="R1013" s="250">
        <f>_xlfn.XLOOKUP($I1013,Inputs!$G$6:$G$23,Inputs!$K$6:$K$23)*$K1013</f>
        <v>108.40163934426229</v>
      </c>
      <c r="S1013" s="211" t="s">
        <v>1401</v>
      </c>
      <c r="T1013" s="31" t="s">
        <v>4532</v>
      </c>
      <c r="U1013" s="211" t="s">
        <v>1396</v>
      </c>
      <c r="V1013" s="31" t="s">
        <v>3062</v>
      </c>
      <c r="W1013" s="16" t="s">
        <v>5496</v>
      </c>
      <c r="X1013" s="16"/>
      <c r="Y1013" s="74">
        <v>35</v>
      </c>
      <c r="Z1013" s="196" t="str">
        <f t="shared" si="48"/>
        <v/>
      </c>
    </row>
    <row r="1014" spans="2:26" ht="18.75">
      <c r="B1014" s="211" t="s">
        <v>1393</v>
      </c>
      <c r="C1014" s="211" t="s">
        <v>2808</v>
      </c>
      <c r="D1014" s="46" t="s">
        <v>2783</v>
      </c>
      <c r="E1014" s="31">
        <v>1</v>
      </c>
      <c r="F1014" s="31" t="s">
        <v>2807</v>
      </c>
      <c r="G1014" s="191">
        <v>0.4</v>
      </c>
      <c r="H1014" s="191">
        <f t="shared" si="46"/>
        <v>0.24691358024691357</v>
      </c>
      <c r="I1014" s="154">
        <v>115</v>
      </c>
      <c r="J1014" s="251">
        <f>_xlfn.XLOOKUP($I1014,Inputs!$C$6:$C$23,Inputs!$D$6:$D$23)*$G1014</f>
        <v>0.16685714285714287</v>
      </c>
      <c r="K1014" s="252">
        <f t="shared" si="47"/>
        <v>3</v>
      </c>
      <c r="L1014" s="322"/>
      <c r="M1014" s="322"/>
      <c r="N1014" s="322"/>
      <c r="O1014" s="322"/>
      <c r="P1014" s="322"/>
      <c r="Q1014" s="250">
        <f>_xlfn.XLOOKUP($I1014,Inputs!$G$6:$G$23,Inputs!$J$6:$J$23)*$K1014</f>
        <v>98.449131513647643</v>
      </c>
      <c r="R1014" s="250">
        <f>_xlfn.XLOOKUP($I1014,Inputs!$G$6:$G$23,Inputs!$K$6:$K$23)*$K1014</f>
        <v>108.40163934426229</v>
      </c>
      <c r="S1014" s="211" t="s">
        <v>1396</v>
      </c>
      <c r="T1014" s="31" t="s">
        <v>3062</v>
      </c>
      <c r="U1014" s="211" t="s">
        <v>1397</v>
      </c>
      <c r="V1014" s="31" t="s">
        <v>3063</v>
      </c>
      <c r="W1014" s="16" t="s">
        <v>5496</v>
      </c>
      <c r="X1014" s="16"/>
      <c r="Y1014" s="74">
        <v>36</v>
      </c>
      <c r="Z1014" s="196" t="str">
        <f t="shared" si="48"/>
        <v/>
      </c>
    </row>
    <row r="1015" spans="2:26" ht="18.75">
      <c r="B1015" s="211" t="s">
        <v>1393</v>
      </c>
      <c r="C1015" s="211" t="s">
        <v>2808</v>
      </c>
      <c r="D1015" s="46" t="s">
        <v>2783</v>
      </c>
      <c r="E1015" s="31">
        <v>1</v>
      </c>
      <c r="F1015" s="31" t="s">
        <v>2807</v>
      </c>
      <c r="G1015" s="191">
        <v>0.1</v>
      </c>
      <c r="H1015" s="191">
        <f t="shared" si="46"/>
        <v>6.1728395061728392E-2</v>
      </c>
      <c r="I1015" s="154">
        <v>115</v>
      </c>
      <c r="J1015" s="251">
        <f>_xlfn.XLOOKUP($I1015,Inputs!$C$6:$C$23,Inputs!$D$6:$D$23)*$G1015</f>
        <v>4.1714285714285718E-2</v>
      </c>
      <c r="K1015" s="252">
        <f t="shared" si="47"/>
        <v>3</v>
      </c>
      <c r="L1015" s="322"/>
      <c r="M1015" s="322"/>
      <c r="N1015" s="322"/>
      <c r="O1015" s="322"/>
      <c r="P1015" s="322"/>
      <c r="Q1015" s="250">
        <f>_xlfn.XLOOKUP($I1015,Inputs!$G$6:$G$23,Inputs!$J$6:$J$23)*$K1015</f>
        <v>98.449131513647643</v>
      </c>
      <c r="R1015" s="250">
        <f>_xlfn.XLOOKUP($I1015,Inputs!$G$6:$G$23,Inputs!$K$6:$K$23)*$K1015</f>
        <v>108.40163934426229</v>
      </c>
      <c r="S1015" s="211" t="s">
        <v>1397</v>
      </c>
      <c r="T1015" s="31" t="s">
        <v>3063</v>
      </c>
      <c r="U1015" s="211" t="s">
        <v>1400</v>
      </c>
      <c r="V1015" s="31" t="s">
        <v>4009</v>
      </c>
      <c r="W1015" s="16" t="s">
        <v>5496</v>
      </c>
      <c r="X1015" s="16"/>
      <c r="Y1015" s="74">
        <v>37</v>
      </c>
      <c r="Z1015" s="196" t="str">
        <f t="shared" si="48"/>
        <v/>
      </c>
    </row>
    <row r="1016" spans="2:26" ht="18.75">
      <c r="B1016" s="211" t="s">
        <v>1393</v>
      </c>
      <c r="C1016" s="211" t="s">
        <v>2808</v>
      </c>
      <c r="D1016" s="46" t="s">
        <v>2783</v>
      </c>
      <c r="E1016" s="31">
        <v>1</v>
      </c>
      <c r="F1016" s="31" t="s">
        <v>2807</v>
      </c>
      <c r="G1016" s="191">
        <v>1.6</v>
      </c>
      <c r="H1016" s="191">
        <f t="shared" si="46"/>
        <v>0.98765432098765427</v>
      </c>
      <c r="I1016" s="154">
        <v>115</v>
      </c>
      <c r="J1016" s="251">
        <f>_xlfn.XLOOKUP($I1016,Inputs!$C$6:$C$23,Inputs!$D$6:$D$23)*$G1016</f>
        <v>0.66742857142857148</v>
      </c>
      <c r="K1016" s="252">
        <f t="shared" si="47"/>
        <v>3</v>
      </c>
      <c r="L1016" s="322"/>
      <c r="M1016" s="322"/>
      <c r="N1016" s="322"/>
      <c r="O1016" s="322"/>
      <c r="P1016" s="322"/>
      <c r="Q1016" s="250">
        <f>_xlfn.XLOOKUP($I1016,Inputs!$G$6:$G$23,Inputs!$J$6:$J$23)*$K1016</f>
        <v>98.449131513647643</v>
      </c>
      <c r="R1016" s="250">
        <f>_xlfn.XLOOKUP($I1016,Inputs!$G$6:$G$23,Inputs!$K$6:$K$23)*$K1016</f>
        <v>108.40163934426229</v>
      </c>
      <c r="S1016" s="211" t="s">
        <v>1397</v>
      </c>
      <c r="T1016" s="31" t="s">
        <v>3063</v>
      </c>
      <c r="U1016" s="211" t="s">
        <v>1398</v>
      </c>
      <c r="V1016" s="31" t="s">
        <v>3061</v>
      </c>
      <c r="W1016" s="16" t="s">
        <v>5496</v>
      </c>
      <c r="X1016" s="16"/>
      <c r="Y1016" s="74">
        <v>38</v>
      </c>
      <c r="Z1016" s="196" t="str">
        <f t="shared" si="48"/>
        <v/>
      </c>
    </row>
    <row r="1017" spans="2:26" ht="18.75">
      <c r="B1017" s="211" t="s">
        <v>1393</v>
      </c>
      <c r="C1017" s="211" t="s">
        <v>2808</v>
      </c>
      <c r="D1017" s="46" t="s">
        <v>2783</v>
      </c>
      <c r="E1017" s="31">
        <v>1</v>
      </c>
      <c r="F1017" s="31" t="s">
        <v>2807</v>
      </c>
      <c r="G1017" s="191">
        <v>6.2</v>
      </c>
      <c r="H1017" s="191">
        <f t="shared" si="46"/>
        <v>3.8271604938271602</v>
      </c>
      <c r="I1017" s="154">
        <v>115</v>
      </c>
      <c r="J1017" s="251">
        <f>_xlfn.XLOOKUP($I1017,Inputs!$C$6:$C$23,Inputs!$D$6:$D$23)*$G1017</f>
        <v>2.5862857142857143</v>
      </c>
      <c r="K1017" s="252">
        <f t="shared" si="47"/>
        <v>3</v>
      </c>
      <c r="L1017" s="322"/>
      <c r="M1017" s="322"/>
      <c r="N1017" s="322"/>
      <c r="O1017" s="322"/>
      <c r="P1017" s="322"/>
      <c r="Q1017" s="250">
        <f>_xlfn.XLOOKUP($I1017,Inputs!$G$6:$G$23,Inputs!$J$6:$J$23)*$K1017</f>
        <v>98.449131513647643</v>
      </c>
      <c r="R1017" s="250">
        <f>_xlfn.XLOOKUP($I1017,Inputs!$G$6:$G$23,Inputs!$K$6:$K$23)*$K1017</f>
        <v>108.40163934426229</v>
      </c>
      <c r="S1017" s="211" t="s">
        <v>1398</v>
      </c>
      <c r="T1017" s="31" t="s">
        <v>3061</v>
      </c>
      <c r="U1017" s="211" t="s">
        <v>1394</v>
      </c>
      <c r="V1017" s="31" t="s">
        <v>3064</v>
      </c>
      <c r="W1017" s="16" t="s">
        <v>5496</v>
      </c>
      <c r="X1017" s="16"/>
      <c r="Y1017" s="74">
        <v>39</v>
      </c>
      <c r="Z1017" s="196" t="str">
        <f t="shared" si="48"/>
        <v/>
      </c>
    </row>
    <row r="1018" spans="2:26" ht="18.75">
      <c r="B1018" s="211" t="s">
        <v>1393</v>
      </c>
      <c r="C1018" s="211" t="s">
        <v>2808</v>
      </c>
      <c r="D1018" s="46" t="s">
        <v>2783</v>
      </c>
      <c r="E1018" s="31">
        <v>1</v>
      </c>
      <c r="F1018" s="31" t="s">
        <v>2807</v>
      </c>
      <c r="G1018" s="191">
        <v>0.1</v>
      </c>
      <c r="H1018" s="191">
        <f t="shared" si="46"/>
        <v>6.1728395061728392E-2</v>
      </c>
      <c r="I1018" s="154">
        <v>115</v>
      </c>
      <c r="J1018" s="251">
        <f>_xlfn.XLOOKUP($I1018,Inputs!$C$6:$C$23,Inputs!$D$6:$D$23)*$G1018</f>
        <v>4.1714285714285718E-2</v>
      </c>
      <c r="K1018" s="252">
        <f t="shared" si="47"/>
        <v>3</v>
      </c>
      <c r="L1018" s="322"/>
      <c r="M1018" s="322"/>
      <c r="N1018" s="322"/>
      <c r="O1018" s="322"/>
      <c r="P1018" s="322"/>
      <c r="Q1018" s="250">
        <f>_xlfn.XLOOKUP($I1018,Inputs!$G$6:$G$23,Inputs!$J$6:$J$23)*$K1018</f>
        <v>98.449131513647643</v>
      </c>
      <c r="R1018" s="250">
        <f>_xlfn.XLOOKUP($I1018,Inputs!$G$6:$G$23,Inputs!$K$6:$K$23)*$K1018</f>
        <v>108.40163934426229</v>
      </c>
      <c r="S1018" s="211" t="s">
        <v>1394</v>
      </c>
      <c r="T1018" s="31" t="s">
        <v>3064</v>
      </c>
      <c r="U1018" s="211" t="s">
        <v>1395</v>
      </c>
      <c r="V1018" s="31" t="s">
        <v>3951</v>
      </c>
      <c r="W1018" s="16" t="s">
        <v>5496</v>
      </c>
      <c r="X1018" s="16"/>
      <c r="Y1018" s="74">
        <v>40</v>
      </c>
      <c r="Z1018" s="196" t="str">
        <f t="shared" si="48"/>
        <v/>
      </c>
    </row>
    <row r="1019" spans="2:26" ht="18.75">
      <c r="B1019" s="211" t="s">
        <v>1393</v>
      </c>
      <c r="C1019" s="211" t="s">
        <v>2808</v>
      </c>
      <c r="D1019" s="46" t="s">
        <v>2783</v>
      </c>
      <c r="E1019" s="31">
        <v>1</v>
      </c>
      <c r="F1019" s="31" t="s">
        <v>2807</v>
      </c>
      <c r="G1019" s="191">
        <v>2</v>
      </c>
      <c r="H1019" s="191">
        <f t="shared" si="46"/>
        <v>1.2345679012345678</v>
      </c>
      <c r="I1019" s="154">
        <v>115</v>
      </c>
      <c r="J1019" s="251">
        <f>_xlfn.XLOOKUP($I1019,Inputs!$C$6:$C$23,Inputs!$D$6:$D$23)*$G1019</f>
        <v>0.8342857142857143</v>
      </c>
      <c r="K1019" s="252">
        <f t="shared" si="47"/>
        <v>3</v>
      </c>
      <c r="L1019" s="322"/>
      <c r="M1019" s="322"/>
      <c r="N1019" s="322"/>
      <c r="O1019" s="322"/>
      <c r="P1019" s="322"/>
      <c r="Q1019" s="250">
        <f>_xlfn.XLOOKUP($I1019,Inputs!$G$6:$G$23,Inputs!$J$6:$J$23)*$K1019</f>
        <v>98.449131513647643</v>
      </c>
      <c r="R1019" s="250">
        <f>_xlfn.XLOOKUP($I1019,Inputs!$G$6:$G$23,Inputs!$K$6:$K$23)*$K1019</f>
        <v>108.40163934426229</v>
      </c>
      <c r="S1019" s="211" t="s">
        <v>1398</v>
      </c>
      <c r="T1019" s="31" t="s">
        <v>3061</v>
      </c>
      <c r="U1019" s="301" t="s">
        <v>5548</v>
      </c>
      <c r="V1019" s="147" t="s">
        <v>3065</v>
      </c>
      <c r="W1019" s="16" t="s">
        <v>5496</v>
      </c>
      <c r="X1019" s="16"/>
      <c r="Y1019" s="74">
        <v>41</v>
      </c>
      <c r="Z1019" s="196" t="str">
        <f t="shared" si="48"/>
        <v/>
      </c>
    </row>
    <row r="1020" spans="2:26" ht="18.75">
      <c r="B1020" s="211" t="s">
        <v>1393</v>
      </c>
      <c r="C1020" s="211" t="s">
        <v>2808</v>
      </c>
      <c r="D1020" s="46" t="s">
        <v>2783</v>
      </c>
      <c r="E1020" s="31">
        <v>1</v>
      </c>
      <c r="F1020" s="31" t="s">
        <v>2807</v>
      </c>
      <c r="G1020" s="191">
        <v>0.1</v>
      </c>
      <c r="H1020" s="191">
        <f t="shared" si="46"/>
        <v>6.1728395061728392E-2</v>
      </c>
      <c r="I1020" s="154">
        <v>115</v>
      </c>
      <c r="J1020" s="251">
        <f>_xlfn.XLOOKUP($I1020,Inputs!$C$6:$C$23,Inputs!$D$6:$D$23)*$G1020</f>
        <v>4.1714285714285718E-2</v>
      </c>
      <c r="K1020" s="252">
        <f t="shared" si="47"/>
        <v>3</v>
      </c>
      <c r="L1020" s="322"/>
      <c r="M1020" s="322"/>
      <c r="N1020" s="322"/>
      <c r="O1020" s="322"/>
      <c r="P1020" s="322"/>
      <c r="Q1020" s="250">
        <f>_xlfn.XLOOKUP($I1020,Inputs!$G$6:$G$23,Inputs!$J$6:$J$23)*$K1020</f>
        <v>98.449131513647643</v>
      </c>
      <c r="R1020" s="250">
        <f>_xlfn.XLOOKUP($I1020,Inputs!$G$6:$G$23,Inputs!$K$6:$K$23)*$K1020</f>
        <v>108.40163934426229</v>
      </c>
      <c r="S1020" s="301" t="s">
        <v>5548</v>
      </c>
      <c r="T1020" s="147" t="s">
        <v>3065</v>
      </c>
      <c r="U1020" s="211" t="s">
        <v>1402</v>
      </c>
      <c r="V1020" s="31" t="s">
        <v>4184</v>
      </c>
      <c r="W1020" s="16" t="s">
        <v>5496</v>
      </c>
      <c r="X1020" s="16"/>
      <c r="Y1020" s="74">
        <v>42</v>
      </c>
      <c r="Z1020" s="196" t="str">
        <f t="shared" si="48"/>
        <v/>
      </c>
    </row>
    <row r="1021" spans="2:26" ht="18.75">
      <c r="B1021" s="211" t="s">
        <v>1412</v>
      </c>
      <c r="C1021" s="211" t="s">
        <v>2808</v>
      </c>
      <c r="D1021" s="46" t="s">
        <v>2783</v>
      </c>
      <c r="E1021" s="31">
        <v>1</v>
      </c>
      <c r="F1021" s="31" t="s">
        <v>2807</v>
      </c>
      <c r="G1021" s="191">
        <v>4</v>
      </c>
      <c r="H1021" s="191">
        <f t="shared" si="46"/>
        <v>2.4691358024691357</v>
      </c>
      <c r="I1021" s="154">
        <v>115</v>
      </c>
      <c r="J1021" s="251">
        <f>_xlfn.XLOOKUP($I1021,Inputs!$C$6:$C$23,Inputs!$D$6:$D$23)*$G1021</f>
        <v>1.6685714285714286</v>
      </c>
      <c r="K1021" s="252">
        <f t="shared" si="47"/>
        <v>3</v>
      </c>
      <c r="L1021" s="322"/>
      <c r="M1021" s="322"/>
      <c r="N1021" s="322"/>
      <c r="O1021" s="322"/>
      <c r="P1021" s="322"/>
      <c r="Q1021" s="250">
        <f>_xlfn.XLOOKUP($I1021,Inputs!$G$6:$G$23,Inputs!$J$6:$J$23)*$K1021</f>
        <v>98.449131513647643</v>
      </c>
      <c r="R1021" s="250">
        <f>_xlfn.XLOOKUP($I1021,Inputs!$G$6:$G$23,Inputs!$K$6:$K$23)*$K1021</f>
        <v>108.40163934426229</v>
      </c>
      <c r="S1021" s="211" t="s">
        <v>1401</v>
      </c>
      <c r="T1021" s="31" t="s">
        <v>4532</v>
      </c>
      <c r="U1021" s="301" t="s">
        <v>1415</v>
      </c>
      <c r="V1021" s="147" t="s">
        <v>5529</v>
      </c>
      <c r="W1021" s="16" t="s">
        <v>5496</v>
      </c>
      <c r="X1021" s="16"/>
      <c r="Y1021" s="74">
        <v>56</v>
      </c>
      <c r="Z1021" s="196" t="str">
        <f t="shared" si="48"/>
        <v/>
      </c>
    </row>
    <row r="1022" spans="2:26" ht="18.75">
      <c r="B1022" s="211" t="s">
        <v>1412</v>
      </c>
      <c r="C1022" s="211" t="s">
        <v>2808</v>
      </c>
      <c r="D1022" s="46" t="s">
        <v>2783</v>
      </c>
      <c r="E1022" s="31">
        <v>1</v>
      </c>
      <c r="F1022" s="31" t="s">
        <v>2807</v>
      </c>
      <c r="G1022" s="191">
        <v>3</v>
      </c>
      <c r="H1022" s="191">
        <f t="shared" si="46"/>
        <v>1.8518518518518516</v>
      </c>
      <c r="I1022" s="154">
        <v>115</v>
      </c>
      <c r="J1022" s="251">
        <f>_xlfn.XLOOKUP($I1022,Inputs!$C$6:$C$23,Inputs!$D$6:$D$23)*$G1022</f>
        <v>1.2514285714285713</v>
      </c>
      <c r="K1022" s="252">
        <f t="shared" si="47"/>
        <v>3</v>
      </c>
      <c r="L1022" s="322"/>
      <c r="M1022" s="322"/>
      <c r="N1022" s="322"/>
      <c r="O1022" s="322"/>
      <c r="P1022" s="322"/>
      <c r="Q1022" s="250">
        <f>_xlfn.XLOOKUP($I1022,Inputs!$G$6:$G$23,Inputs!$J$6:$J$23)*$K1022</f>
        <v>98.449131513647643</v>
      </c>
      <c r="R1022" s="250">
        <f>_xlfn.XLOOKUP($I1022,Inputs!$G$6:$G$23,Inputs!$K$6:$K$23)*$K1022</f>
        <v>108.40163934426229</v>
      </c>
      <c r="S1022" s="301" t="s">
        <v>1415</v>
      </c>
      <c r="T1022" s="147" t="s">
        <v>5529</v>
      </c>
      <c r="U1022" s="211" t="s">
        <v>1413</v>
      </c>
      <c r="V1022" s="31" t="s">
        <v>2812</v>
      </c>
      <c r="W1022" s="16" t="s">
        <v>5496</v>
      </c>
      <c r="X1022" s="16"/>
      <c r="Y1022" s="74">
        <v>57</v>
      </c>
      <c r="Z1022" s="196" t="str">
        <f t="shared" si="48"/>
        <v/>
      </c>
    </row>
    <row r="1023" spans="2:26" ht="18.75">
      <c r="B1023" s="211" t="s">
        <v>1412</v>
      </c>
      <c r="C1023" s="211" t="s">
        <v>2808</v>
      </c>
      <c r="D1023" s="46" t="s">
        <v>2783</v>
      </c>
      <c r="E1023" s="31">
        <v>1</v>
      </c>
      <c r="F1023" s="31" t="s">
        <v>2807</v>
      </c>
      <c r="G1023" s="191">
        <v>3.9</v>
      </c>
      <c r="H1023" s="191">
        <f t="shared" si="46"/>
        <v>2.407407407407407</v>
      </c>
      <c r="I1023" s="154">
        <v>115</v>
      </c>
      <c r="J1023" s="251">
        <f>_xlfn.XLOOKUP($I1023,Inputs!$C$6:$C$23,Inputs!$D$6:$D$23)*$G1023</f>
        <v>1.6268571428571428</v>
      </c>
      <c r="K1023" s="252">
        <f t="shared" si="47"/>
        <v>3</v>
      </c>
      <c r="L1023" s="322"/>
      <c r="M1023" s="322"/>
      <c r="N1023" s="322"/>
      <c r="O1023" s="322"/>
      <c r="P1023" s="322"/>
      <c r="Q1023" s="250">
        <f>_xlfn.XLOOKUP($I1023,Inputs!$G$6:$G$23,Inputs!$J$6:$J$23)*$K1023</f>
        <v>98.449131513647643</v>
      </c>
      <c r="R1023" s="250">
        <f>_xlfn.XLOOKUP($I1023,Inputs!$G$6:$G$23,Inputs!$K$6:$K$23)*$K1023</f>
        <v>108.40163934426229</v>
      </c>
      <c r="S1023" s="301" t="s">
        <v>1415</v>
      </c>
      <c r="T1023" s="147" t="s">
        <v>5529</v>
      </c>
      <c r="U1023" s="211" t="s">
        <v>1416</v>
      </c>
      <c r="V1023" s="31" t="s">
        <v>3067</v>
      </c>
      <c r="W1023" s="16" t="s">
        <v>5496</v>
      </c>
      <c r="X1023" s="16"/>
      <c r="Y1023" s="74">
        <v>58</v>
      </c>
      <c r="Z1023" s="196" t="str">
        <f t="shared" si="48"/>
        <v/>
      </c>
    </row>
    <row r="1024" spans="2:26" ht="18.75">
      <c r="B1024" s="211" t="s">
        <v>1412</v>
      </c>
      <c r="C1024" s="211" t="s">
        <v>2808</v>
      </c>
      <c r="D1024" s="46" t="s">
        <v>2783</v>
      </c>
      <c r="E1024" s="31">
        <v>1</v>
      </c>
      <c r="F1024" s="31" t="s">
        <v>2807</v>
      </c>
      <c r="G1024" s="191">
        <v>4.8</v>
      </c>
      <c r="H1024" s="191">
        <f t="shared" si="46"/>
        <v>2.9629629629629628</v>
      </c>
      <c r="I1024" s="154">
        <v>115</v>
      </c>
      <c r="J1024" s="251">
        <f>_xlfn.XLOOKUP($I1024,Inputs!$C$6:$C$23,Inputs!$D$6:$D$23)*$G1024</f>
        <v>2.0022857142857142</v>
      </c>
      <c r="K1024" s="252">
        <f t="shared" si="47"/>
        <v>3</v>
      </c>
      <c r="L1024" s="322"/>
      <c r="M1024" s="322"/>
      <c r="N1024" s="322"/>
      <c r="O1024" s="322"/>
      <c r="P1024" s="322"/>
      <c r="Q1024" s="250">
        <f>_xlfn.XLOOKUP($I1024,Inputs!$G$6:$G$23,Inputs!$J$6:$J$23)*$K1024</f>
        <v>98.449131513647643</v>
      </c>
      <c r="R1024" s="250">
        <f>_xlfn.XLOOKUP($I1024,Inputs!$G$6:$G$23,Inputs!$K$6:$K$23)*$K1024</f>
        <v>108.40163934426229</v>
      </c>
      <c r="S1024" s="211" t="s">
        <v>1413</v>
      </c>
      <c r="T1024" s="31" t="s">
        <v>2812</v>
      </c>
      <c r="U1024" s="211" t="s">
        <v>1414</v>
      </c>
      <c r="V1024" s="31" t="s">
        <v>4149</v>
      </c>
      <c r="W1024" s="16" t="s">
        <v>5496</v>
      </c>
      <c r="X1024" s="16"/>
      <c r="Y1024" s="74">
        <v>59</v>
      </c>
      <c r="Z1024" s="196" t="str">
        <f t="shared" si="48"/>
        <v/>
      </c>
    </row>
    <row r="1025" spans="2:26" ht="18.75">
      <c r="B1025" s="211" t="s">
        <v>1412</v>
      </c>
      <c r="C1025" s="211" t="s">
        <v>2808</v>
      </c>
      <c r="D1025" s="46" t="s">
        <v>2783</v>
      </c>
      <c r="E1025" s="31">
        <v>1</v>
      </c>
      <c r="F1025" s="31" t="s">
        <v>2807</v>
      </c>
      <c r="G1025" s="191">
        <v>0.1</v>
      </c>
      <c r="H1025" s="191">
        <f t="shared" si="46"/>
        <v>6.1728395061728392E-2</v>
      </c>
      <c r="I1025" s="154">
        <v>115</v>
      </c>
      <c r="J1025" s="251">
        <f>_xlfn.XLOOKUP($I1025,Inputs!$C$6:$C$23,Inputs!$D$6:$D$23)*$G1025</f>
        <v>4.1714285714285718E-2</v>
      </c>
      <c r="K1025" s="252">
        <f t="shared" si="47"/>
        <v>3</v>
      </c>
      <c r="L1025" s="322"/>
      <c r="M1025" s="322"/>
      <c r="N1025" s="322"/>
      <c r="O1025" s="322"/>
      <c r="P1025" s="322"/>
      <c r="Q1025" s="250">
        <f>_xlfn.XLOOKUP($I1025,Inputs!$G$6:$G$23,Inputs!$J$6:$J$23)*$K1025</f>
        <v>98.449131513647643</v>
      </c>
      <c r="R1025" s="250">
        <f>_xlfn.XLOOKUP($I1025,Inputs!$G$6:$G$23,Inputs!$K$6:$K$23)*$K1025</f>
        <v>108.40163934426229</v>
      </c>
      <c r="S1025" s="211" t="s">
        <v>1414</v>
      </c>
      <c r="T1025" s="31" t="s">
        <v>4149</v>
      </c>
      <c r="U1025" s="211" t="s">
        <v>1417</v>
      </c>
      <c r="V1025" s="31" t="s">
        <v>4530</v>
      </c>
      <c r="W1025" s="16" t="s">
        <v>5496</v>
      </c>
      <c r="X1025" s="16"/>
      <c r="Y1025" s="74">
        <v>60</v>
      </c>
      <c r="Z1025" s="196" t="str">
        <f t="shared" si="48"/>
        <v/>
      </c>
    </row>
    <row r="1026" spans="2:26" ht="18.75">
      <c r="B1026" s="211" t="s">
        <v>1412</v>
      </c>
      <c r="C1026" s="211" t="s">
        <v>2808</v>
      </c>
      <c r="D1026" s="46" t="s">
        <v>2783</v>
      </c>
      <c r="E1026" s="31">
        <v>1</v>
      </c>
      <c r="F1026" s="31" t="s">
        <v>2807</v>
      </c>
      <c r="G1026" s="191">
        <v>2.2999999999999998</v>
      </c>
      <c r="H1026" s="191">
        <f t="shared" si="46"/>
        <v>1.419753086419753</v>
      </c>
      <c r="I1026" s="154">
        <v>115</v>
      </c>
      <c r="J1026" s="251">
        <f>_xlfn.XLOOKUP($I1026,Inputs!$C$6:$C$23,Inputs!$D$6:$D$23)*$G1026</f>
        <v>0.95942857142857141</v>
      </c>
      <c r="K1026" s="252">
        <f t="shared" si="47"/>
        <v>3</v>
      </c>
      <c r="L1026" s="322"/>
      <c r="M1026" s="322"/>
      <c r="N1026" s="322"/>
      <c r="O1026" s="322"/>
      <c r="P1026" s="322"/>
      <c r="Q1026" s="250">
        <f>_xlfn.XLOOKUP($I1026,Inputs!$G$6:$G$23,Inputs!$J$6:$J$23)*$K1026</f>
        <v>98.449131513647643</v>
      </c>
      <c r="R1026" s="250">
        <f>_xlfn.XLOOKUP($I1026,Inputs!$G$6:$G$23,Inputs!$K$6:$K$23)*$K1026</f>
        <v>108.40163934426229</v>
      </c>
      <c r="S1026" s="211" t="s">
        <v>1416</v>
      </c>
      <c r="T1026" s="31" t="s">
        <v>3067</v>
      </c>
      <c r="U1026" s="211" t="s">
        <v>1418</v>
      </c>
      <c r="V1026" s="31" t="s">
        <v>4218</v>
      </c>
      <c r="W1026" s="16" t="s">
        <v>5496</v>
      </c>
      <c r="X1026" s="16"/>
      <c r="Y1026" s="74">
        <v>61</v>
      </c>
      <c r="Z1026" s="196" t="str">
        <f t="shared" si="48"/>
        <v/>
      </c>
    </row>
    <row r="1027" spans="2:26" ht="18.75">
      <c r="B1027" s="211" t="s">
        <v>1412</v>
      </c>
      <c r="C1027" s="211" t="s">
        <v>2808</v>
      </c>
      <c r="D1027" s="46" t="s">
        <v>2783</v>
      </c>
      <c r="E1027" s="31">
        <v>1</v>
      </c>
      <c r="F1027" s="31" t="s">
        <v>2807</v>
      </c>
      <c r="G1027" s="191">
        <v>3.3</v>
      </c>
      <c r="H1027" s="191">
        <f t="shared" si="46"/>
        <v>2.0370370370370368</v>
      </c>
      <c r="I1027" s="154">
        <v>115</v>
      </c>
      <c r="J1027" s="251">
        <f>_xlfn.XLOOKUP($I1027,Inputs!$C$6:$C$23,Inputs!$D$6:$D$23)*$G1027</f>
        <v>1.3765714285714286</v>
      </c>
      <c r="K1027" s="252">
        <f t="shared" si="47"/>
        <v>3</v>
      </c>
      <c r="L1027" s="322"/>
      <c r="M1027" s="322"/>
      <c r="N1027" s="322"/>
      <c r="O1027" s="322"/>
      <c r="P1027" s="322"/>
      <c r="Q1027" s="250">
        <f>_xlfn.XLOOKUP($I1027,Inputs!$G$6:$G$23,Inputs!$J$6:$J$23)*$K1027</f>
        <v>98.449131513647643</v>
      </c>
      <c r="R1027" s="250">
        <f>_xlfn.XLOOKUP($I1027,Inputs!$G$6:$G$23,Inputs!$K$6:$K$23)*$K1027</f>
        <v>108.40163934426229</v>
      </c>
      <c r="S1027" s="211" t="s">
        <v>1418</v>
      </c>
      <c r="T1027" s="31" t="s">
        <v>4218</v>
      </c>
      <c r="U1027" s="211" t="s">
        <v>1419</v>
      </c>
      <c r="V1027" s="31" t="s">
        <v>4239</v>
      </c>
      <c r="W1027" s="16" t="s">
        <v>5496</v>
      </c>
      <c r="X1027" s="16"/>
      <c r="Y1027" s="74">
        <v>62</v>
      </c>
      <c r="Z1027" s="196" t="str">
        <f t="shared" si="48"/>
        <v/>
      </c>
    </row>
    <row r="1028" spans="2:26" ht="18.75">
      <c r="B1028" s="211" t="s">
        <v>1428</v>
      </c>
      <c r="C1028" s="211" t="s">
        <v>2808</v>
      </c>
      <c r="D1028" s="46" t="s">
        <v>2783</v>
      </c>
      <c r="E1028" s="31">
        <v>1</v>
      </c>
      <c r="F1028" s="31" t="s">
        <v>2807</v>
      </c>
      <c r="G1028" s="191">
        <v>2.6</v>
      </c>
      <c r="H1028" s="191">
        <f t="shared" ref="H1028:H1091" si="49">G1028/1.62</f>
        <v>1.6049382716049383</v>
      </c>
      <c r="I1028" s="154">
        <v>115</v>
      </c>
      <c r="J1028" s="251">
        <f>_xlfn.XLOOKUP($I1028,Inputs!$C$6:$C$23,Inputs!$D$6:$D$23)*$G1028</f>
        <v>1.0845714285714285</v>
      </c>
      <c r="K1028" s="252">
        <f t="shared" ref="K1028:K1091" si="50">IF((42.4*(H1028)^(-0.6595))&gt;=3,3,(IF(42.4*(H1028)^(-0.6595)&lt;=0.5,0.5,(42.4*(H1028)^(-0.6595)))))</f>
        <v>3</v>
      </c>
      <c r="L1028" s="322"/>
      <c r="M1028" s="322"/>
      <c r="N1028" s="322"/>
      <c r="O1028" s="322"/>
      <c r="P1028" s="322"/>
      <c r="Q1028" s="250">
        <f>_xlfn.XLOOKUP($I1028,Inputs!$G$6:$G$23,Inputs!$J$6:$J$23)*$K1028</f>
        <v>98.449131513647643</v>
      </c>
      <c r="R1028" s="250">
        <f>_xlfn.XLOOKUP($I1028,Inputs!$G$6:$G$23,Inputs!$K$6:$K$23)*$K1028</f>
        <v>108.40163934426229</v>
      </c>
      <c r="S1028" s="211" t="s">
        <v>1401</v>
      </c>
      <c r="T1028" s="31" t="s">
        <v>4532</v>
      </c>
      <c r="U1028" s="211" t="s">
        <v>1396</v>
      </c>
      <c r="V1028" s="31" t="s">
        <v>3062</v>
      </c>
      <c r="W1028" s="16" t="s">
        <v>5496</v>
      </c>
      <c r="X1028" s="16"/>
      <c r="Y1028" s="74">
        <v>71</v>
      </c>
      <c r="Z1028" s="196" t="str">
        <f t="shared" si="48"/>
        <v/>
      </c>
    </row>
    <row r="1029" spans="2:26" ht="18.75">
      <c r="B1029" s="211" t="s">
        <v>1428</v>
      </c>
      <c r="C1029" s="211" t="s">
        <v>2808</v>
      </c>
      <c r="D1029" s="46" t="s">
        <v>2783</v>
      </c>
      <c r="E1029" s="31">
        <v>1</v>
      </c>
      <c r="F1029" s="31" t="s">
        <v>2807</v>
      </c>
      <c r="G1029" s="191">
        <v>0.4</v>
      </c>
      <c r="H1029" s="191">
        <f t="shared" si="49"/>
        <v>0.24691358024691357</v>
      </c>
      <c r="I1029" s="154">
        <v>115</v>
      </c>
      <c r="J1029" s="251">
        <f>_xlfn.XLOOKUP($I1029,Inputs!$C$6:$C$23,Inputs!$D$6:$D$23)*$G1029</f>
        <v>0.16685714285714287</v>
      </c>
      <c r="K1029" s="252">
        <f t="shared" si="50"/>
        <v>3</v>
      </c>
      <c r="L1029" s="322"/>
      <c r="M1029" s="322"/>
      <c r="N1029" s="322"/>
      <c r="O1029" s="322"/>
      <c r="P1029" s="322"/>
      <c r="Q1029" s="250">
        <f>_xlfn.XLOOKUP($I1029,Inputs!$G$6:$G$23,Inputs!$J$6:$J$23)*$K1029</f>
        <v>98.449131513647643</v>
      </c>
      <c r="R1029" s="250">
        <f>_xlfn.XLOOKUP($I1029,Inputs!$G$6:$G$23,Inputs!$K$6:$K$23)*$K1029</f>
        <v>108.40163934426229</v>
      </c>
      <c r="S1029" s="211" t="s">
        <v>1396</v>
      </c>
      <c r="T1029" s="31" t="s">
        <v>3062</v>
      </c>
      <c r="U1029" s="211" t="s">
        <v>1397</v>
      </c>
      <c r="V1029" s="31" t="s">
        <v>3063</v>
      </c>
      <c r="W1029" s="16" t="s">
        <v>5496</v>
      </c>
      <c r="X1029" s="16"/>
      <c r="Y1029" s="74">
        <v>72</v>
      </c>
      <c r="Z1029" s="196" t="str">
        <f t="shared" si="48"/>
        <v/>
      </c>
    </row>
    <row r="1030" spans="2:26" ht="18.75">
      <c r="B1030" s="211" t="s">
        <v>1428</v>
      </c>
      <c r="C1030" s="211" t="s">
        <v>2808</v>
      </c>
      <c r="D1030" s="46" t="s">
        <v>2783</v>
      </c>
      <c r="E1030" s="31">
        <v>1</v>
      </c>
      <c r="F1030" s="31" t="s">
        <v>2807</v>
      </c>
      <c r="G1030" s="191">
        <v>0.1</v>
      </c>
      <c r="H1030" s="191">
        <f t="shared" si="49"/>
        <v>6.1728395061728392E-2</v>
      </c>
      <c r="I1030" s="154">
        <v>115</v>
      </c>
      <c r="J1030" s="251">
        <f>_xlfn.XLOOKUP($I1030,Inputs!$C$6:$C$23,Inputs!$D$6:$D$23)*$G1030</f>
        <v>4.1714285714285718E-2</v>
      </c>
      <c r="K1030" s="252">
        <f t="shared" si="50"/>
        <v>3</v>
      </c>
      <c r="L1030" s="322"/>
      <c r="M1030" s="322"/>
      <c r="N1030" s="322"/>
      <c r="O1030" s="322"/>
      <c r="P1030" s="322"/>
      <c r="Q1030" s="250">
        <f>_xlfn.XLOOKUP($I1030,Inputs!$G$6:$G$23,Inputs!$J$6:$J$23)*$K1030</f>
        <v>98.449131513647643</v>
      </c>
      <c r="R1030" s="250">
        <f>_xlfn.XLOOKUP($I1030,Inputs!$G$6:$G$23,Inputs!$K$6:$K$23)*$K1030</f>
        <v>108.40163934426229</v>
      </c>
      <c r="S1030" s="211" t="s">
        <v>1397</v>
      </c>
      <c r="T1030" s="31" t="s">
        <v>3063</v>
      </c>
      <c r="U1030" s="211" t="s">
        <v>1400</v>
      </c>
      <c r="V1030" s="31" t="s">
        <v>4009</v>
      </c>
      <c r="W1030" s="16" t="s">
        <v>5496</v>
      </c>
      <c r="X1030" s="16"/>
      <c r="Y1030" s="74">
        <v>73</v>
      </c>
      <c r="Z1030" s="196" t="str">
        <f t="shared" si="48"/>
        <v/>
      </c>
    </row>
    <row r="1031" spans="2:26" ht="18.75">
      <c r="B1031" s="211" t="s">
        <v>1428</v>
      </c>
      <c r="C1031" s="211" t="s">
        <v>2808</v>
      </c>
      <c r="D1031" s="46" t="s">
        <v>2783</v>
      </c>
      <c r="E1031" s="31">
        <v>1</v>
      </c>
      <c r="F1031" s="31" t="s">
        <v>2807</v>
      </c>
      <c r="G1031" s="191">
        <v>2.4</v>
      </c>
      <c r="H1031" s="191">
        <f t="shared" si="49"/>
        <v>1.4814814814814814</v>
      </c>
      <c r="I1031" s="154">
        <v>115</v>
      </c>
      <c r="J1031" s="251">
        <f>_xlfn.XLOOKUP($I1031,Inputs!$C$6:$C$23,Inputs!$D$6:$D$23)*$G1031</f>
        <v>1.0011428571428571</v>
      </c>
      <c r="K1031" s="252">
        <f t="shared" si="50"/>
        <v>3</v>
      </c>
      <c r="L1031" s="322"/>
      <c r="M1031" s="322"/>
      <c r="N1031" s="322"/>
      <c r="O1031" s="322"/>
      <c r="P1031" s="322"/>
      <c r="Q1031" s="250">
        <f>_xlfn.XLOOKUP($I1031,Inputs!$G$6:$G$23,Inputs!$J$6:$J$23)*$K1031</f>
        <v>98.449131513647643</v>
      </c>
      <c r="R1031" s="250">
        <f>_xlfn.XLOOKUP($I1031,Inputs!$G$6:$G$23,Inputs!$K$6:$K$23)*$K1031</f>
        <v>108.40163934426229</v>
      </c>
      <c r="S1031" s="211" t="s">
        <v>1397</v>
      </c>
      <c r="T1031" s="31" t="s">
        <v>3063</v>
      </c>
      <c r="U1031" s="211" t="s">
        <v>1398</v>
      </c>
      <c r="V1031" s="31" t="s">
        <v>3061</v>
      </c>
      <c r="W1031" s="16" t="s">
        <v>5496</v>
      </c>
      <c r="X1031" s="16"/>
      <c r="Y1031" s="74">
        <v>74</v>
      </c>
      <c r="Z1031" s="196" t="str">
        <f t="shared" si="48"/>
        <v/>
      </c>
    </row>
    <row r="1032" spans="2:26" ht="18.75">
      <c r="B1032" s="211" t="s">
        <v>1428</v>
      </c>
      <c r="C1032" s="211" t="s">
        <v>2808</v>
      </c>
      <c r="D1032" s="46" t="s">
        <v>2783</v>
      </c>
      <c r="E1032" s="31">
        <v>1</v>
      </c>
      <c r="F1032" s="31" t="s">
        <v>2807</v>
      </c>
      <c r="G1032" s="191">
        <v>0.5</v>
      </c>
      <c r="H1032" s="191">
        <f t="shared" si="49"/>
        <v>0.30864197530864196</v>
      </c>
      <c r="I1032" s="154">
        <v>115</v>
      </c>
      <c r="J1032" s="251">
        <f>_xlfn.XLOOKUP($I1032,Inputs!$C$6:$C$23,Inputs!$D$6:$D$23)*$G1032</f>
        <v>0.20857142857142857</v>
      </c>
      <c r="K1032" s="252">
        <f t="shared" si="50"/>
        <v>3</v>
      </c>
      <c r="L1032" s="322"/>
      <c r="M1032" s="322"/>
      <c r="N1032" s="322"/>
      <c r="O1032" s="322"/>
      <c r="P1032" s="322"/>
      <c r="Q1032" s="250">
        <f>_xlfn.XLOOKUP($I1032,Inputs!$G$6:$G$23,Inputs!$J$6:$J$23)*$K1032</f>
        <v>98.449131513647643</v>
      </c>
      <c r="R1032" s="250">
        <f>_xlfn.XLOOKUP($I1032,Inputs!$G$6:$G$23,Inputs!$K$6:$K$23)*$K1032</f>
        <v>108.40163934426229</v>
      </c>
      <c r="S1032" s="211" t="s">
        <v>1398</v>
      </c>
      <c r="T1032" s="31" t="s">
        <v>3061</v>
      </c>
      <c r="U1032" s="211" t="s">
        <v>1429</v>
      </c>
      <c r="V1032" s="31" t="s">
        <v>3069</v>
      </c>
      <c r="W1032" s="16" t="s">
        <v>5496</v>
      </c>
      <c r="X1032" s="16"/>
      <c r="Y1032" s="74">
        <v>75</v>
      </c>
      <c r="Z1032" s="196" t="str">
        <f t="shared" si="48"/>
        <v/>
      </c>
    </row>
    <row r="1033" spans="2:26" ht="18.75">
      <c r="B1033" s="211" t="s">
        <v>1428</v>
      </c>
      <c r="C1033" s="211" t="s">
        <v>2808</v>
      </c>
      <c r="D1033" s="46" t="s">
        <v>2783</v>
      </c>
      <c r="E1033" s="31">
        <v>1</v>
      </c>
      <c r="F1033" s="31" t="s">
        <v>2807</v>
      </c>
      <c r="G1033" s="191">
        <v>0.1</v>
      </c>
      <c r="H1033" s="191">
        <f t="shared" si="49"/>
        <v>6.1728395061728392E-2</v>
      </c>
      <c r="I1033" s="154">
        <v>115</v>
      </c>
      <c r="J1033" s="251">
        <f>_xlfn.XLOOKUP($I1033,Inputs!$C$6:$C$23,Inputs!$D$6:$D$23)*$G1033</f>
        <v>4.1714285714285718E-2</v>
      </c>
      <c r="K1033" s="252">
        <f t="shared" si="50"/>
        <v>3</v>
      </c>
      <c r="L1033" s="322"/>
      <c r="M1033" s="322"/>
      <c r="N1033" s="322"/>
      <c r="O1033" s="322"/>
      <c r="P1033" s="322"/>
      <c r="Q1033" s="250">
        <f>_xlfn.XLOOKUP($I1033,Inputs!$G$6:$G$23,Inputs!$J$6:$J$23)*$K1033</f>
        <v>98.449131513647643</v>
      </c>
      <c r="R1033" s="250">
        <f>_xlfn.XLOOKUP($I1033,Inputs!$G$6:$G$23,Inputs!$K$6:$K$23)*$K1033</f>
        <v>108.40163934426229</v>
      </c>
      <c r="S1033" s="211" t="s">
        <v>1429</v>
      </c>
      <c r="T1033" s="31" t="s">
        <v>3069</v>
      </c>
      <c r="U1033" s="211" t="s">
        <v>1430</v>
      </c>
      <c r="V1033" s="31" t="s">
        <v>4160</v>
      </c>
      <c r="W1033" s="16" t="s">
        <v>5496</v>
      </c>
      <c r="X1033" s="16"/>
      <c r="Y1033" s="74">
        <v>76</v>
      </c>
      <c r="Z1033" s="196" t="str">
        <f t="shared" si="48"/>
        <v/>
      </c>
    </row>
    <row r="1034" spans="2:26" ht="18.75">
      <c r="B1034" s="211" t="s">
        <v>1428</v>
      </c>
      <c r="C1034" s="211" t="s">
        <v>2808</v>
      </c>
      <c r="D1034" s="46" t="s">
        <v>2783</v>
      </c>
      <c r="E1034" s="31">
        <v>1</v>
      </c>
      <c r="F1034" s="31" t="s">
        <v>2807</v>
      </c>
      <c r="G1034" s="191">
        <v>2.2000000000000002</v>
      </c>
      <c r="H1034" s="191">
        <f t="shared" si="49"/>
        <v>1.3580246913580247</v>
      </c>
      <c r="I1034" s="154">
        <v>115</v>
      </c>
      <c r="J1034" s="251">
        <f>_xlfn.XLOOKUP($I1034,Inputs!$C$6:$C$23,Inputs!$D$6:$D$23)*$G1034</f>
        <v>0.91771428571428582</v>
      </c>
      <c r="K1034" s="252">
        <f t="shared" si="50"/>
        <v>3</v>
      </c>
      <c r="L1034" s="322"/>
      <c r="M1034" s="322"/>
      <c r="N1034" s="322"/>
      <c r="O1034" s="322"/>
      <c r="P1034" s="322"/>
      <c r="Q1034" s="250">
        <f>_xlfn.XLOOKUP($I1034,Inputs!$G$6:$G$23,Inputs!$J$6:$J$23)*$K1034</f>
        <v>98.449131513647643</v>
      </c>
      <c r="R1034" s="250">
        <f>_xlfn.XLOOKUP($I1034,Inputs!$G$6:$G$23,Inputs!$K$6:$K$23)*$K1034</f>
        <v>108.40163934426229</v>
      </c>
      <c r="S1034" s="211" t="s">
        <v>1429</v>
      </c>
      <c r="T1034" s="31" t="s">
        <v>3069</v>
      </c>
      <c r="U1034" s="211" t="s">
        <v>1431</v>
      </c>
      <c r="V1034" s="31" t="s">
        <v>4191</v>
      </c>
      <c r="W1034" s="16" t="s">
        <v>5496</v>
      </c>
      <c r="X1034" s="16"/>
      <c r="Y1034" s="74">
        <v>77</v>
      </c>
      <c r="Z1034" s="196" t="str">
        <f t="shared" si="48"/>
        <v/>
      </c>
    </row>
    <row r="1035" spans="2:26" ht="18.75">
      <c r="B1035" s="211" t="s">
        <v>1428</v>
      </c>
      <c r="C1035" s="211" t="s">
        <v>2808</v>
      </c>
      <c r="D1035" s="46" t="s">
        <v>2783</v>
      </c>
      <c r="E1035" s="31">
        <v>1</v>
      </c>
      <c r="F1035" s="31" t="s">
        <v>2807</v>
      </c>
      <c r="G1035" s="191">
        <v>4.0999999999999996</v>
      </c>
      <c r="H1035" s="191">
        <f t="shared" si="49"/>
        <v>2.5308641975308639</v>
      </c>
      <c r="I1035" s="154">
        <v>115</v>
      </c>
      <c r="J1035" s="251">
        <f>_xlfn.XLOOKUP($I1035,Inputs!$C$6:$C$23,Inputs!$D$6:$D$23)*$G1035</f>
        <v>1.7102857142857142</v>
      </c>
      <c r="K1035" s="252">
        <f t="shared" si="50"/>
        <v>3</v>
      </c>
      <c r="L1035" s="322"/>
      <c r="M1035" s="322"/>
      <c r="N1035" s="322"/>
      <c r="O1035" s="322"/>
      <c r="P1035" s="322"/>
      <c r="Q1035" s="250">
        <f>_xlfn.XLOOKUP($I1035,Inputs!$G$6:$G$23,Inputs!$J$6:$J$23)*$K1035</f>
        <v>98.449131513647643</v>
      </c>
      <c r="R1035" s="250">
        <f>_xlfn.XLOOKUP($I1035,Inputs!$G$6:$G$23,Inputs!$K$6:$K$23)*$K1035</f>
        <v>108.40163934426229</v>
      </c>
      <c r="S1035" s="211" t="s">
        <v>1431</v>
      </c>
      <c r="T1035" s="31" t="s">
        <v>4191</v>
      </c>
      <c r="U1035" s="211" t="s">
        <v>1432</v>
      </c>
      <c r="V1035" s="31" t="s">
        <v>4097</v>
      </c>
      <c r="W1035" s="16" t="s">
        <v>5496</v>
      </c>
      <c r="X1035" s="16"/>
      <c r="Y1035" s="74">
        <v>78</v>
      </c>
      <c r="Z1035" s="196" t="str">
        <f t="shared" si="48"/>
        <v/>
      </c>
    </row>
    <row r="1036" spans="2:26" ht="18.75">
      <c r="B1036" s="211" t="s">
        <v>1441</v>
      </c>
      <c r="C1036" s="211" t="s">
        <v>2808</v>
      </c>
      <c r="D1036" s="46" t="s">
        <v>2783</v>
      </c>
      <c r="E1036" s="31">
        <v>1</v>
      </c>
      <c r="F1036" s="31" t="s">
        <v>2807</v>
      </c>
      <c r="G1036" s="191">
        <v>2.6</v>
      </c>
      <c r="H1036" s="191">
        <f t="shared" si="49"/>
        <v>1.6049382716049383</v>
      </c>
      <c r="I1036" s="154">
        <v>115</v>
      </c>
      <c r="J1036" s="251">
        <f>_xlfn.XLOOKUP($I1036,Inputs!$C$6:$C$23,Inputs!$D$6:$D$23)*$G1036</f>
        <v>1.0845714285714285</v>
      </c>
      <c r="K1036" s="252">
        <f t="shared" si="50"/>
        <v>3</v>
      </c>
      <c r="L1036" s="322"/>
      <c r="M1036" s="322"/>
      <c r="N1036" s="322"/>
      <c r="O1036" s="322"/>
      <c r="P1036" s="322"/>
      <c r="Q1036" s="250">
        <f>_xlfn.XLOOKUP($I1036,Inputs!$G$6:$G$23,Inputs!$J$6:$J$23)*$K1036</f>
        <v>98.449131513647643</v>
      </c>
      <c r="R1036" s="250">
        <f>_xlfn.XLOOKUP($I1036,Inputs!$G$6:$G$23,Inputs!$K$6:$K$23)*$K1036</f>
        <v>108.40163934426229</v>
      </c>
      <c r="S1036" s="211" t="s">
        <v>1401</v>
      </c>
      <c r="T1036" s="31" t="s">
        <v>4532</v>
      </c>
      <c r="U1036" s="211" t="s">
        <v>1396</v>
      </c>
      <c r="V1036" s="31" t="s">
        <v>3062</v>
      </c>
      <c r="W1036" s="16" t="s">
        <v>5496</v>
      </c>
      <c r="X1036" s="16"/>
      <c r="Y1036" s="74">
        <v>103</v>
      </c>
      <c r="Z1036" s="196" t="str">
        <f t="shared" ref="Z1036:Z1099" si="51">IF(S1036=U1036,"YES","")</f>
        <v/>
      </c>
    </row>
    <row r="1037" spans="2:26" ht="18.75">
      <c r="B1037" s="211" t="s">
        <v>1441</v>
      </c>
      <c r="C1037" s="211" t="s">
        <v>2808</v>
      </c>
      <c r="D1037" s="46" t="s">
        <v>2783</v>
      </c>
      <c r="E1037" s="31">
        <v>1</v>
      </c>
      <c r="F1037" s="31" t="s">
        <v>2807</v>
      </c>
      <c r="G1037" s="191">
        <v>2.9</v>
      </c>
      <c r="H1037" s="191">
        <f t="shared" si="49"/>
        <v>1.7901234567901232</v>
      </c>
      <c r="I1037" s="154">
        <v>115</v>
      </c>
      <c r="J1037" s="251">
        <f>_xlfn.XLOOKUP($I1037,Inputs!$C$6:$C$23,Inputs!$D$6:$D$23)*$G1037</f>
        <v>1.2097142857142857</v>
      </c>
      <c r="K1037" s="252">
        <f t="shared" si="50"/>
        <v>3</v>
      </c>
      <c r="L1037" s="322"/>
      <c r="M1037" s="322"/>
      <c r="N1037" s="322"/>
      <c r="O1037" s="322"/>
      <c r="P1037" s="322"/>
      <c r="Q1037" s="250">
        <f>_xlfn.XLOOKUP($I1037,Inputs!$G$6:$G$23,Inputs!$J$6:$J$23)*$K1037</f>
        <v>98.449131513647643</v>
      </c>
      <c r="R1037" s="250">
        <f>_xlfn.XLOOKUP($I1037,Inputs!$G$6:$G$23,Inputs!$K$6:$K$23)*$K1037</f>
        <v>108.40163934426229</v>
      </c>
      <c r="S1037" s="211" t="s">
        <v>1396</v>
      </c>
      <c r="T1037" s="31" t="s">
        <v>3062</v>
      </c>
      <c r="U1037" s="211" t="s">
        <v>1443</v>
      </c>
      <c r="V1037" s="31" t="s">
        <v>4223</v>
      </c>
      <c r="W1037" s="16" t="s">
        <v>5496</v>
      </c>
      <c r="X1037" s="16"/>
      <c r="Y1037" s="74">
        <v>104</v>
      </c>
      <c r="Z1037" s="196" t="str">
        <f t="shared" si="51"/>
        <v/>
      </c>
    </row>
    <row r="1038" spans="2:26" ht="18.75">
      <c r="B1038" s="211" t="s">
        <v>1441</v>
      </c>
      <c r="C1038" s="211" t="s">
        <v>2808</v>
      </c>
      <c r="D1038" s="46" t="s">
        <v>2783</v>
      </c>
      <c r="E1038" s="31">
        <v>1</v>
      </c>
      <c r="F1038" s="31" t="s">
        <v>2807</v>
      </c>
      <c r="G1038" s="191">
        <v>1</v>
      </c>
      <c r="H1038" s="191">
        <f t="shared" si="49"/>
        <v>0.61728395061728392</v>
      </c>
      <c r="I1038" s="154">
        <v>115</v>
      </c>
      <c r="J1038" s="251">
        <f>_xlfn.XLOOKUP($I1038,Inputs!$C$6:$C$23,Inputs!$D$6:$D$23)*$G1038</f>
        <v>0.41714285714285715</v>
      </c>
      <c r="K1038" s="252">
        <f t="shared" si="50"/>
        <v>3</v>
      </c>
      <c r="L1038" s="322"/>
      <c r="M1038" s="322"/>
      <c r="N1038" s="322"/>
      <c r="O1038" s="322"/>
      <c r="P1038" s="322"/>
      <c r="Q1038" s="250">
        <f>_xlfn.XLOOKUP($I1038,Inputs!$G$6:$G$23,Inputs!$J$6:$J$23)*$K1038</f>
        <v>98.449131513647643</v>
      </c>
      <c r="R1038" s="250">
        <f>_xlfn.XLOOKUP($I1038,Inputs!$G$6:$G$23,Inputs!$K$6:$K$23)*$K1038</f>
        <v>108.40163934426229</v>
      </c>
      <c r="S1038" s="211" t="s">
        <v>1443</v>
      </c>
      <c r="T1038" s="31" t="s">
        <v>4223</v>
      </c>
      <c r="U1038" s="211" t="s">
        <v>1416</v>
      </c>
      <c r="V1038" s="31" t="s">
        <v>3067</v>
      </c>
      <c r="W1038" s="16" t="s">
        <v>5496</v>
      </c>
      <c r="X1038" s="16"/>
      <c r="Y1038" s="74">
        <v>105</v>
      </c>
      <c r="Z1038" s="196" t="str">
        <f t="shared" si="51"/>
        <v/>
      </c>
    </row>
    <row r="1039" spans="2:26" ht="18.75">
      <c r="B1039" s="211" t="s">
        <v>1441</v>
      </c>
      <c r="C1039" s="211" t="s">
        <v>2808</v>
      </c>
      <c r="D1039" s="46" t="s">
        <v>2783</v>
      </c>
      <c r="E1039" s="31">
        <v>1</v>
      </c>
      <c r="F1039" s="31" t="s">
        <v>2807</v>
      </c>
      <c r="G1039" s="191">
        <v>2.2999999999999998</v>
      </c>
      <c r="H1039" s="191">
        <f t="shared" si="49"/>
        <v>1.419753086419753</v>
      </c>
      <c r="I1039" s="154">
        <v>115</v>
      </c>
      <c r="J1039" s="251">
        <f>_xlfn.XLOOKUP($I1039,Inputs!$C$6:$C$23,Inputs!$D$6:$D$23)*$G1039</f>
        <v>0.95942857142857141</v>
      </c>
      <c r="K1039" s="252">
        <f t="shared" si="50"/>
        <v>3</v>
      </c>
      <c r="L1039" s="322"/>
      <c r="M1039" s="322"/>
      <c r="N1039" s="322"/>
      <c r="O1039" s="322"/>
      <c r="P1039" s="322"/>
      <c r="Q1039" s="250">
        <f>_xlfn.XLOOKUP($I1039,Inputs!$G$6:$G$23,Inputs!$J$6:$J$23)*$K1039</f>
        <v>98.449131513647643</v>
      </c>
      <c r="R1039" s="250">
        <f>_xlfn.XLOOKUP($I1039,Inputs!$G$6:$G$23,Inputs!$K$6:$K$23)*$K1039</f>
        <v>108.40163934426229</v>
      </c>
      <c r="S1039" s="211" t="s">
        <v>1416</v>
      </c>
      <c r="T1039" s="31" t="s">
        <v>3067</v>
      </c>
      <c r="U1039" s="211" t="s">
        <v>1418</v>
      </c>
      <c r="V1039" s="31" t="s">
        <v>4218</v>
      </c>
      <c r="W1039" s="16" t="s">
        <v>5496</v>
      </c>
      <c r="X1039" s="16"/>
      <c r="Y1039" s="74">
        <v>106</v>
      </c>
      <c r="Z1039" s="196" t="str">
        <f t="shared" si="51"/>
        <v/>
      </c>
    </row>
    <row r="1040" spans="2:26" ht="18.75">
      <c r="B1040" s="211" t="s">
        <v>1441</v>
      </c>
      <c r="C1040" s="211" t="s">
        <v>2808</v>
      </c>
      <c r="D1040" s="46" t="s">
        <v>2783</v>
      </c>
      <c r="E1040" s="31">
        <v>1</v>
      </c>
      <c r="F1040" s="31" t="s">
        <v>2807</v>
      </c>
      <c r="G1040" s="191">
        <v>3.8</v>
      </c>
      <c r="H1040" s="191">
        <f t="shared" si="49"/>
        <v>2.3456790123456788</v>
      </c>
      <c r="I1040" s="154">
        <v>115</v>
      </c>
      <c r="J1040" s="251">
        <f>_xlfn.XLOOKUP($I1040,Inputs!$C$6:$C$23,Inputs!$D$6:$D$23)*$G1040</f>
        <v>1.5851428571428572</v>
      </c>
      <c r="K1040" s="252">
        <f t="shared" si="50"/>
        <v>3</v>
      </c>
      <c r="L1040" s="322"/>
      <c r="M1040" s="322"/>
      <c r="N1040" s="322"/>
      <c r="O1040" s="322"/>
      <c r="P1040" s="322"/>
      <c r="Q1040" s="250">
        <f>_xlfn.XLOOKUP($I1040,Inputs!$G$6:$G$23,Inputs!$J$6:$J$23)*$K1040</f>
        <v>98.449131513647643</v>
      </c>
      <c r="R1040" s="250">
        <f>_xlfn.XLOOKUP($I1040,Inputs!$G$6:$G$23,Inputs!$K$6:$K$23)*$K1040</f>
        <v>108.40163934426229</v>
      </c>
      <c r="S1040" s="211" t="s">
        <v>1418</v>
      </c>
      <c r="T1040" s="31" t="s">
        <v>4218</v>
      </c>
      <c r="U1040" s="211" t="s">
        <v>1419</v>
      </c>
      <c r="V1040" s="31" t="s">
        <v>4239</v>
      </c>
      <c r="W1040" s="16" t="s">
        <v>5496</v>
      </c>
      <c r="X1040" s="16"/>
      <c r="Y1040" s="74">
        <v>107</v>
      </c>
      <c r="Z1040" s="196" t="str">
        <f t="shared" si="51"/>
        <v/>
      </c>
    </row>
    <row r="1041" spans="2:26" ht="18.75">
      <c r="B1041" s="211" t="s">
        <v>1441</v>
      </c>
      <c r="C1041" s="211" t="s">
        <v>2808</v>
      </c>
      <c r="D1041" s="46" t="s">
        <v>2783</v>
      </c>
      <c r="E1041" s="31">
        <v>1</v>
      </c>
      <c r="F1041" s="31" t="s">
        <v>2807</v>
      </c>
      <c r="G1041" s="191">
        <v>2.1</v>
      </c>
      <c r="H1041" s="191">
        <f t="shared" si="49"/>
        <v>1.2962962962962963</v>
      </c>
      <c r="I1041" s="154">
        <v>115</v>
      </c>
      <c r="J1041" s="251">
        <f>_xlfn.XLOOKUP($I1041,Inputs!$C$6:$C$23,Inputs!$D$6:$D$23)*$G1041</f>
        <v>0.876</v>
      </c>
      <c r="K1041" s="252">
        <f t="shared" si="50"/>
        <v>3</v>
      </c>
      <c r="L1041" s="322"/>
      <c r="M1041" s="322"/>
      <c r="N1041" s="322"/>
      <c r="O1041" s="322"/>
      <c r="P1041" s="322"/>
      <c r="Q1041" s="250">
        <f>_xlfn.XLOOKUP($I1041,Inputs!$G$6:$G$23,Inputs!$J$6:$J$23)*$K1041</f>
        <v>98.449131513647643</v>
      </c>
      <c r="R1041" s="250">
        <f>_xlfn.XLOOKUP($I1041,Inputs!$G$6:$G$23,Inputs!$K$6:$K$23)*$K1041</f>
        <v>108.40163934426229</v>
      </c>
      <c r="S1041" s="211" t="s">
        <v>1416</v>
      </c>
      <c r="T1041" s="31" t="s">
        <v>3067</v>
      </c>
      <c r="U1041" s="211" t="s">
        <v>1442</v>
      </c>
      <c r="V1041" s="31" t="s">
        <v>3075</v>
      </c>
      <c r="W1041" s="16" t="s">
        <v>5496</v>
      </c>
      <c r="X1041" s="16"/>
      <c r="Y1041" s="74">
        <v>108</v>
      </c>
      <c r="Z1041" s="196" t="str">
        <f t="shared" si="51"/>
        <v/>
      </c>
    </row>
    <row r="1042" spans="2:26" ht="18.75">
      <c r="B1042" s="211" t="s">
        <v>1441</v>
      </c>
      <c r="C1042" s="211" t="s">
        <v>2808</v>
      </c>
      <c r="D1042" s="46" t="s">
        <v>2783</v>
      </c>
      <c r="E1042" s="31">
        <v>1</v>
      </c>
      <c r="F1042" s="31" t="s">
        <v>2807</v>
      </c>
      <c r="G1042" s="191">
        <v>0.1</v>
      </c>
      <c r="H1042" s="191">
        <f t="shared" si="49"/>
        <v>6.1728395061728392E-2</v>
      </c>
      <c r="I1042" s="154">
        <v>115</v>
      </c>
      <c r="J1042" s="251">
        <f>_xlfn.XLOOKUP($I1042,Inputs!$C$6:$C$23,Inputs!$D$6:$D$23)*$G1042</f>
        <v>4.1714285714285718E-2</v>
      </c>
      <c r="K1042" s="252">
        <f t="shared" si="50"/>
        <v>3</v>
      </c>
      <c r="L1042" s="322"/>
      <c r="M1042" s="322"/>
      <c r="N1042" s="322"/>
      <c r="O1042" s="322"/>
      <c r="P1042" s="322"/>
      <c r="Q1042" s="250">
        <f>_xlfn.XLOOKUP($I1042,Inputs!$G$6:$G$23,Inputs!$J$6:$J$23)*$K1042</f>
        <v>98.449131513647643</v>
      </c>
      <c r="R1042" s="250">
        <f>_xlfn.XLOOKUP($I1042,Inputs!$G$6:$G$23,Inputs!$K$6:$K$23)*$K1042</f>
        <v>108.40163934426229</v>
      </c>
      <c r="S1042" s="211" t="s">
        <v>1442</v>
      </c>
      <c r="T1042" s="31" t="s">
        <v>3075</v>
      </c>
      <c r="U1042" s="211" t="s">
        <v>1431</v>
      </c>
      <c r="V1042" s="31" t="s">
        <v>4191</v>
      </c>
      <c r="W1042" s="16" t="s">
        <v>5496</v>
      </c>
      <c r="X1042" s="16"/>
      <c r="Y1042" s="74">
        <v>109</v>
      </c>
      <c r="Z1042" s="196" t="str">
        <f t="shared" si="51"/>
        <v/>
      </c>
    </row>
    <row r="1043" spans="2:26" ht="18.75">
      <c r="B1043" s="211" t="s">
        <v>1441</v>
      </c>
      <c r="C1043" s="211" t="s">
        <v>2808</v>
      </c>
      <c r="D1043" s="46" t="s">
        <v>2783</v>
      </c>
      <c r="E1043" s="31">
        <v>1</v>
      </c>
      <c r="F1043" s="31" t="s">
        <v>2807</v>
      </c>
      <c r="G1043" s="191">
        <v>4.0999999999999996</v>
      </c>
      <c r="H1043" s="191">
        <f t="shared" si="49"/>
        <v>2.5308641975308639</v>
      </c>
      <c r="I1043" s="154">
        <v>115</v>
      </c>
      <c r="J1043" s="251">
        <f>_xlfn.XLOOKUP($I1043,Inputs!$C$6:$C$23,Inputs!$D$6:$D$23)*$G1043</f>
        <v>1.7102857142857142</v>
      </c>
      <c r="K1043" s="252">
        <f t="shared" si="50"/>
        <v>3</v>
      </c>
      <c r="L1043" s="322"/>
      <c r="M1043" s="322"/>
      <c r="N1043" s="322"/>
      <c r="O1043" s="322"/>
      <c r="P1043" s="322"/>
      <c r="Q1043" s="250">
        <f>_xlfn.XLOOKUP($I1043,Inputs!$G$6:$G$23,Inputs!$J$6:$J$23)*$K1043</f>
        <v>98.449131513647643</v>
      </c>
      <c r="R1043" s="250">
        <f>_xlfn.XLOOKUP($I1043,Inputs!$G$6:$G$23,Inputs!$K$6:$K$23)*$K1043</f>
        <v>108.40163934426229</v>
      </c>
      <c r="S1043" s="211" t="s">
        <v>1431</v>
      </c>
      <c r="T1043" s="134" t="s">
        <v>4191</v>
      </c>
      <c r="U1043" s="211" t="s">
        <v>1432</v>
      </c>
      <c r="V1043" s="31" t="s">
        <v>4097</v>
      </c>
      <c r="W1043" s="16" t="s">
        <v>5496</v>
      </c>
      <c r="X1043" s="16"/>
      <c r="Y1043" s="74">
        <v>110</v>
      </c>
      <c r="Z1043" s="196" t="str">
        <f t="shared" si="51"/>
        <v/>
      </c>
    </row>
    <row r="1044" spans="2:26" ht="18.75">
      <c r="B1044" s="211" t="s">
        <v>1444</v>
      </c>
      <c r="C1044" s="211" t="s">
        <v>2808</v>
      </c>
      <c r="D1044" s="46" t="s">
        <v>2783</v>
      </c>
      <c r="E1044" s="31">
        <v>1</v>
      </c>
      <c r="F1044" s="31" t="s">
        <v>2807</v>
      </c>
      <c r="G1044" s="191">
        <v>3</v>
      </c>
      <c r="H1044" s="191">
        <f t="shared" si="49"/>
        <v>1.8518518518518516</v>
      </c>
      <c r="I1044" s="154">
        <v>115</v>
      </c>
      <c r="J1044" s="251">
        <f>_xlfn.XLOOKUP($I1044,Inputs!$C$6:$C$23,Inputs!$D$6:$D$23)*$G1044</f>
        <v>1.2514285714285713</v>
      </c>
      <c r="K1044" s="252">
        <f t="shared" si="50"/>
        <v>3</v>
      </c>
      <c r="L1044" s="322"/>
      <c r="M1044" s="322"/>
      <c r="N1044" s="322"/>
      <c r="O1044" s="322"/>
      <c r="P1044" s="322"/>
      <c r="Q1044" s="250">
        <f>_xlfn.XLOOKUP($I1044,Inputs!$G$6:$G$23,Inputs!$J$6:$J$23)*$K1044</f>
        <v>98.449131513647643</v>
      </c>
      <c r="R1044" s="250">
        <f>_xlfn.XLOOKUP($I1044,Inputs!$G$6:$G$23,Inputs!$K$6:$K$23)*$K1044</f>
        <v>108.40163934426229</v>
      </c>
      <c r="S1044" s="211" t="s">
        <v>1407</v>
      </c>
      <c r="T1044" s="31" t="s">
        <v>3927</v>
      </c>
      <c r="U1044" s="211" t="s">
        <v>1445</v>
      </c>
      <c r="V1044" s="31" t="s">
        <v>3076</v>
      </c>
      <c r="W1044" s="16" t="s">
        <v>5496</v>
      </c>
      <c r="X1044" s="16"/>
      <c r="Y1044" s="74">
        <v>111</v>
      </c>
      <c r="Z1044" s="196" t="str">
        <f t="shared" si="51"/>
        <v/>
      </c>
    </row>
    <row r="1045" spans="2:26" ht="18.75">
      <c r="B1045" s="211" t="s">
        <v>1444</v>
      </c>
      <c r="C1045" s="211" t="s">
        <v>2808</v>
      </c>
      <c r="D1045" s="46" t="s">
        <v>2783</v>
      </c>
      <c r="E1045" s="31">
        <v>1</v>
      </c>
      <c r="F1045" s="31" t="s">
        <v>2807</v>
      </c>
      <c r="G1045" s="191">
        <v>3</v>
      </c>
      <c r="H1045" s="191">
        <f t="shared" si="49"/>
        <v>1.8518518518518516</v>
      </c>
      <c r="I1045" s="154">
        <v>115</v>
      </c>
      <c r="J1045" s="251">
        <f>_xlfn.XLOOKUP($I1045,Inputs!$C$6:$C$23,Inputs!$D$6:$D$23)*$G1045</f>
        <v>1.2514285714285713</v>
      </c>
      <c r="K1045" s="252">
        <f t="shared" si="50"/>
        <v>3</v>
      </c>
      <c r="L1045" s="322"/>
      <c r="M1045" s="322"/>
      <c r="N1045" s="322"/>
      <c r="O1045" s="322"/>
      <c r="P1045" s="322"/>
      <c r="Q1045" s="250">
        <f>_xlfn.XLOOKUP($I1045,Inputs!$G$6:$G$23,Inputs!$J$6:$J$23)*$K1045</f>
        <v>98.449131513647643</v>
      </c>
      <c r="R1045" s="250">
        <f>_xlfn.XLOOKUP($I1045,Inputs!$G$6:$G$23,Inputs!$K$6:$K$23)*$K1045</f>
        <v>108.40163934426229</v>
      </c>
      <c r="S1045" s="211" t="s">
        <v>1445</v>
      </c>
      <c r="T1045" s="31" t="s">
        <v>3076</v>
      </c>
      <c r="U1045" s="211" t="s">
        <v>1446</v>
      </c>
      <c r="V1045" s="31" t="s">
        <v>3079</v>
      </c>
      <c r="W1045" s="16" t="s">
        <v>5496</v>
      </c>
      <c r="X1045" s="16"/>
      <c r="Y1045" s="74">
        <v>112</v>
      </c>
      <c r="Z1045" s="196" t="str">
        <f t="shared" si="51"/>
        <v/>
      </c>
    </row>
    <row r="1046" spans="2:26" ht="18.75">
      <c r="B1046" s="211" t="s">
        <v>1444</v>
      </c>
      <c r="C1046" s="211" t="s">
        <v>2808</v>
      </c>
      <c r="D1046" s="46" t="s">
        <v>2783</v>
      </c>
      <c r="E1046" s="31">
        <v>1</v>
      </c>
      <c r="F1046" s="31" t="s">
        <v>2807</v>
      </c>
      <c r="G1046" s="191">
        <v>1</v>
      </c>
      <c r="H1046" s="191">
        <f t="shared" si="49"/>
        <v>0.61728395061728392</v>
      </c>
      <c r="I1046" s="154">
        <v>115</v>
      </c>
      <c r="J1046" s="251">
        <f>_xlfn.XLOOKUP($I1046,Inputs!$C$6:$C$23,Inputs!$D$6:$D$23)*$G1046</f>
        <v>0.41714285714285715</v>
      </c>
      <c r="K1046" s="252">
        <f t="shared" si="50"/>
        <v>3</v>
      </c>
      <c r="L1046" s="322"/>
      <c r="M1046" s="322"/>
      <c r="N1046" s="322"/>
      <c r="O1046" s="322"/>
      <c r="P1046" s="322"/>
      <c r="Q1046" s="250">
        <f>_xlfn.XLOOKUP($I1046,Inputs!$G$6:$G$23,Inputs!$J$6:$J$23)*$K1046</f>
        <v>98.449131513647643</v>
      </c>
      <c r="R1046" s="250">
        <f>_xlfn.XLOOKUP($I1046,Inputs!$G$6:$G$23,Inputs!$K$6:$K$23)*$K1046</f>
        <v>108.40163934426229</v>
      </c>
      <c r="S1046" s="211" t="s">
        <v>1446</v>
      </c>
      <c r="T1046" s="31" t="s">
        <v>3079</v>
      </c>
      <c r="U1046" s="211" t="s">
        <v>4675</v>
      </c>
      <c r="V1046" s="31" t="s">
        <v>4392</v>
      </c>
      <c r="W1046" s="16" t="s">
        <v>5496</v>
      </c>
      <c r="X1046" s="16"/>
      <c r="Y1046" s="74">
        <v>113</v>
      </c>
      <c r="Z1046" s="196" t="str">
        <f t="shared" si="51"/>
        <v/>
      </c>
    </row>
    <row r="1047" spans="2:26" ht="18.75">
      <c r="B1047" s="211" t="s">
        <v>1444</v>
      </c>
      <c r="C1047" s="211" t="s">
        <v>2808</v>
      </c>
      <c r="D1047" s="46" t="s">
        <v>2783</v>
      </c>
      <c r="E1047" s="31">
        <v>1</v>
      </c>
      <c r="F1047" s="31" t="s">
        <v>2807</v>
      </c>
      <c r="G1047" s="191">
        <v>7</v>
      </c>
      <c r="H1047" s="191">
        <f t="shared" si="49"/>
        <v>4.3209876543209873</v>
      </c>
      <c r="I1047" s="154">
        <v>115</v>
      </c>
      <c r="J1047" s="251">
        <f>_xlfn.XLOOKUP($I1047,Inputs!$C$6:$C$23,Inputs!$D$6:$D$23)*$G1047</f>
        <v>2.92</v>
      </c>
      <c r="K1047" s="252">
        <f t="shared" si="50"/>
        <v>3</v>
      </c>
      <c r="L1047" s="322"/>
      <c r="M1047" s="322"/>
      <c r="N1047" s="322"/>
      <c r="O1047" s="322"/>
      <c r="P1047" s="322"/>
      <c r="Q1047" s="250">
        <f>_xlfn.XLOOKUP($I1047,Inputs!$G$6:$G$23,Inputs!$J$6:$J$23)*$K1047</f>
        <v>98.449131513647643</v>
      </c>
      <c r="R1047" s="250">
        <f>_xlfn.XLOOKUP($I1047,Inputs!$G$6:$G$23,Inputs!$K$6:$K$23)*$K1047</f>
        <v>108.40163934426229</v>
      </c>
      <c r="S1047" s="211" t="s">
        <v>1445</v>
      </c>
      <c r="T1047" s="31" t="s">
        <v>3076</v>
      </c>
      <c r="U1047" s="211" t="s">
        <v>1388</v>
      </c>
      <c r="V1047" s="31" t="s">
        <v>3077</v>
      </c>
      <c r="W1047" s="16" t="s">
        <v>5496</v>
      </c>
      <c r="X1047" s="16"/>
      <c r="Y1047" s="74">
        <v>115</v>
      </c>
      <c r="Z1047" s="196" t="str">
        <f t="shared" si="51"/>
        <v/>
      </c>
    </row>
    <row r="1048" spans="2:26" ht="18.75">
      <c r="B1048" s="211" t="s">
        <v>1444</v>
      </c>
      <c r="C1048" s="211" t="s">
        <v>2808</v>
      </c>
      <c r="D1048" s="46" t="s">
        <v>2783</v>
      </c>
      <c r="E1048" s="31">
        <v>1</v>
      </c>
      <c r="F1048" s="31" t="s">
        <v>2807</v>
      </c>
      <c r="G1048" s="191">
        <v>6</v>
      </c>
      <c r="H1048" s="191">
        <f t="shared" si="49"/>
        <v>3.7037037037037033</v>
      </c>
      <c r="I1048" s="154">
        <v>115</v>
      </c>
      <c r="J1048" s="251">
        <f>_xlfn.XLOOKUP($I1048,Inputs!$C$6:$C$23,Inputs!$D$6:$D$23)*$G1048</f>
        <v>2.5028571428571427</v>
      </c>
      <c r="K1048" s="252">
        <f t="shared" si="50"/>
        <v>3</v>
      </c>
      <c r="L1048" s="322"/>
      <c r="M1048" s="322"/>
      <c r="N1048" s="322"/>
      <c r="O1048" s="322"/>
      <c r="P1048" s="322"/>
      <c r="Q1048" s="250">
        <f>_xlfn.XLOOKUP($I1048,Inputs!$G$6:$G$23,Inputs!$J$6:$J$23)*$K1048</f>
        <v>98.449131513647643</v>
      </c>
      <c r="R1048" s="250">
        <f>_xlfn.XLOOKUP($I1048,Inputs!$G$6:$G$23,Inputs!$K$6:$K$23)*$K1048</f>
        <v>108.40163934426229</v>
      </c>
      <c r="S1048" s="211" t="s">
        <v>1388</v>
      </c>
      <c r="T1048" s="31" t="s">
        <v>3077</v>
      </c>
      <c r="U1048" s="211" t="s">
        <v>1447</v>
      </c>
      <c r="V1048" s="31" t="s">
        <v>4005</v>
      </c>
      <c r="W1048" s="16" t="s">
        <v>5496</v>
      </c>
      <c r="X1048" s="16"/>
      <c r="Y1048" s="74">
        <v>116</v>
      </c>
      <c r="Z1048" s="196" t="str">
        <f t="shared" si="51"/>
        <v/>
      </c>
    </row>
    <row r="1049" spans="2:26" ht="18.75">
      <c r="B1049" s="211" t="s">
        <v>1448</v>
      </c>
      <c r="C1049" s="211" t="s">
        <v>2808</v>
      </c>
      <c r="D1049" s="46" t="s">
        <v>2783</v>
      </c>
      <c r="E1049" s="31">
        <v>1</v>
      </c>
      <c r="F1049" s="31" t="s">
        <v>2807</v>
      </c>
      <c r="G1049" s="191">
        <v>2.6</v>
      </c>
      <c r="H1049" s="191">
        <f t="shared" si="49"/>
        <v>1.6049382716049383</v>
      </c>
      <c r="I1049" s="154">
        <v>115</v>
      </c>
      <c r="J1049" s="251">
        <f>_xlfn.XLOOKUP($I1049,Inputs!$C$6:$C$23,Inputs!$D$6:$D$23)*$G1049</f>
        <v>1.0845714285714285</v>
      </c>
      <c r="K1049" s="252">
        <f t="shared" si="50"/>
        <v>3</v>
      </c>
      <c r="L1049" s="322"/>
      <c r="M1049" s="322"/>
      <c r="N1049" s="322"/>
      <c r="O1049" s="322"/>
      <c r="P1049" s="322"/>
      <c r="Q1049" s="250">
        <f>_xlfn.XLOOKUP($I1049,Inputs!$G$6:$G$23,Inputs!$J$6:$J$23)*$K1049</f>
        <v>98.449131513647643</v>
      </c>
      <c r="R1049" s="250">
        <f>_xlfn.XLOOKUP($I1049,Inputs!$G$6:$G$23,Inputs!$K$6:$K$23)*$K1049</f>
        <v>108.40163934426229</v>
      </c>
      <c r="S1049" s="211" t="s">
        <v>1401</v>
      </c>
      <c r="T1049" s="31" t="s">
        <v>4532</v>
      </c>
      <c r="U1049" s="211" t="s">
        <v>1396</v>
      </c>
      <c r="V1049" s="31" t="s">
        <v>3062</v>
      </c>
      <c r="W1049" s="16" t="s">
        <v>5496</v>
      </c>
      <c r="X1049" s="16"/>
      <c r="Y1049" s="74">
        <v>119</v>
      </c>
      <c r="Z1049" s="196" t="str">
        <f t="shared" si="51"/>
        <v/>
      </c>
    </row>
    <row r="1050" spans="2:26" ht="18.75">
      <c r="B1050" s="211" t="s">
        <v>1448</v>
      </c>
      <c r="C1050" s="211" t="s">
        <v>2808</v>
      </c>
      <c r="D1050" s="46" t="s">
        <v>2783</v>
      </c>
      <c r="E1050" s="31">
        <v>1</v>
      </c>
      <c r="F1050" s="31" t="s">
        <v>2807</v>
      </c>
      <c r="G1050" s="191">
        <v>2.9</v>
      </c>
      <c r="H1050" s="191">
        <f t="shared" si="49"/>
        <v>1.7901234567901232</v>
      </c>
      <c r="I1050" s="154">
        <v>115</v>
      </c>
      <c r="J1050" s="251">
        <f>_xlfn.XLOOKUP($I1050,Inputs!$C$6:$C$23,Inputs!$D$6:$D$23)*$G1050</f>
        <v>1.2097142857142857</v>
      </c>
      <c r="K1050" s="252">
        <f t="shared" si="50"/>
        <v>3</v>
      </c>
      <c r="L1050" s="322"/>
      <c r="M1050" s="322"/>
      <c r="N1050" s="322"/>
      <c r="O1050" s="322"/>
      <c r="P1050" s="322"/>
      <c r="Q1050" s="250">
        <f>_xlfn.XLOOKUP($I1050,Inputs!$G$6:$G$23,Inputs!$J$6:$J$23)*$K1050</f>
        <v>98.449131513647643</v>
      </c>
      <c r="R1050" s="250">
        <f>_xlfn.XLOOKUP($I1050,Inputs!$G$6:$G$23,Inputs!$K$6:$K$23)*$K1050</f>
        <v>108.40163934426229</v>
      </c>
      <c r="S1050" s="211" t="s">
        <v>1396</v>
      </c>
      <c r="T1050" s="31" t="s">
        <v>3062</v>
      </c>
      <c r="U1050" s="211" t="s">
        <v>1443</v>
      </c>
      <c r="V1050" s="31" t="s">
        <v>4223</v>
      </c>
      <c r="W1050" s="16" t="s">
        <v>5496</v>
      </c>
      <c r="X1050" s="16"/>
      <c r="Y1050" s="74">
        <v>120</v>
      </c>
      <c r="Z1050" s="196" t="str">
        <f t="shared" si="51"/>
        <v/>
      </c>
    </row>
    <row r="1051" spans="2:26" ht="18.75">
      <c r="B1051" s="211" t="s">
        <v>1448</v>
      </c>
      <c r="C1051" s="211" t="s">
        <v>2808</v>
      </c>
      <c r="D1051" s="46" t="s">
        <v>2783</v>
      </c>
      <c r="E1051" s="31">
        <v>1</v>
      </c>
      <c r="F1051" s="31" t="s">
        <v>2807</v>
      </c>
      <c r="G1051" s="191">
        <v>1</v>
      </c>
      <c r="H1051" s="191">
        <f t="shared" si="49"/>
        <v>0.61728395061728392</v>
      </c>
      <c r="I1051" s="154">
        <v>115</v>
      </c>
      <c r="J1051" s="251">
        <f>_xlfn.XLOOKUP($I1051,Inputs!$C$6:$C$23,Inputs!$D$6:$D$23)*$G1051</f>
        <v>0.41714285714285715</v>
      </c>
      <c r="K1051" s="252">
        <f t="shared" si="50"/>
        <v>3</v>
      </c>
      <c r="L1051" s="322"/>
      <c r="M1051" s="322"/>
      <c r="N1051" s="322"/>
      <c r="O1051" s="322"/>
      <c r="P1051" s="322"/>
      <c r="Q1051" s="250">
        <f>_xlfn.XLOOKUP($I1051,Inputs!$G$6:$G$23,Inputs!$J$6:$J$23)*$K1051</f>
        <v>98.449131513647643</v>
      </c>
      <c r="R1051" s="250">
        <f>_xlfn.XLOOKUP($I1051,Inputs!$G$6:$G$23,Inputs!$K$6:$K$23)*$K1051</f>
        <v>108.40163934426229</v>
      </c>
      <c r="S1051" s="211" t="s">
        <v>1443</v>
      </c>
      <c r="T1051" s="31" t="s">
        <v>4223</v>
      </c>
      <c r="U1051" s="211" t="s">
        <v>1416</v>
      </c>
      <c r="V1051" s="31" t="s">
        <v>3067</v>
      </c>
      <c r="W1051" s="16" t="s">
        <v>5496</v>
      </c>
      <c r="X1051" s="16"/>
      <c r="Y1051" s="74">
        <v>121</v>
      </c>
      <c r="Z1051" s="196" t="str">
        <f t="shared" si="51"/>
        <v/>
      </c>
    </row>
    <row r="1052" spans="2:26" ht="18.75">
      <c r="B1052" s="211" t="s">
        <v>1448</v>
      </c>
      <c r="C1052" s="211" t="s">
        <v>2808</v>
      </c>
      <c r="D1052" s="46" t="s">
        <v>2783</v>
      </c>
      <c r="E1052" s="31">
        <v>1</v>
      </c>
      <c r="F1052" s="31" t="s">
        <v>2807</v>
      </c>
      <c r="G1052" s="191">
        <v>0.5</v>
      </c>
      <c r="H1052" s="191">
        <f t="shared" si="49"/>
        <v>0.30864197530864196</v>
      </c>
      <c r="I1052" s="154">
        <v>115</v>
      </c>
      <c r="J1052" s="251">
        <f>_xlfn.XLOOKUP($I1052,Inputs!$C$6:$C$23,Inputs!$D$6:$D$23)*$G1052</f>
        <v>0.20857142857142857</v>
      </c>
      <c r="K1052" s="252">
        <f t="shared" si="50"/>
        <v>3</v>
      </c>
      <c r="L1052" s="322"/>
      <c r="M1052" s="322"/>
      <c r="N1052" s="322"/>
      <c r="O1052" s="322"/>
      <c r="P1052" s="322"/>
      <c r="Q1052" s="250">
        <f>_xlfn.XLOOKUP($I1052,Inputs!$G$6:$G$23,Inputs!$J$6:$J$23)*$K1052</f>
        <v>98.449131513647643</v>
      </c>
      <c r="R1052" s="250">
        <f>_xlfn.XLOOKUP($I1052,Inputs!$G$6:$G$23,Inputs!$K$6:$K$23)*$K1052</f>
        <v>108.40163934426229</v>
      </c>
      <c r="S1052" s="211" t="s">
        <v>1416</v>
      </c>
      <c r="T1052" s="31" t="s">
        <v>3067</v>
      </c>
      <c r="U1052" s="211" t="s">
        <v>1449</v>
      </c>
      <c r="V1052" s="31" t="s">
        <v>3078</v>
      </c>
      <c r="W1052" s="16" t="s">
        <v>5496</v>
      </c>
      <c r="X1052" s="16"/>
      <c r="Y1052" s="74">
        <v>122</v>
      </c>
      <c r="Z1052" s="196" t="str">
        <f t="shared" si="51"/>
        <v/>
      </c>
    </row>
    <row r="1053" spans="2:26" ht="18.75">
      <c r="B1053" s="211" t="s">
        <v>1448</v>
      </c>
      <c r="C1053" s="211" t="s">
        <v>2808</v>
      </c>
      <c r="D1053" s="46" t="s">
        <v>2783</v>
      </c>
      <c r="E1053" s="31">
        <v>1</v>
      </c>
      <c r="F1053" s="31" t="s">
        <v>2807</v>
      </c>
      <c r="G1053" s="191">
        <v>2</v>
      </c>
      <c r="H1053" s="191">
        <f t="shared" si="49"/>
        <v>1.2345679012345678</v>
      </c>
      <c r="I1053" s="154">
        <v>115</v>
      </c>
      <c r="J1053" s="251">
        <f>_xlfn.XLOOKUP($I1053,Inputs!$C$6:$C$23,Inputs!$D$6:$D$23)*$G1053</f>
        <v>0.8342857142857143</v>
      </c>
      <c r="K1053" s="252">
        <f t="shared" si="50"/>
        <v>3</v>
      </c>
      <c r="L1053" s="322"/>
      <c r="M1053" s="322"/>
      <c r="N1053" s="322"/>
      <c r="O1053" s="322"/>
      <c r="P1053" s="322"/>
      <c r="Q1053" s="250">
        <f>_xlfn.XLOOKUP($I1053,Inputs!$G$6:$G$23,Inputs!$J$6:$J$23)*$K1053</f>
        <v>98.449131513647643</v>
      </c>
      <c r="R1053" s="250">
        <f>_xlfn.XLOOKUP($I1053,Inputs!$G$6:$G$23,Inputs!$K$6:$K$23)*$K1053</f>
        <v>108.40163934426229</v>
      </c>
      <c r="S1053" s="211" t="s">
        <v>1449</v>
      </c>
      <c r="T1053" s="31" t="s">
        <v>3078</v>
      </c>
      <c r="U1053" s="211" t="s">
        <v>4346</v>
      </c>
      <c r="V1053" s="31" t="s">
        <v>3906</v>
      </c>
      <c r="W1053" s="16" t="s">
        <v>5496</v>
      </c>
      <c r="X1053" s="16"/>
      <c r="Y1053" s="74">
        <v>123</v>
      </c>
      <c r="Z1053" s="196" t="str">
        <f t="shared" si="51"/>
        <v/>
      </c>
    </row>
    <row r="1054" spans="2:26" ht="18.75">
      <c r="B1054" s="211" t="s">
        <v>1448</v>
      </c>
      <c r="C1054" s="211" t="s">
        <v>2808</v>
      </c>
      <c r="D1054" s="46" t="s">
        <v>2783</v>
      </c>
      <c r="E1054" s="31">
        <v>1</v>
      </c>
      <c r="F1054" s="31" t="s">
        <v>2807</v>
      </c>
      <c r="G1054" s="191">
        <v>2</v>
      </c>
      <c r="H1054" s="191">
        <f t="shared" si="49"/>
        <v>1.2345679012345678</v>
      </c>
      <c r="I1054" s="154">
        <v>115</v>
      </c>
      <c r="J1054" s="251">
        <f>_xlfn.XLOOKUP($I1054,Inputs!$C$6:$C$23,Inputs!$D$6:$D$23)*$G1054</f>
        <v>0.8342857142857143</v>
      </c>
      <c r="K1054" s="252">
        <f t="shared" si="50"/>
        <v>3</v>
      </c>
      <c r="L1054" s="322"/>
      <c r="M1054" s="322"/>
      <c r="N1054" s="322"/>
      <c r="O1054" s="322"/>
      <c r="P1054" s="322"/>
      <c r="Q1054" s="250">
        <f>_xlfn.XLOOKUP($I1054,Inputs!$G$6:$G$23,Inputs!$J$6:$J$23)*$K1054</f>
        <v>98.449131513647643</v>
      </c>
      <c r="R1054" s="250">
        <f>_xlfn.XLOOKUP($I1054,Inputs!$G$6:$G$23,Inputs!$K$6:$K$23)*$K1054</f>
        <v>108.40163934426229</v>
      </c>
      <c r="S1054" s="211" t="s">
        <v>1449</v>
      </c>
      <c r="T1054" s="31" t="s">
        <v>3078</v>
      </c>
      <c r="U1054" s="211" t="s">
        <v>1418</v>
      </c>
      <c r="V1054" s="31" t="s">
        <v>4218</v>
      </c>
      <c r="W1054" s="16" t="s">
        <v>5496</v>
      </c>
      <c r="X1054" s="16"/>
      <c r="Y1054" s="74">
        <v>124</v>
      </c>
      <c r="Z1054" s="196" t="str">
        <f t="shared" si="51"/>
        <v/>
      </c>
    </row>
    <row r="1055" spans="2:26" ht="18.75">
      <c r="B1055" s="211" t="s">
        <v>1461</v>
      </c>
      <c r="C1055" s="211" t="s">
        <v>2808</v>
      </c>
      <c r="D1055" s="46" t="s">
        <v>2783</v>
      </c>
      <c r="E1055" s="31">
        <v>1</v>
      </c>
      <c r="F1055" s="31" t="s">
        <v>2807</v>
      </c>
      <c r="G1055" s="191">
        <v>4.8</v>
      </c>
      <c r="H1055" s="191">
        <f t="shared" si="49"/>
        <v>2.9629629629629628</v>
      </c>
      <c r="I1055" s="154">
        <v>115</v>
      </c>
      <c r="J1055" s="251">
        <f>_xlfn.XLOOKUP($I1055,Inputs!$C$6:$C$23,Inputs!$D$6:$D$23)*$G1055</f>
        <v>2.0022857142857142</v>
      </c>
      <c r="K1055" s="252">
        <f t="shared" si="50"/>
        <v>3</v>
      </c>
      <c r="L1055" s="322"/>
      <c r="M1055" s="322"/>
      <c r="N1055" s="322"/>
      <c r="O1055" s="322"/>
      <c r="P1055" s="322"/>
      <c r="Q1055" s="250">
        <f>_xlfn.XLOOKUP($I1055,Inputs!$G$6:$G$23,Inputs!$J$6:$J$23)*$K1055</f>
        <v>98.449131513647643</v>
      </c>
      <c r="R1055" s="250">
        <f>_xlfn.XLOOKUP($I1055,Inputs!$G$6:$G$23,Inputs!$K$6:$K$23)*$K1055</f>
        <v>108.40163934426229</v>
      </c>
      <c r="S1055" s="211" t="s">
        <v>1413</v>
      </c>
      <c r="T1055" s="31" t="s">
        <v>2812</v>
      </c>
      <c r="U1055" s="211" t="s">
        <v>1417</v>
      </c>
      <c r="V1055" s="31" t="s">
        <v>4530</v>
      </c>
      <c r="W1055" s="16" t="s">
        <v>5496</v>
      </c>
      <c r="X1055" s="16"/>
      <c r="Y1055" s="74">
        <v>143</v>
      </c>
      <c r="Z1055" s="196" t="str">
        <f t="shared" si="51"/>
        <v/>
      </c>
    </row>
    <row r="1056" spans="2:26" ht="18.75">
      <c r="B1056" s="211" t="s">
        <v>1461</v>
      </c>
      <c r="C1056" s="211" t="s">
        <v>2808</v>
      </c>
      <c r="D1056" s="46" t="s">
        <v>2783</v>
      </c>
      <c r="E1056" s="31">
        <v>1</v>
      </c>
      <c r="F1056" s="31" t="s">
        <v>2807</v>
      </c>
      <c r="G1056" s="191">
        <v>3.5</v>
      </c>
      <c r="H1056" s="191">
        <f t="shared" si="49"/>
        <v>2.1604938271604937</v>
      </c>
      <c r="I1056" s="154">
        <v>115</v>
      </c>
      <c r="J1056" s="251">
        <f>_xlfn.XLOOKUP($I1056,Inputs!$C$6:$C$23,Inputs!$D$6:$D$23)*$G1056</f>
        <v>1.46</v>
      </c>
      <c r="K1056" s="252">
        <f t="shared" si="50"/>
        <v>3</v>
      </c>
      <c r="L1056" s="322"/>
      <c r="M1056" s="322"/>
      <c r="N1056" s="322"/>
      <c r="O1056" s="322"/>
      <c r="P1056" s="322"/>
      <c r="Q1056" s="250">
        <f>_xlfn.XLOOKUP($I1056,Inputs!$G$6:$G$23,Inputs!$J$6:$J$23)*$K1056</f>
        <v>98.449131513647643</v>
      </c>
      <c r="R1056" s="250">
        <f>_xlfn.XLOOKUP($I1056,Inputs!$G$6:$G$23,Inputs!$K$6:$K$23)*$K1056</f>
        <v>108.40163934426229</v>
      </c>
      <c r="S1056" s="211" t="s">
        <v>1413</v>
      </c>
      <c r="T1056" s="31" t="s">
        <v>2812</v>
      </c>
      <c r="U1056" s="211" t="s">
        <v>1462</v>
      </c>
      <c r="V1056" s="31" t="s">
        <v>3080</v>
      </c>
      <c r="W1056" s="16" t="s">
        <v>5496</v>
      </c>
      <c r="X1056" s="16"/>
      <c r="Y1056" s="74">
        <v>144</v>
      </c>
      <c r="Z1056" s="196" t="str">
        <f t="shared" si="51"/>
        <v/>
      </c>
    </row>
    <row r="1057" spans="2:26" ht="18.75">
      <c r="B1057" s="211" t="s">
        <v>1461</v>
      </c>
      <c r="C1057" s="211" t="s">
        <v>2808</v>
      </c>
      <c r="D1057" s="46" t="s">
        <v>2783</v>
      </c>
      <c r="E1057" s="31">
        <v>1</v>
      </c>
      <c r="F1057" s="31" t="s">
        <v>2807</v>
      </c>
      <c r="G1057" s="191">
        <v>0.1</v>
      </c>
      <c r="H1057" s="191">
        <f t="shared" si="49"/>
        <v>6.1728395061728392E-2</v>
      </c>
      <c r="I1057" s="154">
        <v>115</v>
      </c>
      <c r="J1057" s="251">
        <f>_xlfn.XLOOKUP($I1057,Inputs!$C$6:$C$23,Inputs!$D$6:$D$23)*$G1057</f>
        <v>4.1714285714285718E-2</v>
      </c>
      <c r="K1057" s="252">
        <f t="shared" si="50"/>
        <v>3</v>
      </c>
      <c r="L1057" s="322"/>
      <c r="M1057" s="322"/>
      <c r="N1057" s="322"/>
      <c r="O1057" s="322"/>
      <c r="P1057" s="322"/>
      <c r="Q1057" s="250">
        <f>_xlfn.XLOOKUP($I1057,Inputs!$G$6:$G$23,Inputs!$J$6:$J$23)*$K1057</f>
        <v>98.449131513647643</v>
      </c>
      <c r="R1057" s="250">
        <f>_xlfn.XLOOKUP($I1057,Inputs!$G$6:$G$23,Inputs!$K$6:$K$23)*$K1057</f>
        <v>108.40163934426229</v>
      </c>
      <c r="S1057" s="211" t="s">
        <v>1462</v>
      </c>
      <c r="T1057" s="31" t="s">
        <v>3080</v>
      </c>
      <c r="U1057" s="211" t="s">
        <v>4712</v>
      </c>
      <c r="V1057" s="31" t="s">
        <v>4480</v>
      </c>
      <c r="W1057" s="16" t="s">
        <v>5496</v>
      </c>
      <c r="X1057" s="16"/>
      <c r="Y1057" s="74">
        <v>145</v>
      </c>
      <c r="Z1057" s="196" t="str">
        <f t="shared" si="51"/>
        <v/>
      </c>
    </row>
    <row r="1058" spans="2:26" ht="18.75">
      <c r="B1058" s="211" t="s">
        <v>1461</v>
      </c>
      <c r="C1058" s="211" t="s">
        <v>2808</v>
      </c>
      <c r="D1058" s="46" t="s">
        <v>2783</v>
      </c>
      <c r="E1058" s="31">
        <v>1</v>
      </c>
      <c r="F1058" s="31" t="s">
        <v>2807</v>
      </c>
      <c r="G1058" s="191">
        <v>0.1</v>
      </c>
      <c r="H1058" s="191">
        <f t="shared" si="49"/>
        <v>6.1728395061728392E-2</v>
      </c>
      <c r="I1058" s="154">
        <v>115</v>
      </c>
      <c r="J1058" s="251">
        <f>_xlfn.XLOOKUP($I1058,Inputs!$C$6:$C$23,Inputs!$D$6:$D$23)*$G1058</f>
        <v>4.1714285714285718E-2</v>
      </c>
      <c r="K1058" s="252">
        <f t="shared" si="50"/>
        <v>3</v>
      </c>
      <c r="L1058" s="322"/>
      <c r="M1058" s="322"/>
      <c r="N1058" s="322"/>
      <c r="O1058" s="322"/>
      <c r="P1058" s="322"/>
      <c r="Q1058" s="250">
        <f>_xlfn.XLOOKUP($I1058,Inputs!$G$6:$G$23,Inputs!$J$6:$J$23)*$K1058</f>
        <v>98.449131513647643</v>
      </c>
      <c r="R1058" s="250">
        <f>_xlfn.XLOOKUP($I1058,Inputs!$G$6:$G$23,Inputs!$K$6:$K$23)*$K1058</f>
        <v>108.40163934426229</v>
      </c>
      <c r="S1058" s="211" t="s">
        <v>1462</v>
      </c>
      <c r="T1058" s="31" t="s">
        <v>3080</v>
      </c>
      <c r="U1058" s="211" t="s">
        <v>1463</v>
      </c>
      <c r="V1058" s="31" t="s">
        <v>4277</v>
      </c>
      <c r="W1058" s="16" t="s">
        <v>5496</v>
      </c>
      <c r="X1058" s="16"/>
      <c r="Y1058" s="74">
        <v>146</v>
      </c>
      <c r="Z1058" s="196" t="str">
        <f t="shared" si="51"/>
        <v/>
      </c>
    </row>
    <row r="1059" spans="2:26" ht="18.75">
      <c r="B1059" s="211" t="s">
        <v>1461</v>
      </c>
      <c r="C1059" s="211" t="s">
        <v>2808</v>
      </c>
      <c r="D1059" s="46" t="s">
        <v>2783</v>
      </c>
      <c r="E1059" s="31">
        <v>1</v>
      </c>
      <c r="F1059" s="31" t="s">
        <v>2807</v>
      </c>
      <c r="G1059" s="191">
        <v>3</v>
      </c>
      <c r="H1059" s="191">
        <f t="shared" si="49"/>
        <v>1.8518518518518516</v>
      </c>
      <c r="I1059" s="154">
        <v>115</v>
      </c>
      <c r="J1059" s="251">
        <f>_xlfn.XLOOKUP($I1059,Inputs!$C$6:$C$23,Inputs!$D$6:$D$23)*$G1059</f>
        <v>1.2514285714285713</v>
      </c>
      <c r="K1059" s="252">
        <f t="shared" si="50"/>
        <v>3</v>
      </c>
      <c r="L1059" s="322"/>
      <c r="M1059" s="322"/>
      <c r="N1059" s="322"/>
      <c r="O1059" s="322"/>
      <c r="P1059" s="322"/>
      <c r="Q1059" s="250">
        <f>_xlfn.XLOOKUP($I1059,Inputs!$G$6:$G$23,Inputs!$J$6:$J$23)*$K1059</f>
        <v>98.449131513647643</v>
      </c>
      <c r="R1059" s="250">
        <f>_xlfn.XLOOKUP($I1059,Inputs!$G$6:$G$23,Inputs!$K$6:$K$23)*$K1059</f>
        <v>108.40163934426229</v>
      </c>
      <c r="S1059" s="211" t="s">
        <v>1413</v>
      </c>
      <c r="T1059" s="31" t="s">
        <v>2812</v>
      </c>
      <c r="U1059" s="211" t="s">
        <v>1401</v>
      </c>
      <c r="V1059" s="31" t="s">
        <v>4532</v>
      </c>
      <c r="W1059" s="16" t="s">
        <v>5496</v>
      </c>
      <c r="X1059" s="16"/>
      <c r="Y1059" s="74">
        <v>147</v>
      </c>
      <c r="Z1059" s="196" t="str">
        <f t="shared" si="51"/>
        <v/>
      </c>
    </row>
    <row r="1060" spans="2:26" ht="18.75">
      <c r="B1060" s="211" t="s">
        <v>1536</v>
      </c>
      <c r="C1060" s="211" t="s">
        <v>2808</v>
      </c>
      <c r="D1060" s="46" t="s">
        <v>2783</v>
      </c>
      <c r="E1060" s="31">
        <v>1</v>
      </c>
      <c r="F1060" s="31" t="s">
        <v>2807</v>
      </c>
      <c r="G1060" s="191">
        <v>47.1</v>
      </c>
      <c r="H1060" s="191">
        <f t="shared" si="49"/>
        <v>29.074074074074073</v>
      </c>
      <c r="I1060" s="154">
        <v>230</v>
      </c>
      <c r="J1060" s="251">
        <f>_xlfn.XLOOKUP($I1060,Inputs!$C$6:$C$23,Inputs!$D$6:$D$23)*$G1060</f>
        <v>22.608000000000001</v>
      </c>
      <c r="K1060" s="252">
        <f t="shared" si="50"/>
        <v>3</v>
      </c>
      <c r="L1060" s="322"/>
      <c r="M1060" s="322"/>
      <c r="N1060" s="322"/>
      <c r="O1060" s="322"/>
      <c r="P1060" s="322"/>
      <c r="Q1060" s="250">
        <f>_xlfn.XLOOKUP($I1060,Inputs!$G$6:$G$23,Inputs!$J$6:$J$23)*$K1060</f>
        <v>402</v>
      </c>
      <c r="R1060" s="250">
        <f>_xlfn.XLOOKUP($I1060,Inputs!$G$6:$G$23,Inputs!$K$6:$K$23)*$K1060</f>
        <v>435</v>
      </c>
      <c r="S1060" s="211" t="s">
        <v>1538</v>
      </c>
      <c r="T1060" s="31" t="s">
        <v>2958</v>
      </c>
      <c r="U1060" s="211" t="s">
        <v>4396</v>
      </c>
      <c r="V1060" s="31" t="s">
        <v>3321</v>
      </c>
      <c r="W1060" s="16" t="s">
        <v>5496</v>
      </c>
      <c r="X1060" s="16"/>
      <c r="Y1060" s="74">
        <v>247</v>
      </c>
      <c r="Z1060" s="196" t="str">
        <f t="shared" si="51"/>
        <v/>
      </c>
    </row>
    <row r="1061" spans="2:26" ht="18.75">
      <c r="B1061" s="211" t="s">
        <v>1536</v>
      </c>
      <c r="C1061" s="211" t="s">
        <v>2808</v>
      </c>
      <c r="D1061" s="46" t="s">
        <v>2783</v>
      </c>
      <c r="E1061" s="31">
        <v>1</v>
      </c>
      <c r="F1061" s="31" t="s">
        <v>2807</v>
      </c>
      <c r="G1061" s="191">
        <v>0.1</v>
      </c>
      <c r="H1061" s="191">
        <f t="shared" si="49"/>
        <v>6.1728395061728392E-2</v>
      </c>
      <c r="I1061" s="154">
        <v>230</v>
      </c>
      <c r="J1061" s="251">
        <f>_xlfn.XLOOKUP($I1061,Inputs!$C$6:$C$23,Inputs!$D$6:$D$23)*$G1061</f>
        <v>4.8000000000000001E-2</v>
      </c>
      <c r="K1061" s="252">
        <f t="shared" si="50"/>
        <v>3</v>
      </c>
      <c r="L1061" s="322"/>
      <c r="M1061" s="322"/>
      <c r="N1061" s="322"/>
      <c r="O1061" s="322"/>
      <c r="P1061" s="322"/>
      <c r="Q1061" s="250">
        <f>_xlfn.XLOOKUP($I1061,Inputs!$G$6:$G$23,Inputs!$J$6:$J$23)*$K1061</f>
        <v>402</v>
      </c>
      <c r="R1061" s="250">
        <f>_xlfn.XLOOKUP($I1061,Inputs!$G$6:$G$23,Inputs!$K$6:$K$23)*$K1061</f>
        <v>435</v>
      </c>
      <c r="S1061" s="211" t="s">
        <v>4396</v>
      </c>
      <c r="T1061" s="31" t="s">
        <v>3321</v>
      </c>
      <c r="U1061" s="211" t="s">
        <v>4982</v>
      </c>
      <c r="V1061" s="31" t="s">
        <v>5552</v>
      </c>
      <c r="W1061" s="16" t="s">
        <v>5496</v>
      </c>
      <c r="X1061" s="16"/>
      <c r="Y1061" s="74">
        <v>248</v>
      </c>
      <c r="Z1061" s="196" t="str">
        <f t="shared" si="51"/>
        <v/>
      </c>
    </row>
    <row r="1062" spans="2:26" ht="18.75">
      <c r="B1062" s="211" t="s">
        <v>1537</v>
      </c>
      <c r="C1062" s="211" t="s">
        <v>2808</v>
      </c>
      <c r="D1062" s="46" t="s">
        <v>2783</v>
      </c>
      <c r="E1062" s="31">
        <v>1</v>
      </c>
      <c r="F1062" s="31" t="s">
        <v>2807</v>
      </c>
      <c r="G1062" s="191">
        <v>0.1</v>
      </c>
      <c r="H1062" s="191">
        <f t="shared" si="49"/>
        <v>6.1728395061728392E-2</v>
      </c>
      <c r="I1062" s="154">
        <v>230</v>
      </c>
      <c r="J1062" s="251">
        <f>_xlfn.XLOOKUP($I1062,Inputs!$C$6:$C$23,Inputs!$D$6:$D$23)*$G1062</f>
        <v>4.8000000000000001E-2</v>
      </c>
      <c r="K1062" s="252">
        <f t="shared" si="50"/>
        <v>3</v>
      </c>
      <c r="L1062" s="322"/>
      <c r="M1062" s="322"/>
      <c r="N1062" s="322"/>
      <c r="O1062" s="322"/>
      <c r="P1062" s="322"/>
      <c r="Q1062" s="250">
        <f>_xlfn.XLOOKUP($I1062,Inputs!$G$6:$G$23,Inputs!$J$6:$J$23)*$K1062</f>
        <v>402</v>
      </c>
      <c r="R1062" s="250">
        <f>_xlfn.XLOOKUP($I1062,Inputs!$G$6:$G$23,Inputs!$K$6:$K$23)*$K1062</f>
        <v>435</v>
      </c>
      <c r="S1062" s="211" t="s">
        <v>4396</v>
      </c>
      <c r="T1062" s="31" t="s">
        <v>3321</v>
      </c>
      <c r="U1062" s="211" t="s">
        <v>4982</v>
      </c>
      <c r="V1062" s="31" t="s">
        <v>5552</v>
      </c>
      <c r="W1062" s="16" t="s">
        <v>5496</v>
      </c>
      <c r="X1062" s="197"/>
      <c r="Y1062" s="74">
        <v>312</v>
      </c>
      <c r="Z1062" s="196" t="str">
        <f t="shared" si="51"/>
        <v/>
      </c>
    </row>
    <row r="1063" spans="2:26" ht="18.75">
      <c r="B1063" s="211" t="s">
        <v>1537</v>
      </c>
      <c r="C1063" s="211" t="s">
        <v>2808</v>
      </c>
      <c r="D1063" s="46" t="s">
        <v>2783</v>
      </c>
      <c r="E1063" s="31">
        <v>1</v>
      </c>
      <c r="F1063" s="31" t="s">
        <v>2807</v>
      </c>
      <c r="G1063" s="191">
        <v>39.1</v>
      </c>
      <c r="H1063" s="191">
        <f t="shared" si="49"/>
        <v>24.1358024691358</v>
      </c>
      <c r="I1063" s="154">
        <v>230</v>
      </c>
      <c r="J1063" s="251">
        <f>_xlfn.XLOOKUP($I1063,Inputs!$C$6:$C$23,Inputs!$D$6:$D$23)*$G1063</f>
        <v>18.768000000000001</v>
      </c>
      <c r="K1063" s="252">
        <f t="shared" si="50"/>
        <v>3</v>
      </c>
      <c r="L1063" s="322"/>
      <c r="M1063" s="322"/>
      <c r="N1063" s="322"/>
      <c r="O1063" s="322"/>
      <c r="P1063" s="322"/>
      <c r="Q1063" s="250">
        <f>_xlfn.XLOOKUP($I1063,Inputs!$G$6:$G$23,Inputs!$J$6:$J$23)*$K1063</f>
        <v>402</v>
      </c>
      <c r="R1063" s="250">
        <f>_xlfn.XLOOKUP($I1063,Inputs!$G$6:$G$23,Inputs!$K$6:$K$23)*$K1063</f>
        <v>435</v>
      </c>
      <c r="S1063" s="211" t="s">
        <v>4655</v>
      </c>
      <c r="T1063" s="31" t="s">
        <v>4248</v>
      </c>
      <c r="U1063" s="211" t="s">
        <v>4396</v>
      </c>
      <c r="V1063" s="31" t="s">
        <v>3321</v>
      </c>
      <c r="W1063" s="16" t="s">
        <v>5496</v>
      </c>
      <c r="X1063" s="197"/>
      <c r="Y1063" s="74">
        <v>313</v>
      </c>
      <c r="Z1063" s="196" t="str">
        <f t="shared" si="51"/>
        <v/>
      </c>
    </row>
    <row r="1064" spans="2:26" ht="18.75">
      <c r="B1064" s="211" t="s">
        <v>1537</v>
      </c>
      <c r="C1064" s="211" t="s">
        <v>2808</v>
      </c>
      <c r="D1064" s="46" t="s">
        <v>2783</v>
      </c>
      <c r="E1064" s="31">
        <v>1</v>
      </c>
      <c r="F1064" s="31" t="s">
        <v>2807</v>
      </c>
      <c r="G1064" s="191">
        <v>30.7</v>
      </c>
      <c r="H1064" s="191">
        <f t="shared" si="49"/>
        <v>18.950617283950617</v>
      </c>
      <c r="I1064" s="154">
        <v>230</v>
      </c>
      <c r="J1064" s="251">
        <f>_xlfn.XLOOKUP($I1064,Inputs!$C$6:$C$23,Inputs!$D$6:$D$23)*$G1064</f>
        <v>14.735999999999999</v>
      </c>
      <c r="K1064" s="252">
        <f t="shared" si="50"/>
        <v>3</v>
      </c>
      <c r="L1064" s="322"/>
      <c r="M1064" s="322"/>
      <c r="N1064" s="322"/>
      <c r="O1064" s="322"/>
      <c r="P1064" s="322"/>
      <c r="Q1064" s="250">
        <f>_xlfn.XLOOKUP($I1064,Inputs!$G$6:$G$23,Inputs!$J$6:$J$23)*$K1064</f>
        <v>402</v>
      </c>
      <c r="R1064" s="250">
        <f>_xlfn.XLOOKUP($I1064,Inputs!$G$6:$G$23,Inputs!$K$6:$K$23)*$K1064</f>
        <v>435</v>
      </c>
      <c r="S1064" s="211" t="s">
        <v>1588</v>
      </c>
      <c r="T1064" s="31" t="s">
        <v>3089</v>
      </c>
      <c r="U1064" s="211" t="s">
        <v>4655</v>
      </c>
      <c r="V1064" s="31" t="s">
        <v>4248</v>
      </c>
      <c r="W1064" s="16" t="s">
        <v>5496</v>
      </c>
      <c r="X1064" s="197"/>
      <c r="Y1064" s="74">
        <v>314</v>
      </c>
      <c r="Z1064" s="196" t="str">
        <f t="shared" si="51"/>
        <v/>
      </c>
    </row>
    <row r="1065" spans="2:26" ht="18.75">
      <c r="B1065" s="211" t="s">
        <v>1537</v>
      </c>
      <c r="C1065" s="211" t="s">
        <v>2808</v>
      </c>
      <c r="D1065" s="46" t="s">
        <v>2783</v>
      </c>
      <c r="E1065" s="31">
        <v>1</v>
      </c>
      <c r="F1065" s="31" t="s">
        <v>2807</v>
      </c>
      <c r="G1065" s="191">
        <v>0.1</v>
      </c>
      <c r="H1065" s="191">
        <f t="shared" si="49"/>
        <v>6.1728395061728392E-2</v>
      </c>
      <c r="I1065" s="154">
        <v>230</v>
      </c>
      <c r="J1065" s="251">
        <f>_xlfn.XLOOKUP($I1065,Inputs!$C$6:$C$23,Inputs!$D$6:$D$23)*$G1065</f>
        <v>4.8000000000000001E-2</v>
      </c>
      <c r="K1065" s="252">
        <f t="shared" si="50"/>
        <v>3</v>
      </c>
      <c r="L1065" s="322"/>
      <c r="M1065" s="322"/>
      <c r="N1065" s="322"/>
      <c r="O1065" s="322"/>
      <c r="P1065" s="322"/>
      <c r="Q1065" s="250">
        <f>_xlfn.XLOOKUP($I1065,Inputs!$G$6:$G$23,Inputs!$J$6:$J$23)*$K1065</f>
        <v>402</v>
      </c>
      <c r="R1065" s="250">
        <f>_xlfn.XLOOKUP($I1065,Inputs!$G$6:$G$23,Inputs!$K$6:$K$23)*$K1065</f>
        <v>435</v>
      </c>
      <c r="S1065" s="211" t="s">
        <v>1588</v>
      </c>
      <c r="T1065" s="31" t="s">
        <v>3089</v>
      </c>
      <c r="U1065" s="211" t="s">
        <v>1589</v>
      </c>
      <c r="V1065" s="31" t="s">
        <v>4123</v>
      </c>
      <c r="W1065" s="16" t="s">
        <v>5496</v>
      </c>
      <c r="X1065" s="197"/>
      <c r="Y1065" s="74">
        <v>315</v>
      </c>
      <c r="Z1065" s="196" t="str">
        <f t="shared" si="51"/>
        <v/>
      </c>
    </row>
    <row r="1066" spans="2:26" ht="18.75">
      <c r="B1066" s="211" t="s">
        <v>1537</v>
      </c>
      <c r="C1066" s="211" t="s">
        <v>2808</v>
      </c>
      <c r="D1066" s="46" t="s">
        <v>2783</v>
      </c>
      <c r="E1066" s="31">
        <v>1</v>
      </c>
      <c r="F1066" s="31" t="s">
        <v>2807</v>
      </c>
      <c r="G1066" s="191">
        <v>1</v>
      </c>
      <c r="H1066" s="191">
        <f t="shared" si="49"/>
        <v>0.61728395061728392</v>
      </c>
      <c r="I1066" s="154">
        <v>230</v>
      </c>
      <c r="J1066" s="251">
        <f>_xlfn.XLOOKUP($I1066,Inputs!$C$6:$C$23,Inputs!$D$6:$D$23)*$G1066</f>
        <v>0.48</v>
      </c>
      <c r="K1066" s="252">
        <f t="shared" si="50"/>
        <v>3</v>
      </c>
      <c r="L1066" s="322"/>
      <c r="M1066" s="322"/>
      <c r="N1066" s="322"/>
      <c r="O1066" s="322"/>
      <c r="P1066" s="322"/>
      <c r="Q1066" s="250">
        <f>_xlfn.XLOOKUP($I1066,Inputs!$G$6:$G$23,Inputs!$J$6:$J$23)*$K1066</f>
        <v>402</v>
      </c>
      <c r="R1066" s="250">
        <f>_xlfn.XLOOKUP($I1066,Inputs!$G$6:$G$23,Inputs!$K$6:$K$23)*$K1066</f>
        <v>435</v>
      </c>
      <c r="S1066" s="211" t="s">
        <v>1588</v>
      </c>
      <c r="T1066" s="31" t="s">
        <v>3089</v>
      </c>
      <c r="U1066" s="211" t="s">
        <v>4698</v>
      </c>
      <c r="V1066" s="31" t="s">
        <v>4510</v>
      </c>
      <c r="W1066" s="16" t="s">
        <v>5496</v>
      </c>
      <c r="X1066" s="197"/>
      <c r="Y1066" s="74">
        <v>316</v>
      </c>
      <c r="Z1066" s="196" t="str">
        <f t="shared" si="51"/>
        <v/>
      </c>
    </row>
    <row r="1067" spans="2:26" ht="18.75">
      <c r="B1067" s="211" t="s">
        <v>1708</v>
      </c>
      <c r="C1067" s="211" t="s">
        <v>2808</v>
      </c>
      <c r="D1067" s="46" t="s">
        <v>2783</v>
      </c>
      <c r="E1067" s="31">
        <v>1</v>
      </c>
      <c r="F1067" s="31" t="s">
        <v>2807</v>
      </c>
      <c r="G1067" s="191">
        <v>35</v>
      </c>
      <c r="H1067" s="191">
        <f t="shared" si="49"/>
        <v>21.604938271604937</v>
      </c>
      <c r="I1067" s="154">
        <v>115</v>
      </c>
      <c r="J1067" s="251">
        <f>_xlfn.XLOOKUP($I1067,Inputs!$C$6:$C$23,Inputs!$D$6:$D$23)*$G1067</f>
        <v>14.6</v>
      </c>
      <c r="K1067" s="252">
        <f t="shared" si="50"/>
        <v>3</v>
      </c>
      <c r="L1067" s="322"/>
      <c r="M1067" s="322"/>
      <c r="N1067" s="322"/>
      <c r="O1067" s="322"/>
      <c r="P1067" s="322"/>
      <c r="Q1067" s="250">
        <f>_xlfn.XLOOKUP($I1067,Inputs!$G$6:$G$23,Inputs!$J$6:$J$23)*$K1067</f>
        <v>98.449131513647643</v>
      </c>
      <c r="R1067" s="250">
        <f>_xlfn.XLOOKUP($I1067,Inputs!$G$6:$G$23,Inputs!$K$6:$K$23)*$K1067</f>
        <v>108.40163934426229</v>
      </c>
      <c r="S1067" s="211" t="s">
        <v>1716</v>
      </c>
      <c r="T1067" s="31" t="s">
        <v>2878</v>
      </c>
      <c r="U1067" s="211" t="s">
        <v>1711</v>
      </c>
      <c r="V1067" s="31" t="s">
        <v>2880</v>
      </c>
      <c r="W1067" s="16" t="s">
        <v>5496</v>
      </c>
      <c r="X1067" s="16"/>
      <c r="Y1067" s="74">
        <v>510</v>
      </c>
      <c r="Z1067" s="196" t="str">
        <f t="shared" si="51"/>
        <v/>
      </c>
    </row>
    <row r="1068" spans="2:26" ht="18.75">
      <c r="B1068" s="211" t="s">
        <v>1708</v>
      </c>
      <c r="C1068" s="211" t="s">
        <v>2808</v>
      </c>
      <c r="D1068" s="46" t="s">
        <v>2783</v>
      </c>
      <c r="E1068" s="31">
        <v>1</v>
      </c>
      <c r="F1068" s="31" t="s">
        <v>2807</v>
      </c>
      <c r="G1068" s="191">
        <v>4</v>
      </c>
      <c r="H1068" s="191">
        <f t="shared" si="49"/>
        <v>2.4691358024691357</v>
      </c>
      <c r="I1068" s="154">
        <v>115</v>
      </c>
      <c r="J1068" s="251">
        <f>_xlfn.XLOOKUP($I1068,Inputs!$C$6:$C$23,Inputs!$D$6:$D$23)*$G1068</f>
        <v>1.6685714285714286</v>
      </c>
      <c r="K1068" s="252">
        <f t="shared" si="50"/>
        <v>3</v>
      </c>
      <c r="L1068" s="322"/>
      <c r="M1068" s="322"/>
      <c r="N1068" s="322"/>
      <c r="O1068" s="322"/>
      <c r="P1068" s="322"/>
      <c r="Q1068" s="250">
        <f>_xlfn.XLOOKUP($I1068,Inputs!$G$6:$G$23,Inputs!$J$6:$J$23)*$K1068</f>
        <v>98.449131513647643</v>
      </c>
      <c r="R1068" s="250">
        <f>_xlfn.XLOOKUP($I1068,Inputs!$G$6:$G$23,Inputs!$K$6:$K$23)*$K1068</f>
        <v>108.40163934426229</v>
      </c>
      <c r="S1068" s="211" t="s">
        <v>1711</v>
      </c>
      <c r="T1068" s="31" t="s">
        <v>2880</v>
      </c>
      <c r="U1068" s="211" t="s">
        <v>1712</v>
      </c>
      <c r="V1068" s="31" t="s">
        <v>2881</v>
      </c>
      <c r="W1068" s="16" t="s">
        <v>5496</v>
      </c>
      <c r="X1068" s="16"/>
      <c r="Y1068" s="74">
        <v>511</v>
      </c>
      <c r="Z1068" s="196" t="str">
        <f t="shared" si="51"/>
        <v/>
      </c>
    </row>
    <row r="1069" spans="2:26" ht="18.75">
      <c r="B1069" s="211" t="s">
        <v>1708</v>
      </c>
      <c r="C1069" s="211" t="s">
        <v>2808</v>
      </c>
      <c r="D1069" s="46" t="s">
        <v>2783</v>
      </c>
      <c r="E1069" s="31">
        <v>1</v>
      </c>
      <c r="F1069" s="31" t="s">
        <v>2807</v>
      </c>
      <c r="G1069" s="191">
        <v>2.8</v>
      </c>
      <c r="H1069" s="191">
        <f t="shared" si="49"/>
        <v>1.7283950617283947</v>
      </c>
      <c r="I1069" s="154">
        <v>115</v>
      </c>
      <c r="J1069" s="251">
        <f>_xlfn.XLOOKUP($I1069,Inputs!$C$6:$C$23,Inputs!$D$6:$D$23)*$G1069</f>
        <v>1.1679999999999999</v>
      </c>
      <c r="K1069" s="252">
        <f t="shared" si="50"/>
        <v>3</v>
      </c>
      <c r="L1069" s="322"/>
      <c r="M1069" s="322"/>
      <c r="N1069" s="322"/>
      <c r="O1069" s="322"/>
      <c r="P1069" s="322"/>
      <c r="Q1069" s="250">
        <f>_xlfn.XLOOKUP($I1069,Inputs!$G$6:$G$23,Inputs!$J$6:$J$23)*$K1069</f>
        <v>98.449131513647643</v>
      </c>
      <c r="R1069" s="250">
        <f>_xlfn.XLOOKUP($I1069,Inputs!$G$6:$G$23,Inputs!$K$6:$K$23)*$K1069</f>
        <v>108.40163934426229</v>
      </c>
      <c r="S1069" s="211" t="s">
        <v>1712</v>
      </c>
      <c r="T1069" s="31" t="s">
        <v>2881</v>
      </c>
      <c r="U1069" s="211" t="s">
        <v>1713</v>
      </c>
      <c r="V1069" s="31" t="s">
        <v>3097</v>
      </c>
      <c r="W1069" s="16" t="s">
        <v>5496</v>
      </c>
      <c r="X1069" s="16"/>
      <c r="Y1069" s="74">
        <v>512</v>
      </c>
      <c r="Z1069" s="196" t="str">
        <f t="shared" si="51"/>
        <v/>
      </c>
    </row>
    <row r="1070" spans="2:26" ht="18.75">
      <c r="B1070" s="211" t="s">
        <v>1708</v>
      </c>
      <c r="C1070" s="211" t="s">
        <v>2808</v>
      </c>
      <c r="D1070" s="46" t="s">
        <v>2783</v>
      </c>
      <c r="E1070" s="31">
        <v>1</v>
      </c>
      <c r="F1070" s="31" t="s">
        <v>2807</v>
      </c>
      <c r="G1070" s="191">
        <v>0.1</v>
      </c>
      <c r="H1070" s="191">
        <f t="shared" si="49"/>
        <v>6.1728395061728392E-2</v>
      </c>
      <c r="I1070" s="154">
        <v>115</v>
      </c>
      <c r="J1070" s="251">
        <f>_xlfn.XLOOKUP($I1070,Inputs!$C$6:$C$23,Inputs!$D$6:$D$23)*$G1070</f>
        <v>4.1714285714285718E-2</v>
      </c>
      <c r="K1070" s="252">
        <f t="shared" si="50"/>
        <v>3</v>
      </c>
      <c r="L1070" s="322"/>
      <c r="M1070" s="322"/>
      <c r="N1070" s="322"/>
      <c r="O1070" s="322"/>
      <c r="P1070" s="322"/>
      <c r="Q1070" s="250">
        <f>_xlfn.XLOOKUP($I1070,Inputs!$G$6:$G$23,Inputs!$J$6:$J$23)*$K1070</f>
        <v>98.449131513647643</v>
      </c>
      <c r="R1070" s="250">
        <f>_xlfn.XLOOKUP($I1070,Inputs!$G$6:$G$23,Inputs!$K$6:$K$23)*$K1070</f>
        <v>108.40163934426229</v>
      </c>
      <c r="S1070" s="211" t="s">
        <v>1712</v>
      </c>
      <c r="T1070" s="31" t="s">
        <v>2881</v>
      </c>
      <c r="U1070" s="211" t="s">
        <v>1717</v>
      </c>
      <c r="V1070" s="31" t="s">
        <v>3098</v>
      </c>
      <c r="W1070" s="16" t="s">
        <v>5496</v>
      </c>
      <c r="X1070" s="16"/>
      <c r="Y1070" s="74">
        <v>513</v>
      </c>
      <c r="Z1070" s="196" t="str">
        <f t="shared" si="51"/>
        <v/>
      </c>
    </row>
    <row r="1071" spans="2:26" ht="18.75">
      <c r="B1071" s="211" t="s">
        <v>1708</v>
      </c>
      <c r="C1071" s="211" t="s">
        <v>2808</v>
      </c>
      <c r="D1071" s="46" t="s">
        <v>2783</v>
      </c>
      <c r="E1071" s="31">
        <v>2</v>
      </c>
      <c r="F1071" s="31" t="s">
        <v>2807</v>
      </c>
      <c r="G1071" s="191">
        <v>0.1</v>
      </c>
      <c r="H1071" s="191">
        <f t="shared" si="49"/>
        <v>6.1728395061728392E-2</v>
      </c>
      <c r="I1071" s="154">
        <v>115</v>
      </c>
      <c r="J1071" s="251">
        <f>_xlfn.XLOOKUP($I1071,Inputs!$C$6:$C$23,Inputs!$D$6:$D$23)*$G1071</f>
        <v>4.1714285714285718E-2</v>
      </c>
      <c r="K1071" s="252">
        <f t="shared" si="50"/>
        <v>3</v>
      </c>
      <c r="L1071" s="322"/>
      <c r="M1071" s="322"/>
      <c r="N1071" s="322"/>
      <c r="O1071" s="322"/>
      <c r="P1071" s="322"/>
      <c r="Q1071" s="250">
        <f>_xlfn.XLOOKUP($I1071,Inputs!$G$6:$G$23,Inputs!$J$6:$J$23)*$K1071</f>
        <v>98.449131513647643</v>
      </c>
      <c r="R1071" s="250">
        <f>_xlfn.XLOOKUP($I1071,Inputs!$G$6:$G$23,Inputs!$K$6:$K$23)*$K1071</f>
        <v>108.40163934426229</v>
      </c>
      <c r="S1071" s="211" t="s">
        <v>1717</v>
      </c>
      <c r="T1071" s="31" t="s">
        <v>3098</v>
      </c>
      <c r="U1071" s="211" t="s">
        <v>1718</v>
      </c>
      <c r="V1071" s="31" t="s">
        <v>4134</v>
      </c>
      <c r="W1071" s="16" t="s">
        <v>5496</v>
      </c>
      <c r="X1071" s="16"/>
      <c r="Y1071" s="74">
        <v>514</v>
      </c>
      <c r="Z1071" s="196" t="str">
        <f t="shared" si="51"/>
        <v/>
      </c>
    </row>
    <row r="1072" spans="2:26" ht="18.75">
      <c r="B1072" s="211" t="s">
        <v>1708</v>
      </c>
      <c r="C1072" s="211" t="s">
        <v>2808</v>
      </c>
      <c r="D1072" s="46" t="s">
        <v>2783</v>
      </c>
      <c r="E1072" s="31">
        <v>1</v>
      </c>
      <c r="F1072" s="31" t="s">
        <v>2807</v>
      </c>
      <c r="G1072" s="191">
        <v>3.9</v>
      </c>
      <c r="H1072" s="191">
        <f t="shared" si="49"/>
        <v>2.407407407407407</v>
      </c>
      <c r="I1072" s="154">
        <v>115</v>
      </c>
      <c r="J1072" s="251">
        <f>_xlfn.XLOOKUP($I1072,Inputs!$C$6:$C$23,Inputs!$D$6:$D$23)*$G1072</f>
        <v>1.6268571428571428</v>
      </c>
      <c r="K1072" s="252">
        <f t="shared" si="50"/>
        <v>3</v>
      </c>
      <c r="L1072" s="322"/>
      <c r="M1072" s="322"/>
      <c r="N1072" s="322"/>
      <c r="O1072" s="322"/>
      <c r="P1072" s="322"/>
      <c r="Q1072" s="250">
        <f>_xlfn.XLOOKUP($I1072,Inputs!$G$6:$G$23,Inputs!$J$6:$J$23)*$K1072</f>
        <v>98.449131513647643</v>
      </c>
      <c r="R1072" s="250">
        <f>_xlfn.XLOOKUP($I1072,Inputs!$G$6:$G$23,Inputs!$K$6:$K$23)*$K1072</f>
        <v>108.40163934426229</v>
      </c>
      <c r="S1072" s="211" t="s">
        <v>1712</v>
      </c>
      <c r="T1072" s="31" t="s">
        <v>2881</v>
      </c>
      <c r="U1072" s="211" t="s">
        <v>1417</v>
      </c>
      <c r="V1072" s="31" t="s">
        <v>4530</v>
      </c>
      <c r="W1072" s="16" t="s">
        <v>5496</v>
      </c>
      <c r="X1072" s="16"/>
      <c r="Y1072" s="74">
        <v>515</v>
      </c>
      <c r="Z1072" s="196" t="str">
        <f t="shared" si="51"/>
        <v/>
      </c>
    </row>
    <row r="1073" spans="2:26" ht="18.75">
      <c r="B1073" s="211" t="s">
        <v>1708</v>
      </c>
      <c r="C1073" s="211" t="s">
        <v>2808</v>
      </c>
      <c r="D1073" s="46" t="s">
        <v>2783</v>
      </c>
      <c r="E1073" s="31">
        <v>1</v>
      </c>
      <c r="F1073" s="31" t="s">
        <v>2807</v>
      </c>
      <c r="G1073" s="191">
        <v>0.1</v>
      </c>
      <c r="H1073" s="191">
        <f t="shared" si="49"/>
        <v>6.1728395061728392E-2</v>
      </c>
      <c r="I1073" s="154">
        <v>115</v>
      </c>
      <c r="J1073" s="251">
        <f>_xlfn.XLOOKUP($I1073,Inputs!$C$6:$C$23,Inputs!$D$6:$D$23)*$G1073</f>
        <v>4.1714285714285718E-2</v>
      </c>
      <c r="K1073" s="252">
        <f t="shared" si="50"/>
        <v>3</v>
      </c>
      <c r="L1073" s="322"/>
      <c r="M1073" s="322"/>
      <c r="N1073" s="322"/>
      <c r="O1073" s="322"/>
      <c r="P1073" s="322"/>
      <c r="Q1073" s="250">
        <f>_xlfn.XLOOKUP($I1073,Inputs!$G$6:$G$23,Inputs!$J$6:$J$23)*$K1073</f>
        <v>98.449131513647643</v>
      </c>
      <c r="R1073" s="250">
        <f>_xlfn.XLOOKUP($I1073,Inputs!$G$6:$G$23,Inputs!$K$6:$K$23)*$K1073</f>
        <v>108.40163934426229</v>
      </c>
      <c r="S1073" s="211" t="s">
        <v>1713</v>
      </c>
      <c r="T1073" s="31" t="s">
        <v>3097</v>
      </c>
      <c r="U1073" s="211" t="s">
        <v>1714</v>
      </c>
      <c r="V1073" s="31" t="s">
        <v>3983</v>
      </c>
      <c r="W1073" s="16" t="s">
        <v>5496</v>
      </c>
      <c r="X1073" s="16"/>
      <c r="Y1073" s="74">
        <v>516</v>
      </c>
      <c r="Z1073" s="196" t="str">
        <f t="shared" si="51"/>
        <v/>
      </c>
    </row>
    <row r="1074" spans="2:26" ht="18.75">
      <c r="B1074" s="211" t="s">
        <v>1708</v>
      </c>
      <c r="C1074" s="211" t="s">
        <v>2808</v>
      </c>
      <c r="D1074" s="46" t="s">
        <v>2783</v>
      </c>
      <c r="E1074" s="31">
        <v>1</v>
      </c>
      <c r="F1074" s="31" t="s">
        <v>2807</v>
      </c>
      <c r="G1074" s="191">
        <v>0.8</v>
      </c>
      <c r="H1074" s="191">
        <f t="shared" si="49"/>
        <v>0.49382716049382713</v>
      </c>
      <c r="I1074" s="154">
        <v>115</v>
      </c>
      <c r="J1074" s="251">
        <f>_xlfn.XLOOKUP($I1074,Inputs!$C$6:$C$23,Inputs!$D$6:$D$23)*$G1074</f>
        <v>0.33371428571428574</v>
      </c>
      <c r="K1074" s="252">
        <f t="shared" si="50"/>
        <v>3</v>
      </c>
      <c r="L1074" s="322"/>
      <c r="M1074" s="322"/>
      <c r="N1074" s="322"/>
      <c r="O1074" s="322"/>
      <c r="P1074" s="322"/>
      <c r="Q1074" s="250">
        <f>_xlfn.XLOOKUP($I1074,Inputs!$G$6:$G$23,Inputs!$J$6:$J$23)*$K1074</f>
        <v>98.449131513647643</v>
      </c>
      <c r="R1074" s="250">
        <f>_xlfn.XLOOKUP($I1074,Inputs!$G$6:$G$23,Inputs!$K$6:$K$23)*$K1074</f>
        <v>108.40163934426229</v>
      </c>
      <c r="S1074" s="211" t="s">
        <v>1713</v>
      </c>
      <c r="T1074" s="31" t="s">
        <v>3097</v>
      </c>
      <c r="U1074" s="211" t="s">
        <v>1715</v>
      </c>
      <c r="V1074" s="31" t="s">
        <v>4311</v>
      </c>
      <c r="W1074" s="16" t="s">
        <v>5496</v>
      </c>
      <c r="X1074" s="16"/>
      <c r="Y1074" s="74">
        <v>517</v>
      </c>
      <c r="Z1074" s="196" t="str">
        <f t="shared" si="51"/>
        <v/>
      </c>
    </row>
    <row r="1075" spans="2:26" ht="18.75">
      <c r="B1075" s="211" t="s">
        <v>1708</v>
      </c>
      <c r="C1075" s="211" t="s">
        <v>2808</v>
      </c>
      <c r="D1075" s="46" t="s">
        <v>2783</v>
      </c>
      <c r="E1075" s="31">
        <v>1</v>
      </c>
      <c r="F1075" s="31" t="s">
        <v>2807</v>
      </c>
      <c r="G1075" s="191">
        <v>2.9</v>
      </c>
      <c r="H1075" s="191">
        <f t="shared" si="49"/>
        <v>1.7901234567901232</v>
      </c>
      <c r="I1075" s="154">
        <v>115</v>
      </c>
      <c r="J1075" s="251">
        <f>_xlfn.XLOOKUP($I1075,Inputs!$C$6:$C$23,Inputs!$D$6:$D$23)*$G1075</f>
        <v>1.2097142857142857</v>
      </c>
      <c r="K1075" s="252">
        <f t="shared" si="50"/>
        <v>3</v>
      </c>
      <c r="L1075" s="322"/>
      <c r="M1075" s="322"/>
      <c r="N1075" s="322"/>
      <c r="O1075" s="322"/>
      <c r="P1075" s="322"/>
      <c r="Q1075" s="250">
        <f>_xlfn.XLOOKUP($I1075,Inputs!$G$6:$G$23,Inputs!$J$6:$J$23)*$K1075</f>
        <v>98.449131513647643</v>
      </c>
      <c r="R1075" s="250">
        <f>_xlfn.XLOOKUP($I1075,Inputs!$G$6:$G$23,Inputs!$K$6:$K$23)*$K1075</f>
        <v>108.40163934426229</v>
      </c>
      <c r="S1075" s="211" t="s">
        <v>1715</v>
      </c>
      <c r="T1075" s="31" t="s">
        <v>4311</v>
      </c>
      <c r="U1075" s="211" t="s">
        <v>1719</v>
      </c>
      <c r="V1075" s="31" t="s">
        <v>4118</v>
      </c>
      <c r="W1075" s="16" t="s">
        <v>5496</v>
      </c>
      <c r="X1075" s="16"/>
      <c r="Y1075" s="74">
        <v>518</v>
      </c>
      <c r="Z1075" s="196" t="str">
        <f t="shared" si="51"/>
        <v/>
      </c>
    </row>
    <row r="1076" spans="2:26" ht="18.75">
      <c r="B1076" s="211" t="s">
        <v>1792</v>
      </c>
      <c r="C1076" s="211" t="s">
        <v>2808</v>
      </c>
      <c r="D1076" s="46" t="s">
        <v>2783</v>
      </c>
      <c r="E1076" s="31">
        <v>1</v>
      </c>
      <c r="F1076" s="31" t="s">
        <v>2807</v>
      </c>
      <c r="G1076" s="191">
        <v>11</v>
      </c>
      <c r="H1076" s="191">
        <f t="shared" si="49"/>
        <v>6.7901234567901234</v>
      </c>
      <c r="I1076" s="154">
        <v>230</v>
      </c>
      <c r="J1076" s="251">
        <f>_xlfn.XLOOKUP($I1076,Inputs!$C$6:$C$23,Inputs!$D$6:$D$23)*$G1076</f>
        <v>5.2799999999999994</v>
      </c>
      <c r="K1076" s="252">
        <f t="shared" si="50"/>
        <v>3</v>
      </c>
      <c r="L1076" s="322"/>
      <c r="M1076" s="322"/>
      <c r="N1076" s="322"/>
      <c r="O1076" s="322"/>
      <c r="P1076" s="322"/>
      <c r="Q1076" s="250">
        <f>_xlfn.XLOOKUP($I1076,Inputs!$G$6:$G$23,Inputs!$J$6:$J$23)*$K1076</f>
        <v>402</v>
      </c>
      <c r="R1076" s="250">
        <f>_xlfn.XLOOKUP($I1076,Inputs!$G$6:$G$23,Inputs!$K$6:$K$23)*$K1076</f>
        <v>435</v>
      </c>
      <c r="S1076" s="211" t="s">
        <v>1401</v>
      </c>
      <c r="T1076" s="31" t="s">
        <v>4532</v>
      </c>
      <c r="U1076" s="211" t="s">
        <v>1794</v>
      </c>
      <c r="V1076" s="31" t="s">
        <v>2893</v>
      </c>
      <c r="W1076" s="16" t="s">
        <v>5496</v>
      </c>
      <c r="X1076" s="197"/>
      <c r="Y1076" s="74">
        <v>620</v>
      </c>
      <c r="Z1076" s="196" t="str">
        <f t="shared" si="51"/>
        <v/>
      </c>
    </row>
    <row r="1077" spans="2:26" ht="18.75">
      <c r="B1077" s="211" t="s">
        <v>1792</v>
      </c>
      <c r="C1077" s="211" t="s">
        <v>2808</v>
      </c>
      <c r="D1077" s="46" t="s">
        <v>2783</v>
      </c>
      <c r="E1077" s="31">
        <v>1</v>
      </c>
      <c r="F1077" s="31" t="s">
        <v>2807</v>
      </c>
      <c r="G1077" s="191">
        <v>0.1</v>
      </c>
      <c r="H1077" s="191">
        <f t="shared" si="49"/>
        <v>6.1728395061728392E-2</v>
      </c>
      <c r="I1077" s="154">
        <v>230</v>
      </c>
      <c r="J1077" s="251">
        <f>_xlfn.XLOOKUP($I1077,Inputs!$C$6:$C$23,Inputs!$D$6:$D$23)*$G1077</f>
        <v>4.8000000000000001E-2</v>
      </c>
      <c r="K1077" s="252">
        <f t="shared" si="50"/>
        <v>3</v>
      </c>
      <c r="L1077" s="322"/>
      <c r="M1077" s="322"/>
      <c r="N1077" s="322"/>
      <c r="O1077" s="322"/>
      <c r="P1077" s="322"/>
      <c r="Q1077" s="250">
        <f>_xlfn.XLOOKUP($I1077,Inputs!$G$6:$G$23,Inputs!$J$6:$J$23)*$K1077</f>
        <v>402</v>
      </c>
      <c r="R1077" s="250">
        <f>_xlfn.XLOOKUP($I1077,Inputs!$G$6:$G$23,Inputs!$K$6:$K$23)*$K1077</f>
        <v>435</v>
      </c>
      <c r="S1077" s="211" t="s">
        <v>1794</v>
      </c>
      <c r="T1077" s="31" t="s">
        <v>2893</v>
      </c>
      <c r="U1077" s="211" t="s">
        <v>1795</v>
      </c>
      <c r="V1077" s="31" t="s">
        <v>4188</v>
      </c>
      <c r="W1077" s="16" t="s">
        <v>5496</v>
      </c>
      <c r="X1077" s="197"/>
      <c r="Y1077" s="74">
        <v>621</v>
      </c>
      <c r="Z1077" s="196" t="str">
        <f t="shared" si="51"/>
        <v/>
      </c>
    </row>
    <row r="1078" spans="2:26" ht="18.75">
      <c r="B1078" s="211" t="s">
        <v>1792</v>
      </c>
      <c r="C1078" s="211" t="s">
        <v>2808</v>
      </c>
      <c r="D1078" s="46" t="s">
        <v>2783</v>
      </c>
      <c r="E1078" s="31">
        <v>1</v>
      </c>
      <c r="F1078" s="31" t="s">
        <v>2807</v>
      </c>
      <c r="G1078" s="191">
        <v>6.5</v>
      </c>
      <c r="H1078" s="191">
        <f t="shared" si="49"/>
        <v>4.0123456790123457</v>
      </c>
      <c r="I1078" s="154">
        <v>230</v>
      </c>
      <c r="J1078" s="251">
        <f>_xlfn.XLOOKUP($I1078,Inputs!$C$6:$C$23,Inputs!$D$6:$D$23)*$G1078</f>
        <v>3.12</v>
      </c>
      <c r="K1078" s="252">
        <f t="shared" si="50"/>
        <v>3</v>
      </c>
      <c r="L1078" s="322"/>
      <c r="M1078" s="322"/>
      <c r="N1078" s="322"/>
      <c r="O1078" s="322"/>
      <c r="P1078" s="322"/>
      <c r="Q1078" s="250">
        <f>_xlfn.XLOOKUP($I1078,Inputs!$G$6:$G$23,Inputs!$J$6:$J$23)*$K1078</f>
        <v>402</v>
      </c>
      <c r="R1078" s="250">
        <f>_xlfn.XLOOKUP($I1078,Inputs!$G$6:$G$23,Inputs!$K$6:$K$23)*$K1078</f>
        <v>435</v>
      </c>
      <c r="S1078" s="211" t="s">
        <v>1794</v>
      </c>
      <c r="T1078" s="31" t="s">
        <v>2893</v>
      </c>
      <c r="U1078" s="211" t="s">
        <v>1793</v>
      </c>
      <c r="V1078" s="31" t="s">
        <v>3156</v>
      </c>
      <c r="W1078" s="16" t="s">
        <v>5496</v>
      </c>
      <c r="X1078" s="197"/>
      <c r="Y1078" s="74">
        <v>622</v>
      </c>
      <c r="Z1078" s="196" t="str">
        <f t="shared" si="51"/>
        <v/>
      </c>
    </row>
    <row r="1079" spans="2:26" ht="18.75">
      <c r="B1079" s="211" t="s">
        <v>1792</v>
      </c>
      <c r="C1079" s="211" t="s">
        <v>2808</v>
      </c>
      <c r="D1079" s="46" t="s">
        <v>2783</v>
      </c>
      <c r="E1079" s="31">
        <v>1</v>
      </c>
      <c r="F1079" s="31" t="s">
        <v>2807</v>
      </c>
      <c r="G1079" s="191">
        <v>47.3</v>
      </c>
      <c r="H1079" s="191">
        <f t="shared" si="49"/>
        <v>29.197530864197528</v>
      </c>
      <c r="I1079" s="154">
        <v>230</v>
      </c>
      <c r="J1079" s="251">
        <f>_xlfn.XLOOKUP($I1079,Inputs!$C$6:$C$23,Inputs!$D$6:$D$23)*$G1079</f>
        <v>22.703999999999997</v>
      </c>
      <c r="K1079" s="252">
        <f t="shared" si="50"/>
        <v>3</v>
      </c>
      <c r="L1079" s="322"/>
      <c r="M1079" s="322"/>
      <c r="N1079" s="322"/>
      <c r="O1079" s="322"/>
      <c r="P1079" s="322"/>
      <c r="Q1079" s="250">
        <f>_xlfn.XLOOKUP($I1079,Inputs!$G$6:$G$23,Inputs!$J$6:$J$23)*$K1079</f>
        <v>402</v>
      </c>
      <c r="R1079" s="250">
        <f>_xlfn.XLOOKUP($I1079,Inputs!$G$6:$G$23,Inputs!$K$6:$K$23)*$K1079</f>
        <v>435</v>
      </c>
      <c r="S1079" s="211" t="s">
        <v>1793</v>
      </c>
      <c r="T1079" s="31" t="s">
        <v>3156</v>
      </c>
      <c r="U1079" s="211" t="s">
        <v>4655</v>
      </c>
      <c r="V1079" s="31" t="s">
        <v>4248</v>
      </c>
      <c r="W1079" s="16" t="s">
        <v>5496</v>
      </c>
      <c r="X1079" s="197"/>
      <c r="Y1079" s="74">
        <v>624</v>
      </c>
      <c r="Z1079" s="196" t="str">
        <f t="shared" si="51"/>
        <v/>
      </c>
    </row>
    <row r="1080" spans="2:26" ht="18.75">
      <c r="B1080" s="211" t="s">
        <v>1792</v>
      </c>
      <c r="C1080" s="211" t="s">
        <v>2808</v>
      </c>
      <c r="D1080" s="46" t="s">
        <v>2783</v>
      </c>
      <c r="E1080" s="31">
        <v>1</v>
      </c>
      <c r="F1080" s="31" t="s">
        <v>2807</v>
      </c>
      <c r="G1080" s="191">
        <v>30.7</v>
      </c>
      <c r="H1080" s="191">
        <f t="shared" si="49"/>
        <v>18.950617283950617</v>
      </c>
      <c r="I1080" s="154">
        <v>230</v>
      </c>
      <c r="J1080" s="251">
        <f>_xlfn.XLOOKUP($I1080,Inputs!$C$6:$C$23,Inputs!$D$6:$D$23)*$G1080</f>
        <v>14.735999999999999</v>
      </c>
      <c r="K1080" s="252">
        <f t="shared" si="50"/>
        <v>3</v>
      </c>
      <c r="L1080" s="322"/>
      <c r="M1080" s="322"/>
      <c r="N1080" s="322"/>
      <c r="O1080" s="322"/>
      <c r="P1080" s="322"/>
      <c r="Q1080" s="250">
        <f>_xlfn.XLOOKUP($I1080,Inputs!$G$6:$G$23,Inputs!$J$6:$J$23)*$K1080</f>
        <v>402</v>
      </c>
      <c r="R1080" s="250">
        <f>_xlfn.XLOOKUP($I1080,Inputs!$G$6:$G$23,Inputs!$K$6:$K$23)*$K1080</f>
        <v>435</v>
      </c>
      <c r="S1080" s="211" t="s">
        <v>4655</v>
      </c>
      <c r="T1080" s="31" t="s">
        <v>4248</v>
      </c>
      <c r="U1080" s="211" t="s">
        <v>1588</v>
      </c>
      <c r="V1080" s="31" t="s">
        <v>3089</v>
      </c>
      <c r="W1080" s="16" t="s">
        <v>5496</v>
      </c>
      <c r="X1080" s="197"/>
      <c r="Y1080" s="74">
        <v>625</v>
      </c>
      <c r="Z1080" s="196" t="str">
        <f t="shared" si="51"/>
        <v/>
      </c>
    </row>
    <row r="1081" spans="2:26" ht="18.75">
      <c r="B1081" s="211" t="s">
        <v>1792</v>
      </c>
      <c r="C1081" s="211" t="s">
        <v>2808</v>
      </c>
      <c r="D1081" s="46" t="s">
        <v>2783</v>
      </c>
      <c r="E1081" s="31">
        <v>1</v>
      </c>
      <c r="F1081" s="31" t="s">
        <v>2807</v>
      </c>
      <c r="G1081" s="191">
        <v>0.1</v>
      </c>
      <c r="H1081" s="191">
        <f t="shared" si="49"/>
        <v>6.1728395061728392E-2</v>
      </c>
      <c r="I1081" s="154">
        <v>230</v>
      </c>
      <c r="J1081" s="251">
        <f>_xlfn.XLOOKUP($I1081,Inputs!$C$6:$C$23,Inputs!$D$6:$D$23)*$G1081</f>
        <v>4.8000000000000001E-2</v>
      </c>
      <c r="K1081" s="252">
        <f t="shared" si="50"/>
        <v>3</v>
      </c>
      <c r="L1081" s="322"/>
      <c r="M1081" s="322"/>
      <c r="N1081" s="322"/>
      <c r="O1081" s="322"/>
      <c r="P1081" s="322"/>
      <c r="Q1081" s="250">
        <f>_xlfn.XLOOKUP($I1081,Inputs!$G$6:$G$23,Inputs!$J$6:$J$23)*$K1081</f>
        <v>402</v>
      </c>
      <c r="R1081" s="250">
        <f>_xlfn.XLOOKUP($I1081,Inputs!$G$6:$G$23,Inputs!$K$6:$K$23)*$K1081</f>
        <v>435</v>
      </c>
      <c r="S1081" s="211" t="s">
        <v>1588</v>
      </c>
      <c r="T1081" s="31" t="s">
        <v>3089</v>
      </c>
      <c r="U1081" s="211" t="s">
        <v>1589</v>
      </c>
      <c r="V1081" s="31" t="s">
        <v>4123</v>
      </c>
      <c r="W1081" s="16" t="s">
        <v>5496</v>
      </c>
      <c r="X1081" s="197"/>
      <c r="Y1081" s="74">
        <v>626</v>
      </c>
      <c r="Z1081" s="196" t="str">
        <f t="shared" si="51"/>
        <v/>
      </c>
    </row>
    <row r="1082" spans="2:26" ht="18.75">
      <c r="B1082" s="211" t="s">
        <v>1792</v>
      </c>
      <c r="C1082" s="211" t="s">
        <v>2808</v>
      </c>
      <c r="D1082" s="46" t="s">
        <v>2783</v>
      </c>
      <c r="E1082" s="31">
        <v>1</v>
      </c>
      <c r="F1082" s="31" t="s">
        <v>2807</v>
      </c>
      <c r="G1082" s="191">
        <v>1</v>
      </c>
      <c r="H1082" s="191">
        <f t="shared" si="49"/>
        <v>0.61728395061728392</v>
      </c>
      <c r="I1082" s="154">
        <v>230</v>
      </c>
      <c r="J1082" s="251">
        <f>_xlfn.XLOOKUP($I1082,Inputs!$C$6:$C$23,Inputs!$D$6:$D$23)*$G1082</f>
        <v>0.48</v>
      </c>
      <c r="K1082" s="252">
        <f t="shared" si="50"/>
        <v>3</v>
      </c>
      <c r="L1082" s="322"/>
      <c r="M1082" s="322"/>
      <c r="N1082" s="322"/>
      <c r="O1082" s="322"/>
      <c r="P1082" s="322"/>
      <c r="Q1082" s="250">
        <f>_xlfn.XLOOKUP($I1082,Inputs!$G$6:$G$23,Inputs!$J$6:$J$23)*$K1082</f>
        <v>402</v>
      </c>
      <c r="R1082" s="250">
        <f>_xlfn.XLOOKUP($I1082,Inputs!$G$6:$G$23,Inputs!$K$6:$K$23)*$K1082</f>
        <v>435</v>
      </c>
      <c r="S1082" s="211" t="s">
        <v>1588</v>
      </c>
      <c r="T1082" s="31" t="s">
        <v>3089</v>
      </c>
      <c r="U1082" s="211" t="s">
        <v>4698</v>
      </c>
      <c r="V1082" s="31" t="s">
        <v>4510</v>
      </c>
      <c r="W1082" s="16" t="s">
        <v>5496</v>
      </c>
      <c r="X1082" s="197"/>
      <c r="Y1082" s="74">
        <v>627</v>
      </c>
      <c r="Z1082" s="196" t="str">
        <f t="shared" si="51"/>
        <v/>
      </c>
    </row>
    <row r="1083" spans="2:26" ht="18.75">
      <c r="B1083" s="211" t="s">
        <v>1883</v>
      </c>
      <c r="C1083" s="211" t="s">
        <v>2808</v>
      </c>
      <c r="D1083" s="46" t="s">
        <v>2783</v>
      </c>
      <c r="E1083" s="31">
        <v>1</v>
      </c>
      <c r="F1083" s="31" t="s">
        <v>2807</v>
      </c>
      <c r="G1083" s="191">
        <v>4.2</v>
      </c>
      <c r="H1083" s="191">
        <f t="shared" si="49"/>
        <v>2.5925925925925926</v>
      </c>
      <c r="I1083" s="154">
        <v>115</v>
      </c>
      <c r="J1083" s="251">
        <f>_xlfn.XLOOKUP($I1083,Inputs!$C$6:$C$23,Inputs!$D$6:$D$23)*$G1083</f>
        <v>1.752</v>
      </c>
      <c r="K1083" s="252">
        <f t="shared" si="50"/>
        <v>3</v>
      </c>
      <c r="L1083" s="322"/>
      <c r="M1083" s="322"/>
      <c r="N1083" s="322"/>
      <c r="O1083" s="322"/>
      <c r="P1083" s="322"/>
      <c r="Q1083" s="250">
        <f>_xlfn.XLOOKUP($I1083,Inputs!$G$6:$G$23,Inputs!$J$6:$J$23)*$K1083</f>
        <v>98.449131513647643</v>
      </c>
      <c r="R1083" s="250">
        <f>_xlfn.XLOOKUP($I1083,Inputs!$G$6:$G$23,Inputs!$K$6:$K$23)*$K1083</f>
        <v>108.40163934426229</v>
      </c>
      <c r="S1083" s="211" t="s">
        <v>1417</v>
      </c>
      <c r="T1083" s="31" t="s">
        <v>4530</v>
      </c>
      <c r="U1083" s="211" t="s">
        <v>1884</v>
      </c>
      <c r="V1083" s="31" t="s">
        <v>3133</v>
      </c>
      <c r="W1083" s="16" t="s">
        <v>5496</v>
      </c>
      <c r="X1083" s="16"/>
      <c r="Y1083" s="74">
        <v>758</v>
      </c>
      <c r="Z1083" s="196" t="str">
        <f t="shared" si="51"/>
        <v/>
      </c>
    </row>
    <row r="1084" spans="2:26" ht="18.75">
      <c r="B1084" s="211" t="s">
        <v>1883</v>
      </c>
      <c r="C1084" s="211" t="s">
        <v>2808</v>
      </c>
      <c r="D1084" s="46" t="s">
        <v>2783</v>
      </c>
      <c r="E1084" s="31">
        <v>1</v>
      </c>
      <c r="F1084" s="31" t="s">
        <v>2807</v>
      </c>
      <c r="G1084" s="191">
        <v>4.9000000000000004</v>
      </c>
      <c r="H1084" s="191">
        <f t="shared" si="49"/>
        <v>3.0246913580246915</v>
      </c>
      <c r="I1084" s="154">
        <v>115</v>
      </c>
      <c r="J1084" s="251">
        <f>_xlfn.XLOOKUP($I1084,Inputs!$C$6:$C$23,Inputs!$D$6:$D$23)*$G1084</f>
        <v>2.044</v>
      </c>
      <c r="K1084" s="252">
        <f t="shared" si="50"/>
        <v>3</v>
      </c>
      <c r="L1084" s="322"/>
      <c r="M1084" s="322"/>
      <c r="N1084" s="322"/>
      <c r="O1084" s="322"/>
      <c r="P1084" s="322"/>
      <c r="Q1084" s="250">
        <f>_xlfn.XLOOKUP($I1084,Inputs!$G$6:$G$23,Inputs!$J$6:$J$23)*$K1084</f>
        <v>98.449131513647643</v>
      </c>
      <c r="R1084" s="250">
        <f>_xlfn.XLOOKUP($I1084,Inputs!$G$6:$G$23,Inputs!$K$6:$K$23)*$K1084</f>
        <v>108.40163934426229</v>
      </c>
      <c r="S1084" s="211" t="s">
        <v>1884</v>
      </c>
      <c r="T1084" s="31" t="s">
        <v>3133</v>
      </c>
      <c r="U1084" s="211" t="s">
        <v>1715</v>
      </c>
      <c r="V1084" s="31" t="s">
        <v>4311</v>
      </c>
      <c r="W1084" s="16" t="s">
        <v>5496</v>
      </c>
      <c r="X1084" s="16"/>
      <c r="Y1084" s="74">
        <v>761</v>
      </c>
      <c r="Z1084" s="196" t="str">
        <f t="shared" si="51"/>
        <v/>
      </c>
    </row>
    <row r="1085" spans="2:26" ht="18.75">
      <c r="B1085" s="211" t="s">
        <v>1883</v>
      </c>
      <c r="C1085" s="211" t="s">
        <v>2808</v>
      </c>
      <c r="D1085" s="46" t="s">
        <v>2783</v>
      </c>
      <c r="E1085" s="31">
        <v>1</v>
      </c>
      <c r="F1085" s="31" t="s">
        <v>2807</v>
      </c>
      <c r="G1085" s="230">
        <v>2.9</v>
      </c>
      <c r="H1085" s="191">
        <f t="shared" si="49"/>
        <v>1.7901234567901232</v>
      </c>
      <c r="I1085" s="154">
        <v>115</v>
      </c>
      <c r="J1085" s="251">
        <f>_xlfn.XLOOKUP($I1085,Inputs!$C$6:$C$23,Inputs!$D$6:$D$23)*$G1085</f>
        <v>1.2097142857142857</v>
      </c>
      <c r="K1085" s="252">
        <f t="shared" si="50"/>
        <v>3</v>
      </c>
      <c r="L1085" s="322"/>
      <c r="M1085" s="322"/>
      <c r="N1085" s="322"/>
      <c r="O1085" s="322"/>
      <c r="P1085" s="322"/>
      <c r="Q1085" s="250">
        <f>_xlfn.XLOOKUP($I1085,Inputs!$G$6:$G$23,Inputs!$J$6:$J$23)*$K1085</f>
        <v>98.449131513647643</v>
      </c>
      <c r="R1085" s="250">
        <f>_xlfn.XLOOKUP($I1085,Inputs!$G$6:$G$23,Inputs!$K$6:$K$23)*$K1085</f>
        <v>108.40163934426229</v>
      </c>
      <c r="S1085" s="211" t="s">
        <v>1715</v>
      </c>
      <c r="T1085" s="31" t="s">
        <v>4311</v>
      </c>
      <c r="U1085" s="211" t="s">
        <v>1719</v>
      </c>
      <c r="V1085" s="31" t="s">
        <v>4118</v>
      </c>
      <c r="W1085" s="16" t="s">
        <v>5496</v>
      </c>
      <c r="X1085" s="16"/>
      <c r="Y1085" s="74">
        <v>762</v>
      </c>
      <c r="Z1085" s="196" t="str">
        <f t="shared" si="51"/>
        <v/>
      </c>
    </row>
    <row r="1086" spans="2:26" ht="18.75">
      <c r="B1086" s="211" t="s">
        <v>1991</v>
      </c>
      <c r="C1086" s="211" t="s">
        <v>2808</v>
      </c>
      <c r="D1086" s="46" t="s">
        <v>2783</v>
      </c>
      <c r="E1086" s="31">
        <v>1</v>
      </c>
      <c r="F1086" s="31" t="s">
        <v>2807</v>
      </c>
      <c r="G1086" s="191">
        <v>0.1</v>
      </c>
      <c r="H1086" s="191">
        <f t="shared" si="49"/>
        <v>6.1728395061728392E-2</v>
      </c>
      <c r="I1086" s="154">
        <v>115</v>
      </c>
      <c r="J1086" s="251">
        <f>_xlfn.XLOOKUP($I1086,Inputs!$C$6:$C$23,Inputs!$D$6:$D$23)*$G1086</f>
        <v>4.1714285714285718E-2</v>
      </c>
      <c r="K1086" s="252">
        <f t="shared" si="50"/>
        <v>3</v>
      </c>
      <c r="L1086" s="322"/>
      <c r="M1086" s="322"/>
      <c r="N1086" s="322"/>
      <c r="O1086" s="322"/>
      <c r="P1086" s="322"/>
      <c r="Q1086" s="250">
        <f>_xlfn.XLOOKUP($I1086,Inputs!$G$6:$G$23,Inputs!$J$6:$J$23)*$K1086</f>
        <v>98.449131513647643</v>
      </c>
      <c r="R1086" s="250">
        <f>_xlfn.XLOOKUP($I1086,Inputs!$G$6:$G$23,Inputs!$K$6:$K$23)*$K1086</f>
        <v>108.40163934426229</v>
      </c>
      <c r="S1086" s="211" t="s">
        <v>1394</v>
      </c>
      <c r="T1086" s="31" t="s">
        <v>3064</v>
      </c>
      <c r="U1086" s="211" t="s">
        <v>1395</v>
      </c>
      <c r="V1086" s="31" t="s">
        <v>3951</v>
      </c>
      <c r="W1086" s="16" t="s">
        <v>5496</v>
      </c>
      <c r="X1086" s="16"/>
      <c r="Y1086" s="74">
        <v>925</v>
      </c>
      <c r="Z1086" s="196" t="str">
        <f t="shared" si="51"/>
        <v/>
      </c>
    </row>
    <row r="1087" spans="2:26" ht="18.75">
      <c r="B1087" s="211" t="s">
        <v>1991</v>
      </c>
      <c r="C1087" s="211" t="s">
        <v>2808</v>
      </c>
      <c r="D1087" s="46" t="s">
        <v>2783</v>
      </c>
      <c r="E1087" s="31">
        <v>1</v>
      </c>
      <c r="F1087" s="31" t="s">
        <v>2807</v>
      </c>
      <c r="G1087" s="191">
        <v>4.4000000000000004</v>
      </c>
      <c r="H1087" s="191">
        <f t="shared" si="49"/>
        <v>2.7160493827160495</v>
      </c>
      <c r="I1087" s="154">
        <v>115</v>
      </c>
      <c r="J1087" s="251">
        <f>_xlfn.XLOOKUP($I1087,Inputs!$C$6:$C$23,Inputs!$D$6:$D$23)*$G1087</f>
        <v>1.8354285714285716</v>
      </c>
      <c r="K1087" s="252">
        <f t="shared" si="50"/>
        <v>3</v>
      </c>
      <c r="L1087" s="322"/>
      <c r="M1087" s="322"/>
      <c r="N1087" s="322"/>
      <c r="O1087" s="322"/>
      <c r="P1087" s="322"/>
      <c r="Q1087" s="250">
        <f>_xlfn.XLOOKUP($I1087,Inputs!$G$6:$G$23,Inputs!$J$6:$J$23)*$K1087</f>
        <v>98.449131513647643</v>
      </c>
      <c r="R1087" s="250">
        <f>_xlfn.XLOOKUP($I1087,Inputs!$G$6:$G$23,Inputs!$K$6:$K$23)*$K1087</f>
        <v>108.40163934426229</v>
      </c>
      <c r="S1087" s="211" t="s">
        <v>1394</v>
      </c>
      <c r="T1087" s="31" t="s">
        <v>3064</v>
      </c>
      <c r="U1087" s="211" t="s">
        <v>1997</v>
      </c>
      <c r="V1087" s="31" t="s">
        <v>3363</v>
      </c>
      <c r="W1087" s="16" t="s">
        <v>5496</v>
      </c>
      <c r="X1087" s="16"/>
      <c r="Y1087" s="74">
        <v>926</v>
      </c>
      <c r="Z1087" s="196" t="str">
        <f t="shared" si="51"/>
        <v/>
      </c>
    </row>
    <row r="1088" spans="2:26" ht="18.75">
      <c r="B1088" s="211" t="s">
        <v>1991</v>
      </c>
      <c r="C1088" s="211" t="s">
        <v>2808</v>
      </c>
      <c r="D1088" s="46" t="s">
        <v>2783</v>
      </c>
      <c r="E1088" s="31">
        <v>1</v>
      </c>
      <c r="F1088" s="31" t="s">
        <v>2807</v>
      </c>
      <c r="G1088" s="191">
        <v>1.5</v>
      </c>
      <c r="H1088" s="191">
        <f t="shared" si="49"/>
        <v>0.92592592592592582</v>
      </c>
      <c r="I1088" s="154">
        <v>115</v>
      </c>
      <c r="J1088" s="251">
        <f>_xlfn.XLOOKUP($I1088,Inputs!$C$6:$C$23,Inputs!$D$6:$D$23)*$G1088</f>
        <v>0.62571428571428567</v>
      </c>
      <c r="K1088" s="252">
        <f t="shared" si="50"/>
        <v>3</v>
      </c>
      <c r="L1088" s="322"/>
      <c r="M1088" s="322"/>
      <c r="N1088" s="322"/>
      <c r="O1088" s="322"/>
      <c r="P1088" s="322"/>
      <c r="Q1088" s="250">
        <f>_xlfn.XLOOKUP($I1088,Inputs!$G$6:$G$23,Inputs!$J$6:$J$23)*$K1088</f>
        <v>98.449131513647643</v>
      </c>
      <c r="R1088" s="250">
        <f>_xlfn.XLOOKUP($I1088,Inputs!$G$6:$G$23,Inputs!$K$6:$K$23)*$K1088</f>
        <v>108.40163934426229</v>
      </c>
      <c r="S1088" s="211" t="s">
        <v>1794</v>
      </c>
      <c r="T1088" s="31" t="s">
        <v>2893</v>
      </c>
      <c r="U1088" s="211" t="s">
        <v>1992</v>
      </c>
      <c r="V1088" s="31" t="s">
        <v>3157</v>
      </c>
      <c r="W1088" s="16" t="s">
        <v>5496</v>
      </c>
      <c r="X1088" s="16"/>
      <c r="Y1088" s="74">
        <v>927</v>
      </c>
      <c r="Z1088" s="196" t="str">
        <f t="shared" si="51"/>
        <v/>
      </c>
    </row>
    <row r="1089" spans="2:26" ht="18.75">
      <c r="B1089" s="211" t="s">
        <v>1991</v>
      </c>
      <c r="C1089" s="211" t="s">
        <v>2808</v>
      </c>
      <c r="D1089" s="46" t="s">
        <v>2783</v>
      </c>
      <c r="E1089" s="31">
        <v>1</v>
      </c>
      <c r="F1089" s="31" t="s">
        <v>2807</v>
      </c>
      <c r="G1089" s="191">
        <v>6.5</v>
      </c>
      <c r="H1089" s="191">
        <f t="shared" si="49"/>
        <v>4.0123456790123457</v>
      </c>
      <c r="I1089" s="154">
        <v>115</v>
      </c>
      <c r="J1089" s="251">
        <f>_xlfn.XLOOKUP($I1089,Inputs!$C$6:$C$23,Inputs!$D$6:$D$23)*$G1089</f>
        <v>2.7114285714285713</v>
      </c>
      <c r="K1089" s="252">
        <f t="shared" si="50"/>
        <v>3</v>
      </c>
      <c r="L1089" s="322"/>
      <c r="M1089" s="322"/>
      <c r="N1089" s="322"/>
      <c r="O1089" s="322"/>
      <c r="P1089" s="322"/>
      <c r="Q1089" s="250">
        <f>_xlfn.XLOOKUP($I1089,Inputs!$G$6:$G$23,Inputs!$J$6:$J$23)*$K1089</f>
        <v>98.449131513647643</v>
      </c>
      <c r="R1089" s="250">
        <f>_xlfn.XLOOKUP($I1089,Inputs!$G$6:$G$23,Inputs!$K$6:$K$23)*$K1089</f>
        <v>108.40163934426229</v>
      </c>
      <c r="S1089" s="211" t="s">
        <v>1992</v>
      </c>
      <c r="T1089" s="31" t="s">
        <v>3157</v>
      </c>
      <c r="U1089" s="211" t="s">
        <v>1993</v>
      </c>
      <c r="V1089" s="31" t="s">
        <v>4166</v>
      </c>
      <c r="W1089" s="16" t="s">
        <v>5496</v>
      </c>
      <c r="X1089" s="16"/>
      <c r="Y1089" s="74">
        <v>928</v>
      </c>
      <c r="Z1089" s="196" t="str">
        <f t="shared" si="51"/>
        <v/>
      </c>
    </row>
    <row r="1090" spans="2:26" ht="18.75">
      <c r="B1090" s="211" t="s">
        <v>1991</v>
      </c>
      <c r="C1090" s="211" t="s">
        <v>2808</v>
      </c>
      <c r="D1090" s="46" t="s">
        <v>2783</v>
      </c>
      <c r="E1090" s="31">
        <v>1</v>
      </c>
      <c r="F1090" s="31" t="s">
        <v>2807</v>
      </c>
      <c r="G1090" s="191">
        <v>5</v>
      </c>
      <c r="H1090" s="191">
        <f t="shared" si="49"/>
        <v>3.0864197530864197</v>
      </c>
      <c r="I1090" s="154">
        <v>115</v>
      </c>
      <c r="J1090" s="251">
        <f>_xlfn.XLOOKUP($I1090,Inputs!$C$6:$C$23,Inputs!$D$6:$D$23)*$G1090</f>
        <v>2.0857142857142859</v>
      </c>
      <c r="K1090" s="252">
        <f t="shared" si="50"/>
        <v>3</v>
      </c>
      <c r="L1090" s="322"/>
      <c r="M1090" s="322"/>
      <c r="N1090" s="322"/>
      <c r="O1090" s="322"/>
      <c r="P1090" s="322"/>
      <c r="Q1090" s="250">
        <f>_xlfn.XLOOKUP($I1090,Inputs!$G$6:$G$23,Inputs!$J$6:$J$23)*$K1090</f>
        <v>98.449131513647643</v>
      </c>
      <c r="R1090" s="250">
        <f>_xlfn.XLOOKUP($I1090,Inputs!$G$6:$G$23,Inputs!$K$6:$K$23)*$K1090</f>
        <v>108.40163934426229</v>
      </c>
      <c r="S1090" s="211" t="s">
        <v>1992</v>
      </c>
      <c r="T1090" s="31" t="s">
        <v>3157</v>
      </c>
      <c r="U1090" s="211" t="s">
        <v>1994</v>
      </c>
      <c r="V1090" s="31" t="s">
        <v>3154</v>
      </c>
      <c r="W1090" s="16" t="s">
        <v>5496</v>
      </c>
      <c r="X1090" s="16"/>
      <c r="Y1090" s="74">
        <v>929</v>
      </c>
      <c r="Z1090" s="196" t="str">
        <f t="shared" si="51"/>
        <v/>
      </c>
    </row>
    <row r="1091" spans="2:26" ht="18.75">
      <c r="B1091" s="211" t="s">
        <v>1991</v>
      </c>
      <c r="C1091" s="211" t="s">
        <v>2808</v>
      </c>
      <c r="D1091" s="46" t="s">
        <v>2783</v>
      </c>
      <c r="E1091" s="31">
        <v>1</v>
      </c>
      <c r="F1091" s="31" t="s">
        <v>2807</v>
      </c>
      <c r="G1091" s="191">
        <v>0.1</v>
      </c>
      <c r="H1091" s="191">
        <f t="shared" si="49"/>
        <v>6.1728395061728392E-2</v>
      </c>
      <c r="I1091" s="154">
        <v>115</v>
      </c>
      <c r="J1091" s="251">
        <f>_xlfn.XLOOKUP($I1091,Inputs!$C$6:$C$23,Inputs!$D$6:$D$23)*$G1091</f>
        <v>4.1714285714285718E-2</v>
      </c>
      <c r="K1091" s="252">
        <f t="shared" si="50"/>
        <v>3</v>
      </c>
      <c r="L1091" s="322"/>
      <c r="M1091" s="322"/>
      <c r="N1091" s="322"/>
      <c r="O1091" s="322"/>
      <c r="P1091" s="322"/>
      <c r="Q1091" s="250">
        <f>_xlfn.XLOOKUP($I1091,Inputs!$G$6:$G$23,Inputs!$J$6:$J$23)*$K1091</f>
        <v>98.449131513647643</v>
      </c>
      <c r="R1091" s="250">
        <f>_xlfn.XLOOKUP($I1091,Inputs!$G$6:$G$23,Inputs!$K$6:$K$23)*$K1091</f>
        <v>108.40163934426229</v>
      </c>
      <c r="S1091" s="211" t="s">
        <v>1994</v>
      </c>
      <c r="T1091" s="31" t="s">
        <v>3154</v>
      </c>
      <c r="U1091" s="211" t="s">
        <v>1998</v>
      </c>
      <c r="V1091" s="31" t="s">
        <v>4303</v>
      </c>
      <c r="W1091" s="16" t="s">
        <v>5496</v>
      </c>
      <c r="X1091" s="16"/>
      <c r="Y1091" s="74">
        <v>930</v>
      </c>
      <c r="Z1091" s="196" t="str">
        <f t="shared" si="51"/>
        <v/>
      </c>
    </row>
    <row r="1092" spans="2:26" ht="18.75">
      <c r="B1092" s="211" t="s">
        <v>1991</v>
      </c>
      <c r="C1092" s="211" t="s">
        <v>2808</v>
      </c>
      <c r="D1092" s="46" t="s">
        <v>2783</v>
      </c>
      <c r="E1092" s="31">
        <v>1</v>
      </c>
      <c r="F1092" s="31" t="s">
        <v>2807</v>
      </c>
      <c r="G1092" s="191">
        <v>1</v>
      </c>
      <c r="H1092" s="191">
        <f t="shared" ref="H1092:H1155" si="52">G1092/1.62</f>
        <v>0.61728395061728392</v>
      </c>
      <c r="I1092" s="154">
        <v>115</v>
      </c>
      <c r="J1092" s="251">
        <f>_xlfn.XLOOKUP($I1092,Inputs!$C$6:$C$23,Inputs!$D$6:$D$23)*$G1092</f>
        <v>0.41714285714285715</v>
      </c>
      <c r="K1092" s="252">
        <f t="shared" ref="K1092:K1155" si="53">IF((42.4*(H1092)^(-0.6595))&gt;=3,3,(IF(42.4*(H1092)^(-0.6595)&lt;=0.5,0.5,(42.4*(H1092)^(-0.6595)))))</f>
        <v>3</v>
      </c>
      <c r="L1092" s="322"/>
      <c r="M1092" s="322"/>
      <c r="N1092" s="322"/>
      <c r="O1092" s="322"/>
      <c r="P1092" s="322"/>
      <c r="Q1092" s="250">
        <f>_xlfn.XLOOKUP($I1092,Inputs!$G$6:$G$23,Inputs!$J$6:$J$23)*$K1092</f>
        <v>98.449131513647643</v>
      </c>
      <c r="R1092" s="250">
        <f>_xlfn.XLOOKUP($I1092,Inputs!$G$6:$G$23,Inputs!$K$6:$K$23)*$K1092</f>
        <v>108.40163934426229</v>
      </c>
      <c r="S1092" s="211" t="s">
        <v>1994</v>
      </c>
      <c r="T1092" s="31" t="s">
        <v>3154</v>
      </c>
      <c r="U1092" s="211" t="s">
        <v>1793</v>
      </c>
      <c r="V1092" s="31" t="s">
        <v>3156</v>
      </c>
      <c r="W1092" s="16" t="s">
        <v>5496</v>
      </c>
      <c r="X1092" s="16"/>
      <c r="Y1092" s="74">
        <v>931</v>
      </c>
      <c r="Z1092" s="196" t="str">
        <f t="shared" si="51"/>
        <v/>
      </c>
    </row>
    <row r="1093" spans="2:26" ht="18.75">
      <c r="B1093" s="211" t="s">
        <v>1991</v>
      </c>
      <c r="C1093" s="211" t="s">
        <v>2808</v>
      </c>
      <c r="D1093" s="46" t="s">
        <v>2783</v>
      </c>
      <c r="E1093" s="31">
        <v>1</v>
      </c>
      <c r="F1093" s="31" t="s">
        <v>2807</v>
      </c>
      <c r="G1093" s="191">
        <v>0.1</v>
      </c>
      <c r="H1093" s="191">
        <f t="shared" si="52"/>
        <v>6.1728395061728392E-2</v>
      </c>
      <c r="I1093" s="154">
        <v>115</v>
      </c>
      <c r="J1093" s="251">
        <f>_xlfn.XLOOKUP($I1093,Inputs!$C$6:$C$23,Inputs!$D$6:$D$23)*$G1093</f>
        <v>4.1714285714285718E-2</v>
      </c>
      <c r="K1093" s="252">
        <f t="shared" si="53"/>
        <v>3</v>
      </c>
      <c r="L1093" s="322"/>
      <c r="M1093" s="322"/>
      <c r="N1093" s="322"/>
      <c r="O1093" s="322"/>
      <c r="P1093" s="322"/>
      <c r="Q1093" s="250">
        <f>_xlfn.XLOOKUP($I1093,Inputs!$G$6:$G$23,Inputs!$J$6:$J$23)*$K1093</f>
        <v>98.449131513647643</v>
      </c>
      <c r="R1093" s="250">
        <f>_xlfn.XLOOKUP($I1093,Inputs!$G$6:$G$23,Inputs!$K$6:$K$23)*$K1093</f>
        <v>108.40163934426229</v>
      </c>
      <c r="S1093" s="211" t="s">
        <v>1794</v>
      </c>
      <c r="T1093" s="31" t="s">
        <v>2893</v>
      </c>
      <c r="U1093" s="211" t="s">
        <v>1795</v>
      </c>
      <c r="V1093" s="31" t="s">
        <v>4188</v>
      </c>
      <c r="W1093" s="16" t="s">
        <v>5496</v>
      </c>
      <c r="X1093" s="16"/>
      <c r="Y1093" s="74">
        <v>932</v>
      </c>
      <c r="Z1093" s="196" t="str">
        <f t="shared" si="51"/>
        <v/>
      </c>
    </row>
    <row r="1094" spans="2:26" ht="18.75">
      <c r="B1094" s="211" t="s">
        <v>1991</v>
      </c>
      <c r="C1094" s="211" t="s">
        <v>2808</v>
      </c>
      <c r="D1094" s="46" t="s">
        <v>2783</v>
      </c>
      <c r="E1094" s="31">
        <v>1</v>
      </c>
      <c r="F1094" s="31" t="s">
        <v>2807</v>
      </c>
      <c r="G1094" s="191">
        <v>11</v>
      </c>
      <c r="H1094" s="191">
        <f t="shared" si="52"/>
        <v>6.7901234567901234</v>
      </c>
      <c r="I1094" s="154">
        <v>115</v>
      </c>
      <c r="J1094" s="251">
        <f>_xlfn.XLOOKUP($I1094,Inputs!$C$6:$C$23,Inputs!$D$6:$D$23)*$G1094</f>
        <v>4.588571428571429</v>
      </c>
      <c r="K1094" s="252">
        <f t="shared" si="53"/>
        <v>3</v>
      </c>
      <c r="L1094" s="322"/>
      <c r="M1094" s="322"/>
      <c r="N1094" s="322"/>
      <c r="O1094" s="322"/>
      <c r="P1094" s="322"/>
      <c r="Q1094" s="250">
        <f>_xlfn.XLOOKUP($I1094,Inputs!$G$6:$G$23,Inputs!$J$6:$J$23)*$K1094</f>
        <v>98.449131513647643</v>
      </c>
      <c r="R1094" s="250">
        <f>_xlfn.XLOOKUP($I1094,Inputs!$G$6:$G$23,Inputs!$K$6:$K$23)*$K1094</f>
        <v>108.40163934426229</v>
      </c>
      <c r="S1094" s="211" t="s">
        <v>1401</v>
      </c>
      <c r="T1094" s="134" t="s">
        <v>4532</v>
      </c>
      <c r="U1094" s="211" t="s">
        <v>1794</v>
      </c>
      <c r="V1094" s="31" t="s">
        <v>2893</v>
      </c>
      <c r="W1094" s="16" t="s">
        <v>5496</v>
      </c>
      <c r="X1094" s="16"/>
      <c r="Y1094" s="74">
        <v>933</v>
      </c>
      <c r="Z1094" s="196" t="str">
        <f t="shared" si="51"/>
        <v/>
      </c>
    </row>
    <row r="1095" spans="2:26" ht="18.75">
      <c r="B1095" s="211" t="s">
        <v>1991</v>
      </c>
      <c r="C1095" s="211" t="s">
        <v>2808</v>
      </c>
      <c r="D1095" s="46" t="s">
        <v>2783</v>
      </c>
      <c r="E1095" s="31">
        <v>3</v>
      </c>
      <c r="F1095" s="31" t="s">
        <v>2807</v>
      </c>
      <c r="G1095" s="191">
        <v>0.1</v>
      </c>
      <c r="H1095" s="191">
        <f t="shared" si="52"/>
        <v>6.1728395061728392E-2</v>
      </c>
      <c r="I1095" s="154">
        <v>115</v>
      </c>
      <c r="J1095" s="251">
        <f>_xlfn.XLOOKUP($I1095,Inputs!$C$6:$C$23,Inputs!$D$6:$D$23)*$G1095</f>
        <v>4.1714285714285718E-2</v>
      </c>
      <c r="K1095" s="252">
        <f t="shared" si="53"/>
        <v>3</v>
      </c>
      <c r="L1095" s="322"/>
      <c r="M1095" s="322"/>
      <c r="N1095" s="322"/>
      <c r="O1095" s="322"/>
      <c r="P1095" s="322"/>
      <c r="Q1095" s="250">
        <f>_xlfn.XLOOKUP($I1095,Inputs!$G$6:$G$23,Inputs!$J$6:$J$23)*$K1095</f>
        <v>98.449131513647643</v>
      </c>
      <c r="R1095" s="250">
        <f>_xlfn.XLOOKUP($I1095,Inputs!$G$6:$G$23,Inputs!$K$6:$K$23)*$K1095</f>
        <v>108.40163934426229</v>
      </c>
      <c r="S1095" s="211" t="s">
        <v>1995</v>
      </c>
      <c r="T1095" s="31" t="s">
        <v>3155</v>
      </c>
      <c r="U1095" s="211" t="s">
        <v>1996</v>
      </c>
      <c r="V1095" s="31" t="s">
        <v>4007</v>
      </c>
      <c r="W1095" s="16" t="s">
        <v>5496</v>
      </c>
      <c r="X1095" s="16"/>
      <c r="Y1095" s="74">
        <v>934</v>
      </c>
      <c r="Z1095" s="196" t="str">
        <f t="shared" si="51"/>
        <v/>
      </c>
    </row>
    <row r="1096" spans="2:26" ht="18.75">
      <c r="B1096" s="211" t="s">
        <v>1991</v>
      </c>
      <c r="C1096" s="211" t="s">
        <v>2808</v>
      </c>
      <c r="D1096" s="46" t="s">
        <v>2783</v>
      </c>
      <c r="E1096" s="31">
        <v>1</v>
      </c>
      <c r="F1096" s="31" t="s">
        <v>2807</v>
      </c>
      <c r="G1096" s="191">
        <v>6.9</v>
      </c>
      <c r="H1096" s="191">
        <f t="shared" si="52"/>
        <v>4.2592592592592595</v>
      </c>
      <c r="I1096" s="154">
        <v>115</v>
      </c>
      <c r="J1096" s="251">
        <f>_xlfn.XLOOKUP($I1096,Inputs!$C$6:$C$23,Inputs!$D$6:$D$23)*$G1096</f>
        <v>2.8782857142857146</v>
      </c>
      <c r="K1096" s="252">
        <f t="shared" si="53"/>
        <v>3</v>
      </c>
      <c r="L1096" s="322"/>
      <c r="M1096" s="322"/>
      <c r="N1096" s="322"/>
      <c r="O1096" s="322"/>
      <c r="P1096" s="322"/>
      <c r="Q1096" s="250">
        <f>_xlfn.XLOOKUP($I1096,Inputs!$G$6:$G$23,Inputs!$J$6:$J$23)*$K1096</f>
        <v>98.449131513647643</v>
      </c>
      <c r="R1096" s="250">
        <f>_xlfn.XLOOKUP($I1096,Inputs!$G$6:$G$23,Inputs!$K$6:$K$23)*$K1096</f>
        <v>108.40163934426229</v>
      </c>
      <c r="S1096" s="211" t="s">
        <v>1995</v>
      </c>
      <c r="T1096" s="31" t="s">
        <v>3155</v>
      </c>
      <c r="U1096" s="211" t="s">
        <v>1997</v>
      </c>
      <c r="V1096" s="31" t="s">
        <v>3363</v>
      </c>
      <c r="W1096" s="16" t="s">
        <v>5496</v>
      </c>
      <c r="X1096" s="16"/>
      <c r="Y1096" s="74">
        <v>935</v>
      </c>
      <c r="Z1096" s="196" t="str">
        <f t="shared" si="51"/>
        <v/>
      </c>
    </row>
    <row r="1097" spans="2:26" ht="18.75">
      <c r="B1097" s="211" t="s">
        <v>1991</v>
      </c>
      <c r="C1097" s="211" t="s">
        <v>2808</v>
      </c>
      <c r="D1097" s="46" t="s">
        <v>2783</v>
      </c>
      <c r="E1097" s="31">
        <v>1</v>
      </c>
      <c r="F1097" s="31" t="s">
        <v>2807</v>
      </c>
      <c r="G1097" s="191">
        <v>3.4</v>
      </c>
      <c r="H1097" s="191">
        <f t="shared" si="52"/>
        <v>2.0987654320987654</v>
      </c>
      <c r="I1097" s="154">
        <v>115</v>
      </c>
      <c r="J1097" s="251">
        <f>_xlfn.XLOOKUP($I1097,Inputs!$C$6:$C$23,Inputs!$D$6:$D$23)*$G1097</f>
        <v>1.4182857142857144</v>
      </c>
      <c r="K1097" s="252">
        <f t="shared" si="53"/>
        <v>3</v>
      </c>
      <c r="L1097" s="322"/>
      <c r="M1097" s="322"/>
      <c r="N1097" s="322"/>
      <c r="O1097" s="322"/>
      <c r="P1097" s="322"/>
      <c r="Q1097" s="250">
        <f>_xlfn.XLOOKUP($I1097,Inputs!$G$6:$G$23,Inputs!$J$6:$J$23)*$K1097</f>
        <v>98.449131513647643</v>
      </c>
      <c r="R1097" s="250">
        <f>_xlfn.XLOOKUP($I1097,Inputs!$G$6:$G$23,Inputs!$K$6:$K$23)*$K1097</f>
        <v>108.40163934426229</v>
      </c>
      <c r="S1097" s="211" t="s">
        <v>1793</v>
      </c>
      <c r="T1097" s="31" t="s">
        <v>3156</v>
      </c>
      <c r="U1097" s="211" t="s">
        <v>1379</v>
      </c>
      <c r="V1097" s="31" t="s">
        <v>3058</v>
      </c>
      <c r="W1097" s="16" t="s">
        <v>5496</v>
      </c>
      <c r="X1097" s="16"/>
      <c r="Y1097" s="74">
        <v>936</v>
      </c>
      <c r="Z1097" s="196" t="str">
        <f t="shared" si="51"/>
        <v/>
      </c>
    </row>
    <row r="1098" spans="2:26" ht="18.75">
      <c r="B1098" s="211" t="s">
        <v>1991</v>
      </c>
      <c r="C1098" s="211" t="s">
        <v>2808</v>
      </c>
      <c r="D1098" s="46" t="s">
        <v>2783</v>
      </c>
      <c r="E1098" s="31">
        <v>1</v>
      </c>
      <c r="F1098" s="31" t="s">
        <v>2807</v>
      </c>
      <c r="G1098" s="191">
        <v>2</v>
      </c>
      <c r="H1098" s="191">
        <f t="shared" si="52"/>
        <v>1.2345679012345678</v>
      </c>
      <c r="I1098" s="154">
        <v>115</v>
      </c>
      <c r="J1098" s="251">
        <f>_xlfn.XLOOKUP($I1098,Inputs!$C$6:$C$23,Inputs!$D$6:$D$23)*$G1098</f>
        <v>0.8342857142857143</v>
      </c>
      <c r="K1098" s="252">
        <f t="shared" si="53"/>
        <v>3</v>
      </c>
      <c r="L1098" s="322"/>
      <c r="M1098" s="322"/>
      <c r="N1098" s="322"/>
      <c r="O1098" s="322"/>
      <c r="P1098" s="322"/>
      <c r="Q1098" s="250">
        <f>_xlfn.XLOOKUP($I1098,Inputs!$G$6:$G$23,Inputs!$J$6:$J$23)*$K1098</f>
        <v>98.449131513647643</v>
      </c>
      <c r="R1098" s="250">
        <f>_xlfn.XLOOKUP($I1098,Inputs!$G$6:$G$23,Inputs!$K$6:$K$23)*$K1098</f>
        <v>108.40163934426229</v>
      </c>
      <c r="S1098" s="211" t="s">
        <v>1995</v>
      </c>
      <c r="T1098" s="31" t="s">
        <v>3155</v>
      </c>
      <c r="U1098" s="211" t="s">
        <v>1379</v>
      </c>
      <c r="V1098" s="31" t="s">
        <v>3058</v>
      </c>
      <c r="W1098" s="16" t="s">
        <v>5496</v>
      </c>
      <c r="X1098" s="16"/>
      <c r="Y1098" s="74">
        <v>937</v>
      </c>
      <c r="Z1098" s="196" t="str">
        <f t="shared" si="51"/>
        <v/>
      </c>
    </row>
    <row r="1099" spans="2:26" ht="18.75">
      <c r="B1099" s="211" t="s">
        <v>2160</v>
      </c>
      <c r="C1099" s="211" t="s">
        <v>2808</v>
      </c>
      <c r="D1099" s="46" t="s">
        <v>2783</v>
      </c>
      <c r="E1099" s="31">
        <v>1</v>
      </c>
      <c r="F1099" s="31" t="s">
        <v>2807</v>
      </c>
      <c r="G1099" s="191">
        <v>20</v>
      </c>
      <c r="H1099" s="191">
        <f t="shared" si="52"/>
        <v>12.345679012345679</v>
      </c>
      <c r="I1099" s="154">
        <v>230</v>
      </c>
      <c r="J1099" s="251">
        <f>_xlfn.XLOOKUP($I1099,Inputs!$C$6:$C$23,Inputs!$D$6:$D$23)*$G1099</f>
        <v>9.6</v>
      </c>
      <c r="K1099" s="252">
        <f t="shared" si="53"/>
        <v>3</v>
      </c>
      <c r="L1099" s="322"/>
      <c r="M1099" s="322"/>
      <c r="N1099" s="322"/>
      <c r="O1099" s="322"/>
      <c r="P1099" s="322"/>
      <c r="Q1099" s="250">
        <f>_xlfn.XLOOKUP($I1099,Inputs!$G$6:$G$23,Inputs!$J$6:$J$23)*$K1099</f>
        <v>402</v>
      </c>
      <c r="R1099" s="250">
        <f>_xlfn.XLOOKUP($I1099,Inputs!$G$6:$G$23,Inputs!$K$6:$K$23)*$K1099</f>
        <v>435</v>
      </c>
      <c r="S1099" s="211" t="s">
        <v>4657</v>
      </c>
      <c r="T1099" s="31" t="s">
        <v>4249</v>
      </c>
      <c r="U1099" s="211" t="s">
        <v>1538</v>
      </c>
      <c r="V1099" s="31" t="s">
        <v>2958</v>
      </c>
      <c r="W1099" s="16" t="s">
        <v>5496</v>
      </c>
      <c r="X1099" s="16"/>
      <c r="Y1099" s="74">
        <v>1192</v>
      </c>
      <c r="Z1099" s="196" t="str">
        <f t="shared" si="51"/>
        <v/>
      </c>
    </row>
    <row r="1100" spans="2:26" ht="18.75">
      <c r="B1100" s="211" t="s">
        <v>2160</v>
      </c>
      <c r="C1100" s="211" t="s">
        <v>2808</v>
      </c>
      <c r="D1100" s="46" t="s">
        <v>2783</v>
      </c>
      <c r="E1100" s="31">
        <v>1</v>
      </c>
      <c r="F1100" s="31" t="s">
        <v>2807</v>
      </c>
      <c r="G1100" s="191">
        <v>55</v>
      </c>
      <c r="H1100" s="191">
        <f t="shared" si="52"/>
        <v>33.950617283950614</v>
      </c>
      <c r="I1100" s="154">
        <v>230</v>
      </c>
      <c r="J1100" s="251">
        <f>_xlfn.XLOOKUP($I1100,Inputs!$C$6:$C$23,Inputs!$D$6:$D$23)*$G1100</f>
        <v>26.4</v>
      </c>
      <c r="K1100" s="252">
        <f t="shared" si="53"/>
        <v>3</v>
      </c>
      <c r="L1100" s="322"/>
      <c r="M1100" s="322"/>
      <c r="N1100" s="322"/>
      <c r="O1100" s="322"/>
      <c r="P1100" s="322"/>
      <c r="Q1100" s="250">
        <f>_xlfn.XLOOKUP($I1100,Inputs!$G$6:$G$23,Inputs!$J$6:$J$23)*$K1100</f>
        <v>402</v>
      </c>
      <c r="R1100" s="250">
        <f>_xlfn.XLOOKUP($I1100,Inputs!$G$6:$G$23,Inputs!$K$6:$K$23)*$K1100</f>
        <v>435</v>
      </c>
      <c r="S1100" s="211" t="s">
        <v>1538</v>
      </c>
      <c r="T1100" s="31" t="s">
        <v>2958</v>
      </c>
      <c r="U1100" s="211" t="s">
        <v>1401</v>
      </c>
      <c r="V1100" s="31" t="s">
        <v>4532</v>
      </c>
      <c r="W1100" s="16" t="s">
        <v>5496</v>
      </c>
      <c r="X1100" s="16"/>
      <c r="Y1100" s="74">
        <v>1193</v>
      </c>
      <c r="Z1100" s="196" t="str">
        <f t="shared" ref="Z1100:Z1163" si="54">IF(S1100=U1100,"YES","")</f>
        <v/>
      </c>
    </row>
    <row r="1101" spans="2:26" ht="18.75">
      <c r="B1101" s="211" t="s">
        <v>2172</v>
      </c>
      <c r="C1101" s="211" t="s">
        <v>2808</v>
      </c>
      <c r="D1101" s="46" t="s">
        <v>2783</v>
      </c>
      <c r="E1101" s="31">
        <v>1</v>
      </c>
      <c r="F1101" s="31" t="s">
        <v>2807</v>
      </c>
      <c r="G1101" s="191">
        <v>8</v>
      </c>
      <c r="H1101" s="191">
        <f t="shared" si="52"/>
        <v>4.9382716049382713</v>
      </c>
      <c r="I1101" s="154">
        <v>115</v>
      </c>
      <c r="J1101" s="251">
        <f>_xlfn.XLOOKUP($I1101,Inputs!$C$6:$C$23,Inputs!$D$6:$D$23)*$G1101</f>
        <v>3.3371428571428572</v>
      </c>
      <c r="K1101" s="252">
        <f t="shared" si="53"/>
        <v>3</v>
      </c>
      <c r="L1101" s="322"/>
      <c r="M1101" s="322"/>
      <c r="N1101" s="322"/>
      <c r="O1101" s="322"/>
      <c r="P1101" s="322"/>
      <c r="Q1101" s="250">
        <f>_xlfn.XLOOKUP($I1101,Inputs!$G$6:$G$23,Inputs!$J$6:$J$23)*$K1101</f>
        <v>98.449131513647643</v>
      </c>
      <c r="R1101" s="250">
        <f>_xlfn.XLOOKUP($I1101,Inputs!$G$6:$G$23,Inputs!$K$6:$K$23)*$K1101</f>
        <v>108.40163934426229</v>
      </c>
      <c r="S1101" s="211" t="s">
        <v>2181</v>
      </c>
      <c r="T1101" s="31" t="s">
        <v>3187</v>
      </c>
      <c r="U1101" s="211" t="s">
        <v>2183</v>
      </c>
      <c r="V1101" s="31" t="s">
        <v>4648</v>
      </c>
      <c r="W1101" s="16" t="s">
        <v>5496</v>
      </c>
      <c r="X1101" s="16"/>
      <c r="Y1101" s="74">
        <v>1234</v>
      </c>
      <c r="Z1101" s="196" t="str">
        <f t="shared" si="54"/>
        <v/>
      </c>
    </row>
    <row r="1102" spans="2:26" ht="18.75">
      <c r="B1102" s="211" t="s">
        <v>2172</v>
      </c>
      <c r="C1102" s="211" t="s">
        <v>2808</v>
      </c>
      <c r="D1102" s="46" t="s">
        <v>2783</v>
      </c>
      <c r="E1102" s="31">
        <v>1</v>
      </c>
      <c r="F1102" s="31" t="s">
        <v>2807</v>
      </c>
      <c r="G1102" s="191">
        <v>12</v>
      </c>
      <c r="H1102" s="191">
        <f t="shared" si="52"/>
        <v>7.4074074074074066</v>
      </c>
      <c r="I1102" s="154">
        <v>115</v>
      </c>
      <c r="J1102" s="251">
        <f>_xlfn.XLOOKUP($I1102,Inputs!$C$6:$C$23,Inputs!$D$6:$D$23)*$G1102</f>
        <v>5.0057142857142853</v>
      </c>
      <c r="K1102" s="252">
        <f t="shared" si="53"/>
        <v>3</v>
      </c>
      <c r="L1102" s="322"/>
      <c r="M1102" s="322"/>
      <c r="N1102" s="322"/>
      <c r="O1102" s="322"/>
      <c r="P1102" s="322"/>
      <c r="Q1102" s="250">
        <f>_xlfn.XLOOKUP($I1102,Inputs!$G$6:$G$23,Inputs!$J$6:$J$23)*$K1102</f>
        <v>98.449131513647643</v>
      </c>
      <c r="R1102" s="250">
        <f>_xlfn.XLOOKUP($I1102,Inputs!$G$6:$G$23,Inputs!$K$6:$K$23)*$K1102</f>
        <v>108.40163934426229</v>
      </c>
      <c r="S1102" s="211" t="s">
        <v>2181</v>
      </c>
      <c r="T1102" s="31" t="s">
        <v>3187</v>
      </c>
      <c r="U1102" s="211" t="s">
        <v>2177</v>
      </c>
      <c r="V1102" s="31" t="s">
        <v>3190</v>
      </c>
      <c r="W1102" s="16" t="s">
        <v>5496</v>
      </c>
      <c r="X1102" s="16"/>
      <c r="Y1102" s="74">
        <v>1235</v>
      </c>
      <c r="Z1102" s="196" t="str">
        <f t="shared" si="54"/>
        <v/>
      </c>
    </row>
    <row r="1103" spans="2:26" ht="18.75">
      <c r="B1103" s="211" t="s">
        <v>2172</v>
      </c>
      <c r="C1103" s="211" t="s">
        <v>2808</v>
      </c>
      <c r="D1103" s="46" t="s">
        <v>2783</v>
      </c>
      <c r="E1103" s="31">
        <v>3</v>
      </c>
      <c r="F1103" s="31" t="s">
        <v>2807</v>
      </c>
      <c r="G1103" s="191">
        <v>0.1</v>
      </c>
      <c r="H1103" s="191">
        <f t="shared" si="52"/>
        <v>6.1728395061728392E-2</v>
      </c>
      <c r="I1103" s="154">
        <v>115</v>
      </c>
      <c r="J1103" s="251">
        <f>_xlfn.XLOOKUP($I1103,Inputs!$C$6:$C$23,Inputs!$D$6:$D$23)*$G1103</f>
        <v>4.1714285714285718E-2</v>
      </c>
      <c r="K1103" s="252">
        <f t="shared" si="53"/>
        <v>3</v>
      </c>
      <c r="L1103" s="322"/>
      <c r="M1103" s="322"/>
      <c r="N1103" s="322"/>
      <c r="O1103" s="322"/>
      <c r="P1103" s="322"/>
      <c r="Q1103" s="250">
        <f>_xlfn.XLOOKUP($I1103,Inputs!$G$6:$G$23,Inputs!$J$6:$J$23)*$K1103</f>
        <v>98.449131513647643</v>
      </c>
      <c r="R1103" s="250">
        <f>_xlfn.XLOOKUP($I1103,Inputs!$G$6:$G$23,Inputs!$K$6:$K$23)*$K1103</f>
        <v>108.40163934426229</v>
      </c>
      <c r="S1103" s="211" t="s">
        <v>2177</v>
      </c>
      <c r="T1103" s="31" t="s">
        <v>3190</v>
      </c>
      <c r="U1103" s="211" t="s">
        <v>2178</v>
      </c>
      <c r="V1103" s="31" t="s">
        <v>4117</v>
      </c>
      <c r="W1103" s="16" t="s">
        <v>5496</v>
      </c>
      <c r="X1103" s="16"/>
      <c r="Y1103" s="74">
        <v>1236</v>
      </c>
      <c r="Z1103" s="196" t="str">
        <f t="shared" si="54"/>
        <v/>
      </c>
    </row>
    <row r="1104" spans="2:26" ht="18.75">
      <c r="B1104" s="211" t="s">
        <v>2172</v>
      </c>
      <c r="C1104" s="211" t="s">
        <v>2808</v>
      </c>
      <c r="D1104" s="46" t="s">
        <v>2783</v>
      </c>
      <c r="E1104" s="31">
        <v>1</v>
      </c>
      <c r="F1104" s="31" t="s">
        <v>2807</v>
      </c>
      <c r="G1104" s="191">
        <v>7.8</v>
      </c>
      <c r="H1104" s="191">
        <f t="shared" si="52"/>
        <v>4.814814814814814</v>
      </c>
      <c r="I1104" s="154">
        <v>115</v>
      </c>
      <c r="J1104" s="251">
        <f>_xlfn.XLOOKUP($I1104,Inputs!$C$6:$C$23,Inputs!$D$6:$D$23)*$G1104</f>
        <v>3.2537142857142856</v>
      </c>
      <c r="K1104" s="252">
        <f t="shared" si="53"/>
        <v>3</v>
      </c>
      <c r="L1104" s="322"/>
      <c r="M1104" s="322"/>
      <c r="N1104" s="322"/>
      <c r="O1104" s="322"/>
      <c r="P1104" s="322"/>
      <c r="Q1104" s="250">
        <f>_xlfn.XLOOKUP($I1104,Inputs!$G$6:$G$23,Inputs!$J$6:$J$23)*$K1104</f>
        <v>98.449131513647643</v>
      </c>
      <c r="R1104" s="250">
        <f>_xlfn.XLOOKUP($I1104,Inputs!$G$6:$G$23,Inputs!$K$6:$K$23)*$K1104</f>
        <v>108.40163934426229</v>
      </c>
      <c r="S1104" s="211" t="s">
        <v>2177</v>
      </c>
      <c r="T1104" s="31" t="s">
        <v>3190</v>
      </c>
      <c r="U1104" s="211" t="s">
        <v>1417</v>
      </c>
      <c r="V1104" s="31" t="s">
        <v>4530</v>
      </c>
      <c r="W1104" s="16" t="s">
        <v>5496</v>
      </c>
      <c r="X1104" s="16"/>
      <c r="Y1104" s="74">
        <v>1237</v>
      </c>
      <c r="Z1104" s="196" t="str">
        <f t="shared" si="54"/>
        <v/>
      </c>
    </row>
    <row r="1105" spans="2:26" ht="18.75">
      <c r="B1105" s="211" t="s">
        <v>2214</v>
      </c>
      <c r="C1105" s="211" t="s">
        <v>2808</v>
      </c>
      <c r="D1105" s="46" t="s">
        <v>2783</v>
      </c>
      <c r="E1105" s="31">
        <v>2</v>
      </c>
      <c r="F1105" s="31" t="s">
        <v>2807</v>
      </c>
      <c r="G1105" s="191">
        <v>12.6</v>
      </c>
      <c r="H1105" s="191">
        <f t="shared" si="52"/>
        <v>7.7777777777777768</v>
      </c>
      <c r="I1105" s="154">
        <v>115</v>
      </c>
      <c r="J1105" s="251">
        <f>_xlfn.XLOOKUP($I1105,Inputs!$C$6:$C$23,Inputs!$D$6:$D$23)*$G1105</f>
        <v>5.2560000000000002</v>
      </c>
      <c r="K1105" s="252">
        <f t="shared" si="53"/>
        <v>3</v>
      </c>
      <c r="L1105" s="322"/>
      <c r="M1105" s="322"/>
      <c r="N1105" s="322"/>
      <c r="O1105" s="322"/>
      <c r="P1105" s="322"/>
      <c r="Q1105" s="250">
        <f>_xlfn.XLOOKUP($I1105,Inputs!$G$6:$G$23,Inputs!$J$6:$J$23)*$K1105</f>
        <v>98.449131513647643</v>
      </c>
      <c r="R1105" s="250">
        <f>_xlfn.XLOOKUP($I1105,Inputs!$G$6:$G$23,Inputs!$K$6:$K$23)*$K1105</f>
        <v>108.40163934426229</v>
      </c>
      <c r="S1105" s="211" t="s">
        <v>1417</v>
      </c>
      <c r="T1105" s="31" t="s">
        <v>4530</v>
      </c>
      <c r="U1105" s="211" t="s">
        <v>2217</v>
      </c>
      <c r="V1105" s="31" t="s">
        <v>3198</v>
      </c>
      <c r="W1105" s="16" t="s">
        <v>5496</v>
      </c>
      <c r="X1105" s="16"/>
      <c r="Y1105" s="74">
        <v>1277</v>
      </c>
      <c r="Z1105" s="196" t="str">
        <f t="shared" si="54"/>
        <v/>
      </c>
    </row>
    <row r="1106" spans="2:26" ht="18.75">
      <c r="B1106" s="211" t="s">
        <v>2214</v>
      </c>
      <c r="C1106" s="211" t="s">
        <v>2808</v>
      </c>
      <c r="D1106" s="46" t="s">
        <v>2783</v>
      </c>
      <c r="E1106" s="31">
        <v>1</v>
      </c>
      <c r="F1106" s="31" t="s">
        <v>2807</v>
      </c>
      <c r="G1106" s="191">
        <v>0.1</v>
      </c>
      <c r="H1106" s="191">
        <f t="shared" si="52"/>
        <v>6.1728395061728392E-2</v>
      </c>
      <c r="I1106" s="154">
        <v>115</v>
      </c>
      <c r="J1106" s="251">
        <f>_xlfn.XLOOKUP($I1106,Inputs!$C$6:$C$23,Inputs!$D$6:$D$23)*$G1106</f>
        <v>4.1714285714285718E-2</v>
      </c>
      <c r="K1106" s="252">
        <f t="shared" si="53"/>
        <v>3</v>
      </c>
      <c r="L1106" s="322"/>
      <c r="M1106" s="322"/>
      <c r="N1106" s="322"/>
      <c r="O1106" s="322"/>
      <c r="P1106" s="322"/>
      <c r="Q1106" s="250">
        <f>_xlfn.XLOOKUP($I1106,Inputs!$G$6:$G$23,Inputs!$J$6:$J$23)*$K1106</f>
        <v>98.449131513647643</v>
      </c>
      <c r="R1106" s="250">
        <f>_xlfn.XLOOKUP($I1106,Inputs!$G$6:$G$23,Inputs!$K$6:$K$23)*$K1106</f>
        <v>108.40163934426229</v>
      </c>
      <c r="S1106" s="211" t="s">
        <v>2217</v>
      </c>
      <c r="T1106" s="31" t="s">
        <v>3198</v>
      </c>
      <c r="U1106" s="211" t="s">
        <v>2218</v>
      </c>
      <c r="V1106" s="31" t="s">
        <v>4242</v>
      </c>
      <c r="W1106" s="16" t="s">
        <v>5496</v>
      </c>
      <c r="X1106" s="16"/>
      <c r="Y1106" s="74">
        <v>1278</v>
      </c>
      <c r="Z1106" s="196" t="str">
        <f t="shared" si="54"/>
        <v/>
      </c>
    </row>
    <row r="1107" spans="2:26" ht="18.75">
      <c r="B1107" s="211" t="s">
        <v>2214</v>
      </c>
      <c r="C1107" s="211" t="s">
        <v>2808</v>
      </c>
      <c r="D1107" s="46" t="s">
        <v>2783</v>
      </c>
      <c r="E1107" s="31">
        <v>1</v>
      </c>
      <c r="F1107" s="31" t="s">
        <v>2807</v>
      </c>
      <c r="G1107" s="191">
        <v>7</v>
      </c>
      <c r="H1107" s="191">
        <f t="shared" si="52"/>
        <v>4.3209876543209873</v>
      </c>
      <c r="I1107" s="154">
        <v>115</v>
      </c>
      <c r="J1107" s="251">
        <f>_xlfn.XLOOKUP($I1107,Inputs!$C$6:$C$23,Inputs!$D$6:$D$23)*$G1107</f>
        <v>2.92</v>
      </c>
      <c r="K1107" s="252">
        <f t="shared" si="53"/>
        <v>3</v>
      </c>
      <c r="L1107" s="322"/>
      <c r="M1107" s="322"/>
      <c r="N1107" s="322"/>
      <c r="O1107" s="322"/>
      <c r="P1107" s="322"/>
      <c r="Q1107" s="250">
        <f>_xlfn.XLOOKUP($I1107,Inputs!$G$6:$G$23,Inputs!$J$6:$J$23)*$K1107</f>
        <v>98.449131513647643</v>
      </c>
      <c r="R1107" s="250">
        <f>_xlfn.XLOOKUP($I1107,Inputs!$G$6:$G$23,Inputs!$K$6:$K$23)*$K1107</f>
        <v>108.40163934426229</v>
      </c>
      <c r="S1107" s="211" t="s">
        <v>2217</v>
      </c>
      <c r="T1107" s="31" t="s">
        <v>3198</v>
      </c>
      <c r="U1107" s="211" t="s">
        <v>2215</v>
      </c>
      <c r="V1107" s="31" t="s">
        <v>3199</v>
      </c>
      <c r="W1107" s="16" t="s">
        <v>5496</v>
      </c>
      <c r="X1107" s="16"/>
      <c r="Y1107" s="74">
        <v>1279</v>
      </c>
      <c r="Z1107" s="196" t="str">
        <f t="shared" si="54"/>
        <v/>
      </c>
    </row>
    <row r="1108" spans="2:26" ht="18.75">
      <c r="B1108" s="211" t="s">
        <v>2214</v>
      </c>
      <c r="C1108" s="211" t="s">
        <v>2808</v>
      </c>
      <c r="D1108" s="46" t="s">
        <v>2783</v>
      </c>
      <c r="E1108" s="31">
        <v>1</v>
      </c>
      <c r="F1108" s="31" t="s">
        <v>2807</v>
      </c>
      <c r="G1108" s="191">
        <v>0.1</v>
      </c>
      <c r="H1108" s="191">
        <f t="shared" si="52"/>
        <v>6.1728395061728392E-2</v>
      </c>
      <c r="I1108" s="154">
        <v>115</v>
      </c>
      <c r="J1108" s="251">
        <f>_xlfn.XLOOKUP($I1108,Inputs!$C$6:$C$23,Inputs!$D$6:$D$23)*$G1108</f>
        <v>4.1714285714285718E-2</v>
      </c>
      <c r="K1108" s="252">
        <f t="shared" si="53"/>
        <v>3</v>
      </c>
      <c r="L1108" s="322"/>
      <c r="M1108" s="322"/>
      <c r="N1108" s="322"/>
      <c r="O1108" s="322"/>
      <c r="P1108" s="322"/>
      <c r="Q1108" s="250">
        <f>_xlfn.XLOOKUP($I1108,Inputs!$G$6:$G$23,Inputs!$J$6:$J$23)*$K1108</f>
        <v>98.449131513647643</v>
      </c>
      <c r="R1108" s="250">
        <f>_xlfn.XLOOKUP($I1108,Inputs!$G$6:$G$23,Inputs!$K$6:$K$23)*$K1108</f>
        <v>108.40163934426229</v>
      </c>
      <c r="S1108" s="211" t="s">
        <v>2215</v>
      </c>
      <c r="T1108" s="31" t="s">
        <v>3199</v>
      </c>
      <c r="U1108" s="211" t="s">
        <v>2216</v>
      </c>
      <c r="V1108" s="31" t="s">
        <v>4063</v>
      </c>
      <c r="W1108" s="16" t="s">
        <v>5496</v>
      </c>
      <c r="X1108" s="16"/>
      <c r="Y1108" s="74">
        <v>1280</v>
      </c>
      <c r="Z1108" s="196" t="str">
        <f t="shared" si="54"/>
        <v/>
      </c>
    </row>
    <row r="1109" spans="2:26" ht="18.75">
      <c r="B1109" s="211" t="s">
        <v>2214</v>
      </c>
      <c r="C1109" s="211" t="s">
        <v>2808</v>
      </c>
      <c r="D1109" s="46" t="s">
        <v>2783</v>
      </c>
      <c r="E1109" s="31">
        <v>1</v>
      </c>
      <c r="F1109" s="31" t="s">
        <v>2807</v>
      </c>
      <c r="G1109" s="191">
        <v>8.3000000000000007</v>
      </c>
      <c r="H1109" s="191">
        <f t="shared" si="52"/>
        <v>5.1234567901234565</v>
      </c>
      <c r="I1109" s="154">
        <v>115</v>
      </c>
      <c r="J1109" s="251">
        <f>_xlfn.XLOOKUP($I1109,Inputs!$C$6:$C$23,Inputs!$D$6:$D$23)*$G1109</f>
        <v>3.4622857142857146</v>
      </c>
      <c r="K1109" s="252">
        <f t="shared" si="53"/>
        <v>3</v>
      </c>
      <c r="L1109" s="322"/>
      <c r="M1109" s="322"/>
      <c r="N1109" s="322"/>
      <c r="O1109" s="322"/>
      <c r="P1109" s="322"/>
      <c r="Q1109" s="250">
        <f>_xlfn.XLOOKUP($I1109,Inputs!$G$6:$G$23,Inputs!$J$6:$J$23)*$K1109</f>
        <v>98.449131513647643</v>
      </c>
      <c r="R1109" s="250">
        <f>_xlfn.XLOOKUP($I1109,Inputs!$G$6:$G$23,Inputs!$K$6:$K$23)*$K1109</f>
        <v>108.40163934426229</v>
      </c>
      <c r="S1109" s="211" t="s">
        <v>2215</v>
      </c>
      <c r="T1109" s="31" t="s">
        <v>3199</v>
      </c>
      <c r="U1109" s="211" t="s">
        <v>2183</v>
      </c>
      <c r="V1109" s="31" t="s">
        <v>4648</v>
      </c>
      <c r="W1109" s="16" t="s">
        <v>5496</v>
      </c>
      <c r="X1109" s="16"/>
      <c r="Y1109" s="74">
        <v>1281</v>
      </c>
      <c r="Z1109" s="196" t="str">
        <f t="shared" si="54"/>
        <v/>
      </c>
    </row>
    <row r="1110" spans="2:26" ht="18.75">
      <c r="B1110" s="211" t="s">
        <v>2239</v>
      </c>
      <c r="C1110" s="211" t="s">
        <v>2808</v>
      </c>
      <c r="D1110" s="46" t="s">
        <v>2783</v>
      </c>
      <c r="E1110" s="31">
        <v>1</v>
      </c>
      <c r="F1110" s="31" t="s">
        <v>2807</v>
      </c>
      <c r="G1110" s="191">
        <v>7.8</v>
      </c>
      <c r="H1110" s="191">
        <f t="shared" si="52"/>
        <v>4.814814814814814</v>
      </c>
      <c r="I1110" s="154">
        <v>230</v>
      </c>
      <c r="J1110" s="251">
        <f>_xlfn.XLOOKUP($I1110,Inputs!$C$6:$C$23,Inputs!$D$6:$D$23)*$G1110</f>
        <v>3.7439999999999998</v>
      </c>
      <c r="K1110" s="252">
        <f t="shared" si="53"/>
        <v>3</v>
      </c>
      <c r="L1110" s="322"/>
      <c r="M1110" s="322"/>
      <c r="N1110" s="322"/>
      <c r="O1110" s="322"/>
      <c r="P1110" s="322"/>
      <c r="Q1110" s="250">
        <f>_xlfn.XLOOKUP($I1110,Inputs!$G$6:$G$23,Inputs!$J$6:$J$23)*$K1110</f>
        <v>402</v>
      </c>
      <c r="R1110" s="250">
        <f>_xlfn.XLOOKUP($I1110,Inputs!$G$6:$G$23,Inputs!$K$6:$K$23)*$K1110</f>
        <v>435</v>
      </c>
      <c r="S1110" s="211" t="s">
        <v>1417</v>
      </c>
      <c r="T1110" s="31" t="s">
        <v>4530</v>
      </c>
      <c r="U1110" s="211" t="s">
        <v>2240</v>
      </c>
      <c r="V1110" s="31" t="s">
        <v>2979</v>
      </c>
      <c r="W1110" s="16" t="s">
        <v>5496</v>
      </c>
      <c r="X1110" s="16"/>
      <c r="Y1110" s="74">
        <v>1354</v>
      </c>
      <c r="Z1110" s="196" t="str">
        <f t="shared" si="54"/>
        <v/>
      </c>
    </row>
    <row r="1111" spans="2:26" ht="18.75">
      <c r="B1111" s="211" t="s">
        <v>2239</v>
      </c>
      <c r="C1111" s="211" t="s">
        <v>2808</v>
      </c>
      <c r="D1111" s="46" t="s">
        <v>2783</v>
      </c>
      <c r="E1111" s="31">
        <v>1</v>
      </c>
      <c r="F1111" s="31" t="s">
        <v>2807</v>
      </c>
      <c r="G1111" s="191">
        <v>0.1</v>
      </c>
      <c r="H1111" s="191">
        <f t="shared" si="52"/>
        <v>6.1728395061728392E-2</v>
      </c>
      <c r="I1111" s="154">
        <v>230</v>
      </c>
      <c r="J1111" s="251">
        <f>_xlfn.XLOOKUP($I1111,Inputs!$C$6:$C$23,Inputs!$D$6:$D$23)*$G1111</f>
        <v>4.8000000000000001E-2</v>
      </c>
      <c r="K1111" s="252">
        <f t="shared" si="53"/>
        <v>3</v>
      </c>
      <c r="L1111" s="322"/>
      <c r="M1111" s="322"/>
      <c r="N1111" s="322"/>
      <c r="O1111" s="322"/>
      <c r="P1111" s="322"/>
      <c r="Q1111" s="250">
        <f>_xlfn.XLOOKUP($I1111,Inputs!$G$6:$G$23,Inputs!$J$6:$J$23)*$K1111</f>
        <v>402</v>
      </c>
      <c r="R1111" s="250">
        <f>_xlfn.XLOOKUP($I1111,Inputs!$G$6:$G$23,Inputs!$K$6:$K$23)*$K1111</f>
        <v>435</v>
      </c>
      <c r="S1111" s="211" t="s">
        <v>2240</v>
      </c>
      <c r="T1111" s="31" t="s">
        <v>2979</v>
      </c>
      <c r="U1111" s="211" t="s">
        <v>2241</v>
      </c>
      <c r="V1111" s="31" t="s">
        <v>3930</v>
      </c>
      <c r="W1111" s="16" t="s">
        <v>5496</v>
      </c>
      <c r="X1111" s="16"/>
      <c r="Y1111" s="74">
        <v>1355</v>
      </c>
      <c r="Z1111" s="196" t="str">
        <f t="shared" si="54"/>
        <v/>
      </c>
    </row>
    <row r="1112" spans="2:26" ht="18.75">
      <c r="B1112" s="211" t="s">
        <v>2239</v>
      </c>
      <c r="C1112" s="211" t="s">
        <v>2808</v>
      </c>
      <c r="D1112" s="46" t="s">
        <v>2783</v>
      </c>
      <c r="E1112" s="31">
        <v>1</v>
      </c>
      <c r="F1112" s="31" t="s">
        <v>2807</v>
      </c>
      <c r="G1112" s="191">
        <v>0.2</v>
      </c>
      <c r="H1112" s="191">
        <f t="shared" si="52"/>
        <v>0.12345679012345678</v>
      </c>
      <c r="I1112" s="154">
        <v>230</v>
      </c>
      <c r="J1112" s="251">
        <f>_xlfn.XLOOKUP($I1112,Inputs!$C$6:$C$23,Inputs!$D$6:$D$23)*$G1112</f>
        <v>9.6000000000000002E-2</v>
      </c>
      <c r="K1112" s="252">
        <f t="shared" si="53"/>
        <v>3</v>
      </c>
      <c r="L1112" s="322"/>
      <c r="M1112" s="322"/>
      <c r="N1112" s="322"/>
      <c r="O1112" s="322"/>
      <c r="P1112" s="322"/>
      <c r="Q1112" s="250">
        <f>_xlfn.XLOOKUP($I1112,Inputs!$G$6:$G$23,Inputs!$J$6:$J$23)*$K1112</f>
        <v>402</v>
      </c>
      <c r="R1112" s="250">
        <f>_xlfn.XLOOKUP($I1112,Inputs!$G$6:$G$23,Inputs!$K$6:$K$23)*$K1112</f>
        <v>435</v>
      </c>
      <c r="S1112" s="211" t="s">
        <v>2240</v>
      </c>
      <c r="T1112" s="31" t="s">
        <v>2979</v>
      </c>
      <c r="U1112" s="211" t="s">
        <v>2242</v>
      </c>
      <c r="V1112" s="31" t="s">
        <v>2811</v>
      </c>
      <c r="W1112" s="16" t="s">
        <v>5496</v>
      </c>
      <c r="X1112" s="16"/>
      <c r="Y1112" s="74">
        <v>1356</v>
      </c>
      <c r="Z1112" s="196" t="str">
        <f t="shared" si="54"/>
        <v/>
      </c>
    </row>
    <row r="1113" spans="2:26" ht="18.75">
      <c r="B1113" s="211" t="s">
        <v>2239</v>
      </c>
      <c r="C1113" s="211" t="s">
        <v>2808</v>
      </c>
      <c r="D1113" s="46" t="s">
        <v>2783</v>
      </c>
      <c r="E1113" s="31">
        <v>1</v>
      </c>
      <c r="F1113" s="31" t="s">
        <v>2807</v>
      </c>
      <c r="G1113" s="191">
        <v>0.1</v>
      </c>
      <c r="H1113" s="191">
        <f t="shared" si="52"/>
        <v>6.1728395061728392E-2</v>
      </c>
      <c r="I1113" s="154">
        <v>230</v>
      </c>
      <c r="J1113" s="251">
        <f>_xlfn.XLOOKUP($I1113,Inputs!$C$6:$C$23,Inputs!$D$6:$D$23)*$G1113</f>
        <v>4.8000000000000001E-2</v>
      </c>
      <c r="K1113" s="252">
        <f t="shared" si="53"/>
        <v>3</v>
      </c>
      <c r="L1113" s="322"/>
      <c r="M1113" s="322"/>
      <c r="N1113" s="322"/>
      <c r="O1113" s="322"/>
      <c r="P1113" s="322"/>
      <c r="Q1113" s="250">
        <f>_xlfn.XLOOKUP($I1113,Inputs!$G$6:$G$23,Inputs!$J$6:$J$23)*$K1113</f>
        <v>402</v>
      </c>
      <c r="R1113" s="250">
        <f>_xlfn.XLOOKUP($I1113,Inputs!$G$6:$G$23,Inputs!$K$6:$K$23)*$K1113</f>
        <v>435</v>
      </c>
      <c r="S1113" s="211" t="s">
        <v>2242</v>
      </c>
      <c r="T1113" s="31" t="s">
        <v>2811</v>
      </c>
      <c r="U1113" s="211" t="s">
        <v>2243</v>
      </c>
      <c r="V1113" s="31" t="s">
        <v>4029</v>
      </c>
      <c r="W1113" s="16" t="s">
        <v>5496</v>
      </c>
      <c r="X1113" s="16"/>
      <c r="Y1113" s="74">
        <v>1357</v>
      </c>
      <c r="Z1113" s="196" t="str">
        <f t="shared" si="54"/>
        <v/>
      </c>
    </row>
    <row r="1114" spans="2:26" ht="18.75">
      <c r="B1114" s="211" t="s">
        <v>2239</v>
      </c>
      <c r="C1114" s="211" t="s">
        <v>2808</v>
      </c>
      <c r="D1114" s="46" t="s">
        <v>2783</v>
      </c>
      <c r="E1114" s="31">
        <v>1</v>
      </c>
      <c r="F1114" s="31" t="s">
        <v>2807</v>
      </c>
      <c r="G1114" s="191">
        <v>4</v>
      </c>
      <c r="H1114" s="191">
        <f t="shared" si="52"/>
        <v>2.4691358024691357</v>
      </c>
      <c r="I1114" s="154">
        <v>230</v>
      </c>
      <c r="J1114" s="251">
        <f>_xlfn.XLOOKUP($I1114,Inputs!$C$6:$C$23,Inputs!$D$6:$D$23)*$G1114</f>
        <v>1.92</v>
      </c>
      <c r="K1114" s="252">
        <f t="shared" si="53"/>
        <v>3</v>
      </c>
      <c r="L1114" s="322"/>
      <c r="M1114" s="322"/>
      <c r="N1114" s="322"/>
      <c r="O1114" s="322"/>
      <c r="P1114" s="322"/>
      <c r="Q1114" s="250">
        <f>_xlfn.XLOOKUP($I1114,Inputs!$G$6:$G$23,Inputs!$J$6:$J$23)*$K1114</f>
        <v>402</v>
      </c>
      <c r="R1114" s="250">
        <f>_xlfn.XLOOKUP($I1114,Inputs!$G$6:$G$23,Inputs!$K$6:$K$23)*$K1114</f>
        <v>435</v>
      </c>
      <c r="S1114" s="211" t="s">
        <v>2242</v>
      </c>
      <c r="T1114" s="31" t="s">
        <v>2811</v>
      </c>
      <c r="U1114" s="211" t="s">
        <v>1401</v>
      </c>
      <c r="V1114" s="31" t="s">
        <v>4532</v>
      </c>
      <c r="W1114" s="16" t="s">
        <v>5496</v>
      </c>
      <c r="X1114" s="16"/>
      <c r="Y1114" s="74">
        <v>1358</v>
      </c>
      <c r="Z1114" s="196" t="str">
        <f t="shared" si="54"/>
        <v/>
      </c>
    </row>
    <row r="1115" spans="2:26" ht="18.75">
      <c r="B1115" s="211" t="s">
        <v>2250</v>
      </c>
      <c r="C1115" s="211" t="s">
        <v>2808</v>
      </c>
      <c r="D1115" s="46" t="s">
        <v>2783</v>
      </c>
      <c r="E1115" s="31">
        <v>1</v>
      </c>
      <c r="F1115" s="31" t="s">
        <v>2807</v>
      </c>
      <c r="G1115" s="191">
        <v>7.8</v>
      </c>
      <c r="H1115" s="191">
        <f t="shared" si="52"/>
        <v>4.814814814814814</v>
      </c>
      <c r="I1115" s="154">
        <v>230</v>
      </c>
      <c r="J1115" s="251">
        <f>_xlfn.XLOOKUP($I1115,Inputs!$C$6:$C$23,Inputs!$D$6:$D$23)*$G1115</f>
        <v>3.7439999999999998</v>
      </c>
      <c r="K1115" s="252">
        <f t="shared" si="53"/>
        <v>3</v>
      </c>
      <c r="L1115" s="322"/>
      <c r="M1115" s="322"/>
      <c r="N1115" s="322"/>
      <c r="O1115" s="322"/>
      <c r="P1115" s="322"/>
      <c r="Q1115" s="250">
        <f>_xlfn.XLOOKUP($I1115,Inputs!$G$6:$G$23,Inputs!$J$6:$J$23)*$K1115</f>
        <v>402</v>
      </c>
      <c r="R1115" s="250">
        <f>_xlfn.XLOOKUP($I1115,Inputs!$G$6:$G$23,Inputs!$K$6:$K$23)*$K1115</f>
        <v>435</v>
      </c>
      <c r="S1115" s="211" t="s">
        <v>1417</v>
      </c>
      <c r="T1115" s="31" t="s">
        <v>4530</v>
      </c>
      <c r="U1115" s="211" t="s">
        <v>2240</v>
      </c>
      <c r="V1115" s="31" t="s">
        <v>2979</v>
      </c>
      <c r="W1115" s="16" t="s">
        <v>5496</v>
      </c>
      <c r="X1115" s="16"/>
      <c r="Y1115" s="74">
        <v>1363</v>
      </c>
      <c r="Z1115" s="196" t="str">
        <f t="shared" si="54"/>
        <v/>
      </c>
    </row>
    <row r="1116" spans="2:26" ht="18.75">
      <c r="B1116" s="211" t="s">
        <v>2250</v>
      </c>
      <c r="C1116" s="211" t="s">
        <v>2808</v>
      </c>
      <c r="D1116" s="46" t="s">
        <v>2783</v>
      </c>
      <c r="E1116" s="31">
        <v>1</v>
      </c>
      <c r="F1116" s="31" t="s">
        <v>2807</v>
      </c>
      <c r="G1116" s="191">
        <v>0.1</v>
      </c>
      <c r="H1116" s="191">
        <f t="shared" si="52"/>
        <v>6.1728395061728392E-2</v>
      </c>
      <c r="I1116" s="154">
        <v>230</v>
      </c>
      <c r="J1116" s="251">
        <f>_xlfn.XLOOKUP($I1116,Inputs!$C$6:$C$23,Inputs!$D$6:$D$23)*$G1116</f>
        <v>4.8000000000000001E-2</v>
      </c>
      <c r="K1116" s="252">
        <f t="shared" si="53"/>
        <v>3</v>
      </c>
      <c r="L1116" s="322"/>
      <c r="M1116" s="322"/>
      <c r="N1116" s="322"/>
      <c r="O1116" s="322"/>
      <c r="P1116" s="322"/>
      <c r="Q1116" s="250">
        <f>_xlfn.XLOOKUP($I1116,Inputs!$G$6:$G$23,Inputs!$J$6:$J$23)*$K1116</f>
        <v>402</v>
      </c>
      <c r="R1116" s="250">
        <f>_xlfn.XLOOKUP($I1116,Inputs!$G$6:$G$23,Inputs!$K$6:$K$23)*$K1116</f>
        <v>435</v>
      </c>
      <c r="S1116" s="211" t="s">
        <v>2240</v>
      </c>
      <c r="T1116" s="31" t="s">
        <v>2979</v>
      </c>
      <c r="U1116" s="211" t="s">
        <v>2241</v>
      </c>
      <c r="V1116" s="31" t="s">
        <v>3930</v>
      </c>
      <c r="W1116" s="16" t="s">
        <v>5496</v>
      </c>
      <c r="X1116" s="16"/>
      <c r="Y1116" s="74">
        <v>1364</v>
      </c>
      <c r="Z1116" s="196" t="str">
        <f t="shared" si="54"/>
        <v/>
      </c>
    </row>
    <row r="1117" spans="2:26" ht="18.75">
      <c r="B1117" s="211" t="s">
        <v>2250</v>
      </c>
      <c r="C1117" s="211" t="s">
        <v>2808</v>
      </c>
      <c r="D1117" s="46" t="s">
        <v>2783</v>
      </c>
      <c r="E1117" s="31">
        <v>1</v>
      </c>
      <c r="F1117" s="31" t="s">
        <v>2807</v>
      </c>
      <c r="G1117" s="191">
        <v>0.2</v>
      </c>
      <c r="H1117" s="191">
        <f t="shared" si="52"/>
        <v>0.12345679012345678</v>
      </c>
      <c r="I1117" s="154">
        <v>230</v>
      </c>
      <c r="J1117" s="251">
        <f>_xlfn.XLOOKUP($I1117,Inputs!$C$6:$C$23,Inputs!$D$6:$D$23)*$G1117</f>
        <v>9.6000000000000002E-2</v>
      </c>
      <c r="K1117" s="252">
        <f t="shared" si="53"/>
        <v>3</v>
      </c>
      <c r="L1117" s="322"/>
      <c r="M1117" s="322"/>
      <c r="N1117" s="322"/>
      <c r="O1117" s="322"/>
      <c r="P1117" s="322"/>
      <c r="Q1117" s="250">
        <f>_xlfn.XLOOKUP($I1117,Inputs!$G$6:$G$23,Inputs!$J$6:$J$23)*$K1117</f>
        <v>402</v>
      </c>
      <c r="R1117" s="250">
        <f>_xlfn.XLOOKUP($I1117,Inputs!$G$6:$G$23,Inputs!$K$6:$K$23)*$K1117</f>
        <v>435</v>
      </c>
      <c r="S1117" s="211" t="s">
        <v>2240</v>
      </c>
      <c r="T1117" s="31" t="s">
        <v>2979</v>
      </c>
      <c r="U1117" s="211" t="s">
        <v>2242</v>
      </c>
      <c r="V1117" s="31" t="s">
        <v>2811</v>
      </c>
      <c r="W1117" s="16" t="s">
        <v>5496</v>
      </c>
      <c r="X1117" s="16"/>
      <c r="Y1117" s="74">
        <v>1365</v>
      </c>
      <c r="Z1117" s="196" t="str">
        <f t="shared" si="54"/>
        <v/>
      </c>
    </row>
    <row r="1118" spans="2:26" ht="18.75">
      <c r="B1118" s="211" t="s">
        <v>2250</v>
      </c>
      <c r="C1118" s="211" t="s">
        <v>2808</v>
      </c>
      <c r="D1118" s="46" t="s">
        <v>2783</v>
      </c>
      <c r="E1118" s="31">
        <v>1</v>
      </c>
      <c r="F1118" s="31" t="s">
        <v>2807</v>
      </c>
      <c r="G1118" s="191">
        <v>0.1</v>
      </c>
      <c r="H1118" s="191">
        <f t="shared" si="52"/>
        <v>6.1728395061728392E-2</v>
      </c>
      <c r="I1118" s="154">
        <v>230</v>
      </c>
      <c r="J1118" s="251">
        <f>_xlfn.XLOOKUP($I1118,Inputs!$C$6:$C$23,Inputs!$D$6:$D$23)*$G1118</f>
        <v>4.8000000000000001E-2</v>
      </c>
      <c r="K1118" s="252">
        <f t="shared" si="53"/>
        <v>3</v>
      </c>
      <c r="L1118" s="322"/>
      <c r="M1118" s="322"/>
      <c r="N1118" s="322"/>
      <c r="O1118" s="322"/>
      <c r="P1118" s="322"/>
      <c r="Q1118" s="250">
        <f>_xlfn.XLOOKUP($I1118,Inputs!$G$6:$G$23,Inputs!$J$6:$J$23)*$K1118</f>
        <v>402</v>
      </c>
      <c r="R1118" s="250">
        <f>_xlfn.XLOOKUP($I1118,Inputs!$G$6:$G$23,Inputs!$K$6:$K$23)*$K1118</f>
        <v>435</v>
      </c>
      <c r="S1118" s="211" t="s">
        <v>2242</v>
      </c>
      <c r="T1118" s="31" t="s">
        <v>2811</v>
      </c>
      <c r="U1118" s="211" t="s">
        <v>2243</v>
      </c>
      <c r="V1118" s="31" t="s">
        <v>4029</v>
      </c>
      <c r="W1118" s="16" t="s">
        <v>5496</v>
      </c>
      <c r="X1118" s="16"/>
      <c r="Y1118" s="74">
        <v>1366</v>
      </c>
      <c r="Z1118" s="196" t="str">
        <f t="shared" si="54"/>
        <v/>
      </c>
    </row>
    <row r="1119" spans="2:26" ht="18.75">
      <c r="B1119" s="211" t="s">
        <v>2250</v>
      </c>
      <c r="C1119" s="211" t="s">
        <v>2808</v>
      </c>
      <c r="D1119" s="46" t="s">
        <v>2783</v>
      </c>
      <c r="E1119" s="31">
        <v>1</v>
      </c>
      <c r="F1119" s="31" t="s">
        <v>2807</v>
      </c>
      <c r="G1119" s="191">
        <v>4</v>
      </c>
      <c r="H1119" s="191">
        <f t="shared" si="52"/>
        <v>2.4691358024691357</v>
      </c>
      <c r="I1119" s="154">
        <v>230</v>
      </c>
      <c r="J1119" s="251">
        <f>_xlfn.XLOOKUP($I1119,Inputs!$C$6:$C$23,Inputs!$D$6:$D$23)*$G1119</f>
        <v>1.92</v>
      </c>
      <c r="K1119" s="252">
        <f t="shared" si="53"/>
        <v>3</v>
      </c>
      <c r="L1119" s="322"/>
      <c r="M1119" s="322"/>
      <c r="N1119" s="322"/>
      <c r="O1119" s="322"/>
      <c r="P1119" s="322"/>
      <c r="Q1119" s="250">
        <f>_xlfn.XLOOKUP($I1119,Inputs!$G$6:$G$23,Inputs!$J$6:$J$23)*$K1119</f>
        <v>402</v>
      </c>
      <c r="R1119" s="250">
        <f>_xlfn.XLOOKUP($I1119,Inputs!$G$6:$G$23,Inputs!$K$6:$K$23)*$K1119</f>
        <v>435</v>
      </c>
      <c r="S1119" s="211" t="s">
        <v>2242</v>
      </c>
      <c r="T1119" s="31" t="s">
        <v>2811</v>
      </c>
      <c r="U1119" s="211" t="s">
        <v>1401</v>
      </c>
      <c r="V1119" s="31" t="s">
        <v>4532</v>
      </c>
      <c r="W1119" s="16" t="s">
        <v>5496</v>
      </c>
      <c r="X1119" s="16"/>
      <c r="Y1119" s="74">
        <v>1367</v>
      </c>
      <c r="Z1119" s="196" t="str">
        <f t="shared" si="54"/>
        <v/>
      </c>
    </row>
    <row r="1120" spans="2:26" ht="18.75">
      <c r="B1120" s="211" t="s">
        <v>2255</v>
      </c>
      <c r="C1120" s="211" t="s">
        <v>2808</v>
      </c>
      <c r="D1120" s="46" t="s">
        <v>2783</v>
      </c>
      <c r="E1120" s="31">
        <v>1</v>
      </c>
      <c r="F1120" s="31" t="s">
        <v>2807</v>
      </c>
      <c r="G1120" s="191">
        <v>6.1</v>
      </c>
      <c r="H1120" s="191">
        <f t="shared" si="52"/>
        <v>3.7654320987654315</v>
      </c>
      <c r="I1120" s="154">
        <v>230</v>
      </c>
      <c r="J1120" s="251">
        <f>_xlfn.XLOOKUP($I1120,Inputs!$C$6:$C$23,Inputs!$D$6:$D$23)*$G1120</f>
        <v>2.9279999999999999</v>
      </c>
      <c r="K1120" s="252">
        <f t="shared" si="53"/>
        <v>3</v>
      </c>
      <c r="L1120" s="322"/>
      <c r="M1120" s="322"/>
      <c r="N1120" s="322"/>
      <c r="O1120" s="322"/>
      <c r="P1120" s="322"/>
      <c r="Q1120" s="250">
        <f>_xlfn.XLOOKUP($I1120,Inputs!$G$6:$G$23,Inputs!$J$6:$J$23)*$K1120</f>
        <v>402</v>
      </c>
      <c r="R1120" s="250">
        <f>_xlfn.XLOOKUP($I1120,Inputs!$G$6:$G$23,Inputs!$K$6:$K$23)*$K1120</f>
        <v>435</v>
      </c>
      <c r="S1120" s="211" t="s">
        <v>1417</v>
      </c>
      <c r="T1120" s="31" t="s">
        <v>4530</v>
      </c>
      <c r="U1120" s="211" t="s">
        <v>2256</v>
      </c>
      <c r="V1120" s="31" t="s">
        <v>4170</v>
      </c>
      <c r="W1120" s="16" t="s">
        <v>5496</v>
      </c>
      <c r="X1120" s="16"/>
      <c r="Y1120" s="74">
        <v>1374</v>
      </c>
      <c r="Z1120" s="196" t="str">
        <f t="shared" si="54"/>
        <v/>
      </c>
    </row>
    <row r="1121" spans="2:26" ht="18.75">
      <c r="B1121" s="211" t="s">
        <v>2255</v>
      </c>
      <c r="C1121" s="211" t="s">
        <v>2808</v>
      </c>
      <c r="D1121" s="46" t="s">
        <v>2783</v>
      </c>
      <c r="E1121" s="31">
        <v>1</v>
      </c>
      <c r="F1121" s="31" t="s">
        <v>2807</v>
      </c>
      <c r="G1121" s="191">
        <v>9.1</v>
      </c>
      <c r="H1121" s="191">
        <f t="shared" si="52"/>
        <v>5.6172839506172831</v>
      </c>
      <c r="I1121" s="154">
        <v>230</v>
      </c>
      <c r="J1121" s="251">
        <f>_xlfn.XLOOKUP($I1121,Inputs!$C$6:$C$23,Inputs!$D$6:$D$23)*$G1121</f>
        <v>4.3679999999999994</v>
      </c>
      <c r="K1121" s="252">
        <f t="shared" si="53"/>
        <v>3</v>
      </c>
      <c r="L1121" s="322"/>
      <c r="M1121" s="322"/>
      <c r="N1121" s="322"/>
      <c r="O1121" s="322"/>
      <c r="P1121" s="322"/>
      <c r="Q1121" s="250">
        <f>_xlfn.XLOOKUP($I1121,Inputs!$G$6:$G$23,Inputs!$J$6:$J$23)*$K1121</f>
        <v>402</v>
      </c>
      <c r="R1121" s="250">
        <f>_xlfn.XLOOKUP($I1121,Inputs!$G$6:$G$23,Inputs!$K$6:$K$23)*$K1121</f>
        <v>435</v>
      </c>
      <c r="S1121" s="211" t="s">
        <v>2256</v>
      </c>
      <c r="T1121" s="31" t="s">
        <v>4170</v>
      </c>
      <c r="U1121" s="211" t="s">
        <v>1693</v>
      </c>
      <c r="V1121" s="31" t="s">
        <v>4243</v>
      </c>
      <c r="W1121" s="16" t="s">
        <v>5496</v>
      </c>
      <c r="X1121" s="16"/>
      <c r="Y1121" s="74">
        <v>1375</v>
      </c>
      <c r="Z1121" s="196" t="str">
        <f t="shared" si="54"/>
        <v/>
      </c>
    </row>
    <row r="1122" spans="2:26" ht="18.75">
      <c r="B1122" s="211" t="s">
        <v>2255</v>
      </c>
      <c r="C1122" s="211" t="s">
        <v>2808</v>
      </c>
      <c r="D1122" s="46" t="s">
        <v>2783</v>
      </c>
      <c r="E1122" s="31">
        <v>1</v>
      </c>
      <c r="F1122" s="31" t="s">
        <v>2807</v>
      </c>
      <c r="G1122" s="191">
        <v>1</v>
      </c>
      <c r="H1122" s="191">
        <f t="shared" si="52"/>
        <v>0.61728395061728392</v>
      </c>
      <c r="I1122" s="154">
        <v>230</v>
      </c>
      <c r="J1122" s="251">
        <f>_xlfn.XLOOKUP($I1122,Inputs!$C$6:$C$23,Inputs!$D$6:$D$23)*$G1122</f>
        <v>0.48</v>
      </c>
      <c r="K1122" s="252">
        <f t="shared" si="53"/>
        <v>3</v>
      </c>
      <c r="L1122" s="322"/>
      <c r="M1122" s="322"/>
      <c r="N1122" s="322"/>
      <c r="O1122" s="322"/>
      <c r="P1122" s="322"/>
      <c r="Q1122" s="250">
        <f>_xlfn.XLOOKUP($I1122,Inputs!$G$6:$G$23,Inputs!$J$6:$J$23)*$K1122</f>
        <v>402</v>
      </c>
      <c r="R1122" s="250">
        <f>_xlfn.XLOOKUP($I1122,Inputs!$G$6:$G$23,Inputs!$K$6:$K$23)*$K1122</f>
        <v>435</v>
      </c>
      <c r="S1122" s="211" t="s">
        <v>1693</v>
      </c>
      <c r="T1122" s="31" t="s">
        <v>4243</v>
      </c>
      <c r="U1122" s="211" t="s">
        <v>1694</v>
      </c>
      <c r="V1122" s="31" t="s">
        <v>4089</v>
      </c>
      <c r="W1122" s="16" t="s">
        <v>5496</v>
      </c>
      <c r="X1122" s="16"/>
      <c r="Y1122" s="74">
        <v>1376</v>
      </c>
      <c r="Z1122" s="196" t="str">
        <f t="shared" si="54"/>
        <v/>
      </c>
    </row>
    <row r="1123" spans="2:26" ht="18.75">
      <c r="B1123" s="211" t="s">
        <v>2266</v>
      </c>
      <c r="C1123" s="211" t="s">
        <v>2808</v>
      </c>
      <c r="D1123" s="46" t="s">
        <v>2783</v>
      </c>
      <c r="E1123" s="31">
        <v>1</v>
      </c>
      <c r="F1123" s="31" t="s">
        <v>2807</v>
      </c>
      <c r="G1123" s="191">
        <v>1.6</v>
      </c>
      <c r="H1123" s="191">
        <f t="shared" si="52"/>
        <v>0.98765432098765427</v>
      </c>
      <c r="I1123" s="154">
        <v>115</v>
      </c>
      <c r="J1123" s="251">
        <f>_xlfn.XLOOKUP($I1123,Inputs!$C$6:$C$23,Inputs!$D$6:$D$23)*$G1123</f>
        <v>0.66742857142857148</v>
      </c>
      <c r="K1123" s="252">
        <f t="shared" si="53"/>
        <v>3</v>
      </c>
      <c r="L1123" s="322"/>
      <c r="M1123" s="322"/>
      <c r="N1123" s="322"/>
      <c r="O1123" s="322"/>
      <c r="P1123" s="322"/>
      <c r="Q1123" s="250">
        <f>_xlfn.XLOOKUP($I1123,Inputs!$G$6:$G$23,Inputs!$J$6:$J$23)*$K1123</f>
        <v>98.449131513647643</v>
      </c>
      <c r="R1123" s="250">
        <f>_xlfn.XLOOKUP($I1123,Inputs!$G$6:$G$23,Inputs!$K$6:$K$23)*$K1123</f>
        <v>108.40163934426229</v>
      </c>
      <c r="S1123" s="211" t="s">
        <v>1417</v>
      </c>
      <c r="T1123" s="31" t="s">
        <v>4530</v>
      </c>
      <c r="U1123" s="211" t="s">
        <v>2269</v>
      </c>
      <c r="V1123" s="31" t="s">
        <v>3211</v>
      </c>
      <c r="W1123" s="16" t="s">
        <v>5496</v>
      </c>
      <c r="X1123" s="16"/>
      <c r="Y1123" s="74">
        <v>1396</v>
      </c>
      <c r="Z1123" s="196" t="str">
        <f t="shared" si="54"/>
        <v/>
      </c>
    </row>
    <row r="1124" spans="2:26" ht="18.75">
      <c r="B1124" s="211" t="s">
        <v>2266</v>
      </c>
      <c r="C1124" s="211" t="s">
        <v>2808</v>
      </c>
      <c r="D1124" s="46" t="s">
        <v>2783</v>
      </c>
      <c r="E1124" s="31">
        <v>1</v>
      </c>
      <c r="F1124" s="31" t="s">
        <v>2807</v>
      </c>
      <c r="G1124" s="191">
        <v>0.1</v>
      </c>
      <c r="H1124" s="191">
        <f t="shared" si="52"/>
        <v>6.1728395061728392E-2</v>
      </c>
      <c r="I1124" s="154">
        <v>115</v>
      </c>
      <c r="J1124" s="251">
        <f>_xlfn.XLOOKUP($I1124,Inputs!$C$6:$C$23,Inputs!$D$6:$D$23)*$G1124</f>
        <v>4.1714285714285718E-2</v>
      </c>
      <c r="K1124" s="252">
        <f t="shared" si="53"/>
        <v>3</v>
      </c>
      <c r="L1124" s="322"/>
      <c r="M1124" s="322"/>
      <c r="N1124" s="322"/>
      <c r="O1124" s="322"/>
      <c r="P1124" s="322"/>
      <c r="Q1124" s="250">
        <f>_xlfn.XLOOKUP($I1124,Inputs!$G$6:$G$23,Inputs!$J$6:$J$23)*$K1124</f>
        <v>98.449131513647643</v>
      </c>
      <c r="R1124" s="250">
        <f>_xlfn.XLOOKUP($I1124,Inputs!$G$6:$G$23,Inputs!$K$6:$K$23)*$K1124</f>
        <v>108.40163934426229</v>
      </c>
      <c r="S1124" s="211" t="s">
        <v>2269</v>
      </c>
      <c r="T1124" s="31" t="s">
        <v>3211</v>
      </c>
      <c r="U1124" s="211" t="s">
        <v>2270</v>
      </c>
      <c r="V1124" s="31" t="s">
        <v>4169</v>
      </c>
      <c r="W1124" s="16" t="s">
        <v>5496</v>
      </c>
      <c r="X1124" s="16"/>
      <c r="Y1124" s="74">
        <v>1397</v>
      </c>
      <c r="Z1124" s="196" t="str">
        <f t="shared" si="54"/>
        <v/>
      </c>
    </row>
    <row r="1125" spans="2:26" ht="18.75">
      <c r="B1125" s="211" t="s">
        <v>2266</v>
      </c>
      <c r="C1125" s="211" t="s">
        <v>2808</v>
      </c>
      <c r="D1125" s="46" t="s">
        <v>2783</v>
      </c>
      <c r="E1125" s="31">
        <v>1</v>
      </c>
      <c r="F1125" s="31" t="s">
        <v>2807</v>
      </c>
      <c r="G1125" s="191">
        <v>1</v>
      </c>
      <c r="H1125" s="191">
        <f t="shared" si="52"/>
        <v>0.61728395061728392</v>
      </c>
      <c r="I1125" s="154">
        <v>115</v>
      </c>
      <c r="J1125" s="251">
        <f>_xlfn.XLOOKUP($I1125,Inputs!$C$6:$C$23,Inputs!$D$6:$D$23)*$G1125</f>
        <v>0.41714285714285715</v>
      </c>
      <c r="K1125" s="252">
        <f t="shared" si="53"/>
        <v>3</v>
      </c>
      <c r="L1125" s="322"/>
      <c r="M1125" s="322"/>
      <c r="N1125" s="322"/>
      <c r="O1125" s="322"/>
      <c r="P1125" s="322"/>
      <c r="Q1125" s="250">
        <f>_xlfn.XLOOKUP($I1125,Inputs!$G$6:$G$23,Inputs!$J$6:$J$23)*$K1125</f>
        <v>98.449131513647643</v>
      </c>
      <c r="R1125" s="250">
        <f>_xlfn.XLOOKUP($I1125,Inputs!$G$6:$G$23,Inputs!$K$6:$K$23)*$K1125</f>
        <v>108.40163934426229</v>
      </c>
      <c r="S1125" s="211" t="s">
        <v>2269</v>
      </c>
      <c r="T1125" s="31" t="s">
        <v>3211</v>
      </c>
      <c r="U1125" s="211" t="s">
        <v>2271</v>
      </c>
      <c r="V1125" s="31" t="s">
        <v>3212</v>
      </c>
      <c r="W1125" s="16" t="s">
        <v>5496</v>
      </c>
      <c r="X1125" s="16"/>
      <c r="Y1125" s="74">
        <v>1398</v>
      </c>
      <c r="Z1125" s="196" t="str">
        <f t="shared" si="54"/>
        <v/>
      </c>
    </row>
    <row r="1126" spans="2:26" ht="18.75">
      <c r="B1126" s="211" t="s">
        <v>2266</v>
      </c>
      <c r="C1126" s="211" t="s">
        <v>2808</v>
      </c>
      <c r="D1126" s="46" t="s">
        <v>2783</v>
      </c>
      <c r="E1126" s="31">
        <v>1</v>
      </c>
      <c r="F1126" s="31" t="s">
        <v>2807</v>
      </c>
      <c r="G1126" s="191">
        <v>3.9</v>
      </c>
      <c r="H1126" s="191">
        <f t="shared" si="52"/>
        <v>2.407407407407407</v>
      </c>
      <c r="I1126" s="154">
        <v>115</v>
      </c>
      <c r="J1126" s="251">
        <f>_xlfn.XLOOKUP($I1126,Inputs!$C$6:$C$23,Inputs!$D$6:$D$23)*$G1126</f>
        <v>1.6268571428571428</v>
      </c>
      <c r="K1126" s="252">
        <f t="shared" si="53"/>
        <v>3</v>
      </c>
      <c r="L1126" s="322"/>
      <c r="M1126" s="322"/>
      <c r="N1126" s="322"/>
      <c r="O1126" s="322"/>
      <c r="P1126" s="322"/>
      <c r="Q1126" s="250">
        <f>_xlfn.XLOOKUP($I1126,Inputs!$G$6:$G$23,Inputs!$J$6:$J$23)*$K1126</f>
        <v>98.449131513647643</v>
      </c>
      <c r="R1126" s="250">
        <f>_xlfn.XLOOKUP($I1126,Inputs!$G$6:$G$23,Inputs!$K$6:$K$23)*$K1126</f>
        <v>108.40163934426229</v>
      </c>
      <c r="S1126" s="211" t="s">
        <v>2271</v>
      </c>
      <c r="T1126" s="31" t="s">
        <v>3212</v>
      </c>
      <c r="U1126" s="211" t="s">
        <v>2267</v>
      </c>
      <c r="V1126" s="31" t="s">
        <v>3976</v>
      </c>
      <c r="W1126" s="16" t="s">
        <v>5496</v>
      </c>
      <c r="X1126" s="16"/>
      <c r="Y1126" s="74">
        <v>1399</v>
      </c>
      <c r="Z1126" s="196" t="str">
        <f t="shared" si="54"/>
        <v/>
      </c>
    </row>
    <row r="1127" spans="2:26" ht="18.75">
      <c r="B1127" s="211" t="s">
        <v>2266</v>
      </c>
      <c r="C1127" s="211" t="s">
        <v>2808</v>
      </c>
      <c r="D1127" s="46" t="s">
        <v>2783</v>
      </c>
      <c r="E1127" s="31">
        <v>1</v>
      </c>
      <c r="F1127" s="31" t="s">
        <v>2807</v>
      </c>
      <c r="G1127" s="191">
        <v>5.2</v>
      </c>
      <c r="H1127" s="191">
        <f t="shared" si="52"/>
        <v>3.2098765432098766</v>
      </c>
      <c r="I1127" s="154">
        <v>115</v>
      </c>
      <c r="J1127" s="251">
        <f>_xlfn.XLOOKUP($I1127,Inputs!$C$6:$C$23,Inputs!$D$6:$D$23)*$G1127</f>
        <v>2.169142857142857</v>
      </c>
      <c r="K1127" s="252">
        <f t="shared" si="53"/>
        <v>3</v>
      </c>
      <c r="L1127" s="322"/>
      <c r="M1127" s="322"/>
      <c r="N1127" s="322"/>
      <c r="O1127" s="322"/>
      <c r="P1127" s="322"/>
      <c r="Q1127" s="250">
        <f>_xlfn.XLOOKUP($I1127,Inputs!$G$6:$G$23,Inputs!$J$6:$J$23)*$K1127</f>
        <v>98.449131513647643</v>
      </c>
      <c r="R1127" s="250">
        <f>_xlfn.XLOOKUP($I1127,Inputs!$G$6:$G$23,Inputs!$K$6:$K$23)*$K1127</f>
        <v>108.40163934426229</v>
      </c>
      <c r="S1127" s="211" t="s">
        <v>2267</v>
      </c>
      <c r="T1127" s="31" t="s">
        <v>3976</v>
      </c>
      <c r="U1127" s="211" t="s">
        <v>2268</v>
      </c>
      <c r="V1127" s="31" t="s">
        <v>4120</v>
      </c>
      <c r="W1127" s="16" t="s">
        <v>5496</v>
      </c>
      <c r="X1127" s="16"/>
      <c r="Y1127" s="74">
        <v>1400</v>
      </c>
      <c r="Z1127" s="196" t="str">
        <f t="shared" si="54"/>
        <v/>
      </c>
    </row>
    <row r="1128" spans="2:26" ht="18.75">
      <c r="B1128" s="211" t="s">
        <v>2266</v>
      </c>
      <c r="C1128" s="211" t="s">
        <v>2808</v>
      </c>
      <c r="D1128" s="46" t="s">
        <v>2783</v>
      </c>
      <c r="E1128" s="31">
        <v>1</v>
      </c>
      <c r="F1128" s="31" t="s">
        <v>2807</v>
      </c>
      <c r="G1128" s="191">
        <v>1.2</v>
      </c>
      <c r="H1128" s="191">
        <f t="shared" si="52"/>
        <v>0.7407407407407407</v>
      </c>
      <c r="I1128" s="154">
        <v>115</v>
      </c>
      <c r="J1128" s="251">
        <f>_xlfn.XLOOKUP($I1128,Inputs!$C$6:$C$23,Inputs!$D$6:$D$23)*$G1128</f>
        <v>0.50057142857142856</v>
      </c>
      <c r="K1128" s="252">
        <f t="shared" si="53"/>
        <v>3</v>
      </c>
      <c r="L1128" s="322"/>
      <c r="M1128" s="322"/>
      <c r="N1128" s="322"/>
      <c r="O1128" s="322"/>
      <c r="P1128" s="322"/>
      <c r="Q1128" s="250">
        <f>_xlfn.XLOOKUP($I1128,Inputs!$G$6:$G$23,Inputs!$J$6:$J$23)*$K1128</f>
        <v>98.449131513647643</v>
      </c>
      <c r="R1128" s="250">
        <f>_xlfn.XLOOKUP($I1128,Inputs!$G$6:$G$23,Inputs!$K$6:$K$23)*$K1128</f>
        <v>108.40163934426229</v>
      </c>
      <c r="S1128" s="211" t="s">
        <v>2268</v>
      </c>
      <c r="T1128" s="31" t="s">
        <v>4120</v>
      </c>
      <c r="U1128" s="211" t="s">
        <v>1419</v>
      </c>
      <c r="V1128" s="31" t="s">
        <v>4239</v>
      </c>
      <c r="W1128" s="16" t="s">
        <v>5496</v>
      </c>
      <c r="X1128" s="16"/>
      <c r="Y1128" s="74">
        <v>1401</v>
      </c>
      <c r="Z1128" s="196" t="str">
        <f t="shared" si="54"/>
        <v/>
      </c>
    </row>
    <row r="1129" spans="2:26" ht="18.75">
      <c r="B1129" s="211" t="s">
        <v>2278</v>
      </c>
      <c r="C1129" s="211" t="s">
        <v>2808</v>
      </c>
      <c r="D1129" s="46" t="s">
        <v>2783</v>
      </c>
      <c r="E1129" s="31">
        <v>1</v>
      </c>
      <c r="F1129" s="31" t="s">
        <v>2807</v>
      </c>
      <c r="G1129" s="191">
        <v>1.6</v>
      </c>
      <c r="H1129" s="191">
        <f t="shared" si="52"/>
        <v>0.98765432098765427</v>
      </c>
      <c r="I1129" s="154">
        <v>115</v>
      </c>
      <c r="J1129" s="251">
        <f>_xlfn.XLOOKUP($I1129,Inputs!$C$6:$C$23,Inputs!$D$6:$D$23)*$G1129</f>
        <v>0.66742857142857148</v>
      </c>
      <c r="K1129" s="252">
        <f t="shared" si="53"/>
        <v>3</v>
      </c>
      <c r="L1129" s="322"/>
      <c r="M1129" s="322"/>
      <c r="N1129" s="322"/>
      <c r="O1129" s="322"/>
      <c r="P1129" s="322"/>
      <c r="Q1129" s="250">
        <f>_xlfn.XLOOKUP($I1129,Inputs!$G$6:$G$23,Inputs!$J$6:$J$23)*$K1129</f>
        <v>98.449131513647643</v>
      </c>
      <c r="R1129" s="250">
        <f>_xlfn.XLOOKUP($I1129,Inputs!$G$6:$G$23,Inputs!$K$6:$K$23)*$K1129</f>
        <v>108.40163934426229</v>
      </c>
      <c r="S1129" s="211" t="s">
        <v>1417</v>
      </c>
      <c r="T1129" s="31" t="s">
        <v>4530</v>
      </c>
      <c r="U1129" s="211" t="s">
        <v>2269</v>
      </c>
      <c r="V1129" s="31" t="s">
        <v>3211</v>
      </c>
      <c r="W1129" s="16" t="s">
        <v>5496</v>
      </c>
      <c r="X1129" s="16"/>
      <c r="Y1129" s="74">
        <v>1407</v>
      </c>
      <c r="Z1129" s="196" t="str">
        <f t="shared" si="54"/>
        <v/>
      </c>
    </row>
    <row r="1130" spans="2:26" ht="18.75">
      <c r="B1130" s="211" t="s">
        <v>2278</v>
      </c>
      <c r="C1130" s="211" t="s">
        <v>2808</v>
      </c>
      <c r="D1130" s="46" t="s">
        <v>2783</v>
      </c>
      <c r="E1130" s="31">
        <v>1</v>
      </c>
      <c r="F1130" s="31" t="s">
        <v>2807</v>
      </c>
      <c r="G1130" s="191">
        <v>0.1</v>
      </c>
      <c r="H1130" s="191">
        <f t="shared" si="52"/>
        <v>6.1728395061728392E-2</v>
      </c>
      <c r="I1130" s="154">
        <v>115</v>
      </c>
      <c r="J1130" s="251">
        <f>_xlfn.XLOOKUP($I1130,Inputs!$C$6:$C$23,Inputs!$D$6:$D$23)*$G1130</f>
        <v>4.1714285714285718E-2</v>
      </c>
      <c r="K1130" s="252">
        <f t="shared" si="53"/>
        <v>3</v>
      </c>
      <c r="L1130" s="322"/>
      <c r="M1130" s="322"/>
      <c r="N1130" s="322"/>
      <c r="O1130" s="322"/>
      <c r="P1130" s="322"/>
      <c r="Q1130" s="250">
        <f>_xlfn.XLOOKUP($I1130,Inputs!$G$6:$G$23,Inputs!$J$6:$J$23)*$K1130</f>
        <v>98.449131513647643</v>
      </c>
      <c r="R1130" s="250">
        <f>_xlfn.XLOOKUP($I1130,Inputs!$G$6:$G$23,Inputs!$K$6:$K$23)*$K1130</f>
        <v>108.40163934426229</v>
      </c>
      <c r="S1130" s="211" t="s">
        <v>2269</v>
      </c>
      <c r="T1130" s="31" t="s">
        <v>3211</v>
      </c>
      <c r="U1130" s="211" t="s">
        <v>2270</v>
      </c>
      <c r="V1130" s="31" t="s">
        <v>4169</v>
      </c>
      <c r="W1130" s="16" t="s">
        <v>5496</v>
      </c>
      <c r="X1130" s="16"/>
      <c r="Y1130" s="74">
        <v>1408</v>
      </c>
      <c r="Z1130" s="196" t="str">
        <f t="shared" si="54"/>
        <v/>
      </c>
    </row>
    <row r="1131" spans="2:26" ht="18.75">
      <c r="B1131" s="211" t="s">
        <v>2278</v>
      </c>
      <c r="C1131" s="211" t="s">
        <v>2808</v>
      </c>
      <c r="D1131" s="46" t="s">
        <v>2783</v>
      </c>
      <c r="E1131" s="31">
        <v>1</v>
      </c>
      <c r="F1131" s="31" t="s">
        <v>2807</v>
      </c>
      <c r="G1131" s="191">
        <v>1</v>
      </c>
      <c r="H1131" s="191">
        <f t="shared" si="52"/>
        <v>0.61728395061728392</v>
      </c>
      <c r="I1131" s="154">
        <v>115</v>
      </c>
      <c r="J1131" s="251">
        <f>_xlfn.XLOOKUP($I1131,Inputs!$C$6:$C$23,Inputs!$D$6:$D$23)*$G1131</f>
        <v>0.41714285714285715</v>
      </c>
      <c r="K1131" s="252">
        <f t="shared" si="53"/>
        <v>3</v>
      </c>
      <c r="L1131" s="322"/>
      <c r="M1131" s="322"/>
      <c r="N1131" s="322"/>
      <c r="O1131" s="322"/>
      <c r="P1131" s="322"/>
      <c r="Q1131" s="250">
        <f>_xlfn.XLOOKUP($I1131,Inputs!$G$6:$G$23,Inputs!$J$6:$J$23)*$K1131</f>
        <v>98.449131513647643</v>
      </c>
      <c r="R1131" s="250">
        <f>_xlfn.XLOOKUP($I1131,Inputs!$G$6:$G$23,Inputs!$K$6:$K$23)*$K1131</f>
        <v>108.40163934426229</v>
      </c>
      <c r="S1131" s="211" t="s">
        <v>2269</v>
      </c>
      <c r="T1131" s="31" t="s">
        <v>3211</v>
      </c>
      <c r="U1131" s="211" t="s">
        <v>2271</v>
      </c>
      <c r="V1131" s="31" t="s">
        <v>3212</v>
      </c>
      <c r="W1131" s="16" t="s">
        <v>5496</v>
      </c>
      <c r="X1131" s="16"/>
      <c r="Y1131" s="74">
        <v>1409</v>
      </c>
      <c r="Z1131" s="196" t="str">
        <f t="shared" si="54"/>
        <v/>
      </c>
    </row>
    <row r="1132" spans="2:26" ht="18.75">
      <c r="B1132" s="211" t="s">
        <v>2278</v>
      </c>
      <c r="C1132" s="211" t="s">
        <v>2808</v>
      </c>
      <c r="D1132" s="46" t="s">
        <v>2783</v>
      </c>
      <c r="E1132" s="31">
        <v>1</v>
      </c>
      <c r="F1132" s="31" t="s">
        <v>2807</v>
      </c>
      <c r="G1132" s="191">
        <v>3.9</v>
      </c>
      <c r="H1132" s="191">
        <f t="shared" si="52"/>
        <v>2.407407407407407</v>
      </c>
      <c r="I1132" s="154">
        <v>115</v>
      </c>
      <c r="J1132" s="251">
        <f>_xlfn.XLOOKUP($I1132,Inputs!$C$6:$C$23,Inputs!$D$6:$D$23)*$G1132</f>
        <v>1.6268571428571428</v>
      </c>
      <c r="K1132" s="252">
        <f t="shared" si="53"/>
        <v>3</v>
      </c>
      <c r="L1132" s="322"/>
      <c r="M1132" s="322"/>
      <c r="N1132" s="322"/>
      <c r="O1132" s="322"/>
      <c r="P1132" s="322"/>
      <c r="Q1132" s="250">
        <f>_xlfn.XLOOKUP($I1132,Inputs!$G$6:$G$23,Inputs!$J$6:$J$23)*$K1132</f>
        <v>98.449131513647643</v>
      </c>
      <c r="R1132" s="250">
        <f>_xlfn.XLOOKUP($I1132,Inputs!$G$6:$G$23,Inputs!$K$6:$K$23)*$K1132</f>
        <v>108.40163934426229</v>
      </c>
      <c r="S1132" s="211" t="s">
        <v>2271</v>
      </c>
      <c r="T1132" s="31" t="s">
        <v>3212</v>
      </c>
      <c r="U1132" s="211" t="s">
        <v>2267</v>
      </c>
      <c r="V1132" s="31" t="s">
        <v>3976</v>
      </c>
      <c r="W1132" s="16" t="s">
        <v>5496</v>
      </c>
      <c r="X1132" s="16"/>
      <c r="Y1132" s="74">
        <v>1410</v>
      </c>
      <c r="Z1132" s="196" t="str">
        <f t="shared" si="54"/>
        <v/>
      </c>
    </row>
    <row r="1133" spans="2:26" ht="18.75">
      <c r="B1133" s="211" t="s">
        <v>2278</v>
      </c>
      <c r="C1133" s="211" t="s">
        <v>2808</v>
      </c>
      <c r="D1133" s="46" t="s">
        <v>2783</v>
      </c>
      <c r="E1133" s="31">
        <v>1</v>
      </c>
      <c r="F1133" s="31" t="s">
        <v>2807</v>
      </c>
      <c r="G1133" s="191">
        <v>5.2</v>
      </c>
      <c r="H1133" s="191">
        <f t="shared" si="52"/>
        <v>3.2098765432098766</v>
      </c>
      <c r="I1133" s="154">
        <v>115</v>
      </c>
      <c r="J1133" s="251">
        <f>_xlfn.XLOOKUP($I1133,Inputs!$C$6:$C$23,Inputs!$D$6:$D$23)*$G1133</f>
        <v>2.169142857142857</v>
      </c>
      <c r="K1133" s="252">
        <f t="shared" si="53"/>
        <v>3</v>
      </c>
      <c r="L1133" s="322"/>
      <c r="M1133" s="322"/>
      <c r="N1133" s="322"/>
      <c r="O1133" s="322"/>
      <c r="P1133" s="322"/>
      <c r="Q1133" s="250">
        <f>_xlfn.XLOOKUP($I1133,Inputs!$G$6:$G$23,Inputs!$J$6:$J$23)*$K1133</f>
        <v>98.449131513647643</v>
      </c>
      <c r="R1133" s="250">
        <f>_xlfn.XLOOKUP($I1133,Inputs!$G$6:$G$23,Inputs!$K$6:$K$23)*$K1133</f>
        <v>108.40163934426229</v>
      </c>
      <c r="S1133" s="211" t="s">
        <v>2267</v>
      </c>
      <c r="T1133" s="31" t="s">
        <v>3976</v>
      </c>
      <c r="U1133" s="211" t="s">
        <v>2268</v>
      </c>
      <c r="V1133" s="31" t="s">
        <v>4120</v>
      </c>
      <c r="W1133" s="16" t="s">
        <v>5496</v>
      </c>
      <c r="X1133" s="16"/>
      <c r="Y1133" s="74">
        <v>1411</v>
      </c>
      <c r="Z1133" s="196" t="str">
        <f t="shared" si="54"/>
        <v/>
      </c>
    </row>
    <row r="1134" spans="2:26" ht="18.75">
      <c r="B1134" s="211" t="s">
        <v>2541</v>
      </c>
      <c r="C1134" s="211" t="s">
        <v>2808</v>
      </c>
      <c r="D1134" s="46" t="s">
        <v>2783</v>
      </c>
      <c r="E1134" s="31">
        <v>1</v>
      </c>
      <c r="F1134" s="31" t="s">
        <v>2807</v>
      </c>
      <c r="G1134" s="191">
        <v>0.1</v>
      </c>
      <c r="H1134" s="191">
        <f t="shared" si="52"/>
        <v>6.1728395061728392E-2</v>
      </c>
      <c r="I1134" s="154">
        <v>115</v>
      </c>
      <c r="J1134" s="251">
        <f>_xlfn.XLOOKUP($I1134,Inputs!$C$6:$C$23,Inputs!$D$6:$D$23)*$G1134</f>
        <v>4.1714285714285718E-2</v>
      </c>
      <c r="K1134" s="252">
        <f t="shared" si="53"/>
        <v>3</v>
      </c>
      <c r="L1134" s="322"/>
      <c r="M1134" s="322"/>
      <c r="N1134" s="322"/>
      <c r="O1134" s="322"/>
      <c r="P1134" s="322"/>
      <c r="Q1134" s="250">
        <f>_xlfn.XLOOKUP($I1134,Inputs!$G$6:$G$23,Inputs!$J$6:$J$23)*$K1134</f>
        <v>98.449131513647643</v>
      </c>
      <c r="R1134" s="250">
        <f>_xlfn.XLOOKUP($I1134,Inputs!$G$6:$G$23,Inputs!$K$6:$K$23)*$K1134</f>
        <v>108.40163934426229</v>
      </c>
      <c r="S1134" s="211" t="s">
        <v>4422</v>
      </c>
      <c r="T1134" s="31" t="s">
        <v>4567</v>
      </c>
      <c r="U1134" s="211" t="s">
        <v>2550</v>
      </c>
      <c r="V1134" s="31" t="s">
        <v>3019</v>
      </c>
      <c r="W1134" s="16" t="s">
        <v>5496</v>
      </c>
      <c r="X1134" s="16"/>
      <c r="Y1134" s="74">
        <v>1876</v>
      </c>
      <c r="Z1134" s="196" t="str">
        <f t="shared" si="54"/>
        <v/>
      </c>
    </row>
    <row r="1135" spans="2:26" ht="18.75">
      <c r="B1135" s="211" t="s">
        <v>2541</v>
      </c>
      <c r="C1135" s="211" t="s">
        <v>2808</v>
      </c>
      <c r="D1135" s="46" t="s">
        <v>2783</v>
      </c>
      <c r="E1135" s="31">
        <v>1</v>
      </c>
      <c r="F1135" s="31" t="s">
        <v>2807</v>
      </c>
      <c r="G1135" s="191">
        <v>0.1</v>
      </c>
      <c r="H1135" s="191">
        <f t="shared" si="52"/>
        <v>6.1728395061728392E-2</v>
      </c>
      <c r="I1135" s="154">
        <v>115</v>
      </c>
      <c r="J1135" s="251">
        <f>_xlfn.XLOOKUP($I1135,Inputs!$C$6:$C$23,Inputs!$D$6:$D$23)*$G1135</f>
        <v>4.1714285714285718E-2</v>
      </c>
      <c r="K1135" s="252">
        <f t="shared" si="53"/>
        <v>3</v>
      </c>
      <c r="L1135" s="322"/>
      <c r="M1135" s="322"/>
      <c r="N1135" s="322"/>
      <c r="O1135" s="322"/>
      <c r="P1135" s="322"/>
      <c r="Q1135" s="250">
        <f>_xlfn.XLOOKUP($I1135,Inputs!$G$6:$G$23,Inputs!$J$6:$J$23)*$K1135</f>
        <v>98.449131513647643</v>
      </c>
      <c r="R1135" s="250">
        <f>_xlfn.XLOOKUP($I1135,Inputs!$G$6:$G$23,Inputs!$K$6:$K$23)*$K1135</f>
        <v>108.40163934426229</v>
      </c>
      <c r="S1135" s="211" t="s">
        <v>2550</v>
      </c>
      <c r="T1135" s="31" t="s">
        <v>3019</v>
      </c>
      <c r="U1135" s="211" t="s">
        <v>2551</v>
      </c>
      <c r="V1135" s="31" t="s">
        <v>4137</v>
      </c>
      <c r="W1135" s="16" t="s">
        <v>5496</v>
      </c>
      <c r="X1135" s="16"/>
      <c r="Y1135" s="74">
        <v>1877</v>
      </c>
      <c r="Z1135" s="196" t="str">
        <f t="shared" si="54"/>
        <v/>
      </c>
    </row>
    <row r="1136" spans="2:26" ht="18.75">
      <c r="B1136" s="211" t="s">
        <v>2541</v>
      </c>
      <c r="C1136" s="211" t="s">
        <v>2808</v>
      </c>
      <c r="D1136" s="46" t="s">
        <v>2783</v>
      </c>
      <c r="E1136" s="31">
        <v>1</v>
      </c>
      <c r="F1136" s="31" t="s">
        <v>2807</v>
      </c>
      <c r="G1136" s="191">
        <v>5.6</v>
      </c>
      <c r="H1136" s="191">
        <f t="shared" si="52"/>
        <v>3.4567901234567895</v>
      </c>
      <c r="I1136" s="154">
        <v>115</v>
      </c>
      <c r="J1136" s="251">
        <f>_xlfn.XLOOKUP($I1136,Inputs!$C$6:$C$23,Inputs!$D$6:$D$23)*$G1136</f>
        <v>2.3359999999999999</v>
      </c>
      <c r="K1136" s="252">
        <f t="shared" si="53"/>
        <v>3</v>
      </c>
      <c r="L1136" s="322"/>
      <c r="M1136" s="322"/>
      <c r="N1136" s="322"/>
      <c r="O1136" s="322"/>
      <c r="P1136" s="322"/>
      <c r="Q1136" s="250">
        <f>_xlfn.XLOOKUP($I1136,Inputs!$G$6:$G$23,Inputs!$J$6:$J$23)*$K1136</f>
        <v>98.449131513647643</v>
      </c>
      <c r="R1136" s="250">
        <f>_xlfn.XLOOKUP($I1136,Inputs!$G$6:$G$23,Inputs!$K$6:$K$23)*$K1136</f>
        <v>108.40163934426229</v>
      </c>
      <c r="S1136" s="211" t="s">
        <v>2550</v>
      </c>
      <c r="T1136" s="31" t="s">
        <v>3019</v>
      </c>
      <c r="U1136" s="211" t="s">
        <v>2542</v>
      </c>
      <c r="V1136" s="31" t="s">
        <v>3021</v>
      </c>
      <c r="W1136" s="16" t="s">
        <v>5496</v>
      </c>
      <c r="X1136" s="16"/>
      <c r="Y1136" s="74">
        <v>1878</v>
      </c>
      <c r="Z1136" s="196" t="str">
        <f t="shared" si="54"/>
        <v/>
      </c>
    </row>
    <row r="1137" spans="2:26" ht="18.75">
      <c r="B1137" s="211" t="s">
        <v>2541</v>
      </c>
      <c r="C1137" s="211" t="s">
        <v>2808</v>
      </c>
      <c r="D1137" s="46" t="s">
        <v>2783</v>
      </c>
      <c r="E1137" s="31">
        <v>1</v>
      </c>
      <c r="F1137" s="31" t="s">
        <v>2807</v>
      </c>
      <c r="G1137" s="191">
        <v>0.1</v>
      </c>
      <c r="H1137" s="191">
        <f t="shared" si="52"/>
        <v>6.1728395061728392E-2</v>
      </c>
      <c r="I1137" s="154">
        <v>115</v>
      </c>
      <c r="J1137" s="251">
        <f>_xlfn.XLOOKUP($I1137,Inputs!$C$6:$C$23,Inputs!$D$6:$D$23)*$G1137</f>
        <v>4.1714285714285718E-2</v>
      </c>
      <c r="K1137" s="252">
        <f t="shared" si="53"/>
        <v>3</v>
      </c>
      <c r="L1137" s="322"/>
      <c r="M1137" s="322"/>
      <c r="N1137" s="322"/>
      <c r="O1137" s="322"/>
      <c r="P1137" s="322"/>
      <c r="Q1137" s="250">
        <f>_xlfn.XLOOKUP($I1137,Inputs!$G$6:$G$23,Inputs!$J$6:$J$23)*$K1137</f>
        <v>98.449131513647643</v>
      </c>
      <c r="R1137" s="250">
        <f>_xlfn.XLOOKUP($I1137,Inputs!$G$6:$G$23,Inputs!$K$6:$K$23)*$K1137</f>
        <v>108.40163934426229</v>
      </c>
      <c r="S1137" s="211" t="s">
        <v>2542</v>
      </c>
      <c r="T1137" s="31" t="s">
        <v>3021</v>
      </c>
      <c r="U1137" s="211" t="s">
        <v>2543</v>
      </c>
      <c r="V1137" s="31" t="s">
        <v>3961</v>
      </c>
      <c r="W1137" s="16" t="s">
        <v>5496</v>
      </c>
      <c r="X1137" s="16"/>
      <c r="Y1137" s="74">
        <v>1879</v>
      </c>
      <c r="Z1137" s="196" t="str">
        <f t="shared" si="54"/>
        <v/>
      </c>
    </row>
    <row r="1138" spans="2:26" ht="18.75">
      <c r="B1138" s="211" t="s">
        <v>2541</v>
      </c>
      <c r="C1138" s="211" t="s">
        <v>2808</v>
      </c>
      <c r="D1138" s="46" t="s">
        <v>2783</v>
      </c>
      <c r="E1138" s="31">
        <v>1</v>
      </c>
      <c r="F1138" s="31" t="s">
        <v>2807</v>
      </c>
      <c r="G1138" s="191">
        <v>5.3</v>
      </c>
      <c r="H1138" s="191">
        <f t="shared" si="52"/>
        <v>3.2716049382716048</v>
      </c>
      <c r="I1138" s="154">
        <v>115</v>
      </c>
      <c r="J1138" s="251">
        <f>_xlfn.XLOOKUP($I1138,Inputs!$C$6:$C$23,Inputs!$D$6:$D$23)*$G1138</f>
        <v>2.2108571428571429</v>
      </c>
      <c r="K1138" s="252">
        <f t="shared" si="53"/>
        <v>3</v>
      </c>
      <c r="L1138" s="322"/>
      <c r="M1138" s="322"/>
      <c r="N1138" s="322"/>
      <c r="O1138" s="322"/>
      <c r="P1138" s="322"/>
      <c r="Q1138" s="250">
        <f>_xlfn.XLOOKUP($I1138,Inputs!$G$6:$G$23,Inputs!$J$6:$J$23)*$K1138</f>
        <v>98.449131513647643</v>
      </c>
      <c r="R1138" s="250">
        <f>_xlfn.XLOOKUP($I1138,Inputs!$G$6:$G$23,Inputs!$K$6:$K$23)*$K1138</f>
        <v>108.40163934426229</v>
      </c>
      <c r="S1138" s="211" t="s">
        <v>2542</v>
      </c>
      <c r="T1138" s="31" t="s">
        <v>3021</v>
      </c>
      <c r="U1138" s="211" t="s">
        <v>2544</v>
      </c>
      <c r="V1138" s="31" t="s">
        <v>3020</v>
      </c>
      <c r="W1138" s="16" t="s">
        <v>5496</v>
      </c>
      <c r="X1138" s="16"/>
      <c r="Y1138" s="74">
        <v>1880</v>
      </c>
      <c r="Z1138" s="196" t="str">
        <f t="shared" si="54"/>
        <v/>
      </c>
    </row>
    <row r="1139" spans="2:26" ht="18.75">
      <c r="B1139" s="211" t="s">
        <v>2541</v>
      </c>
      <c r="C1139" s="211" t="s">
        <v>2808</v>
      </c>
      <c r="D1139" s="46" t="s">
        <v>2783</v>
      </c>
      <c r="E1139" s="31">
        <v>1</v>
      </c>
      <c r="F1139" s="31" t="s">
        <v>2807</v>
      </c>
      <c r="G1139" s="191">
        <v>2.4</v>
      </c>
      <c r="H1139" s="191">
        <f t="shared" si="52"/>
        <v>1.4814814814814814</v>
      </c>
      <c r="I1139" s="154">
        <v>115</v>
      </c>
      <c r="J1139" s="251">
        <f>_xlfn.XLOOKUP($I1139,Inputs!$C$6:$C$23,Inputs!$D$6:$D$23)*$G1139</f>
        <v>1.0011428571428571</v>
      </c>
      <c r="K1139" s="252">
        <f t="shared" si="53"/>
        <v>3</v>
      </c>
      <c r="L1139" s="322"/>
      <c r="M1139" s="322"/>
      <c r="N1139" s="322"/>
      <c r="O1139" s="322"/>
      <c r="P1139" s="322"/>
      <c r="Q1139" s="250">
        <f>_xlfn.XLOOKUP($I1139,Inputs!$G$6:$G$23,Inputs!$J$6:$J$23)*$K1139</f>
        <v>98.449131513647643</v>
      </c>
      <c r="R1139" s="250">
        <f>_xlfn.XLOOKUP($I1139,Inputs!$G$6:$G$23,Inputs!$K$6:$K$23)*$K1139</f>
        <v>108.40163934426229</v>
      </c>
      <c r="S1139" s="211" t="s">
        <v>2544</v>
      </c>
      <c r="T1139" s="31" t="s">
        <v>3020</v>
      </c>
      <c r="U1139" s="211" t="s">
        <v>1860</v>
      </c>
      <c r="V1139" s="31" t="s">
        <v>2906</v>
      </c>
      <c r="W1139" s="16" t="s">
        <v>5496</v>
      </c>
      <c r="X1139" s="16"/>
      <c r="Y1139" s="74">
        <v>1881</v>
      </c>
      <c r="Z1139" s="196" t="str">
        <f t="shared" si="54"/>
        <v/>
      </c>
    </row>
    <row r="1140" spans="2:26" ht="18.75">
      <c r="B1140" s="211" t="s">
        <v>2541</v>
      </c>
      <c r="C1140" s="211" t="s">
        <v>2808</v>
      </c>
      <c r="D1140" s="46" t="s">
        <v>2783</v>
      </c>
      <c r="E1140" s="31">
        <v>1</v>
      </c>
      <c r="F1140" s="31" t="s">
        <v>2807</v>
      </c>
      <c r="G1140" s="191">
        <v>5.3</v>
      </c>
      <c r="H1140" s="191">
        <f t="shared" si="52"/>
        <v>3.2716049382716048</v>
      </c>
      <c r="I1140" s="154">
        <v>115</v>
      </c>
      <c r="J1140" s="251">
        <f>_xlfn.XLOOKUP($I1140,Inputs!$C$6:$C$23,Inputs!$D$6:$D$23)*$G1140</f>
        <v>2.2108571428571429</v>
      </c>
      <c r="K1140" s="252">
        <f t="shared" si="53"/>
        <v>3</v>
      </c>
      <c r="L1140" s="322"/>
      <c r="M1140" s="322"/>
      <c r="N1140" s="322"/>
      <c r="O1140" s="322"/>
      <c r="P1140" s="322"/>
      <c r="Q1140" s="250">
        <f>_xlfn.XLOOKUP($I1140,Inputs!$G$6:$G$23,Inputs!$J$6:$J$23)*$K1140</f>
        <v>98.449131513647643</v>
      </c>
      <c r="R1140" s="250">
        <f>_xlfn.XLOOKUP($I1140,Inputs!$G$6:$G$23,Inputs!$K$6:$K$23)*$K1140</f>
        <v>108.40163934426229</v>
      </c>
      <c r="S1140" s="211" t="s">
        <v>2544</v>
      </c>
      <c r="T1140" s="31" t="s">
        <v>3020</v>
      </c>
      <c r="U1140" s="211" t="s">
        <v>2552</v>
      </c>
      <c r="V1140" s="31" t="s">
        <v>3022</v>
      </c>
      <c r="W1140" s="16" t="s">
        <v>5496</v>
      </c>
      <c r="X1140" s="16"/>
      <c r="Y1140" s="74">
        <v>1882</v>
      </c>
      <c r="Z1140" s="196" t="str">
        <f t="shared" si="54"/>
        <v/>
      </c>
    </row>
    <row r="1141" spans="2:26" ht="18.75">
      <c r="B1141" s="211" t="s">
        <v>2541</v>
      </c>
      <c r="C1141" s="211" t="s">
        <v>2808</v>
      </c>
      <c r="D1141" s="46" t="s">
        <v>2783</v>
      </c>
      <c r="E1141" s="31">
        <v>1</v>
      </c>
      <c r="F1141" s="31" t="s">
        <v>2807</v>
      </c>
      <c r="G1141" s="191">
        <v>5</v>
      </c>
      <c r="H1141" s="191">
        <f t="shared" si="52"/>
        <v>3.0864197530864197</v>
      </c>
      <c r="I1141" s="154">
        <v>115</v>
      </c>
      <c r="J1141" s="251">
        <f>_xlfn.XLOOKUP($I1141,Inputs!$C$6:$C$23,Inputs!$D$6:$D$23)*$G1141</f>
        <v>2.0857142857142859</v>
      </c>
      <c r="K1141" s="252">
        <f t="shared" si="53"/>
        <v>3</v>
      </c>
      <c r="L1141" s="322"/>
      <c r="M1141" s="322"/>
      <c r="N1141" s="322"/>
      <c r="O1141" s="322"/>
      <c r="P1141" s="322"/>
      <c r="Q1141" s="250">
        <f>_xlfn.XLOOKUP($I1141,Inputs!$G$6:$G$23,Inputs!$J$6:$J$23)*$K1141</f>
        <v>98.449131513647643</v>
      </c>
      <c r="R1141" s="250">
        <f>_xlfn.XLOOKUP($I1141,Inputs!$G$6:$G$23,Inputs!$K$6:$K$23)*$K1141</f>
        <v>108.40163934426229</v>
      </c>
      <c r="S1141" s="211" t="s">
        <v>2552</v>
      </c>
      <c r="T1141" s="31" t="s">
        <v>3022</v>
      </c>
      <c r="U1141" s="211" t="s">
        <v>1417</v>
      </c>
      <c r="V1141" s="31" t="s">
        <v>4530</v>
      </c>
      <c r="W1141" s="16" t="s">
        <v>5496</v>
      </c>
      <c r="X1141" s="16"/>
      <c r="Y1141" s="74">
        <v>1883</v>
      </c>
      <c r="Z1141" s="196" t="str">
        <f t="shared" si="54"/>
        <v/>
      </c>
    </row>
    <row r="1142" spans="2:26" ht="18.75">
      <c r="B1142" s="211" t="s">
        <v>2541</v>
      </c>
      <c r="C1142" s="211" t="s">
        <v>2808</v>
      </c>
      <c r="D1142" s="46" t="s">
        <v>2783</v>
      </c>
      <c r="E1142" s="31">
        <v>1</v>
      </c>
      <c r="F1142" s="31" t="s">
        <v>2807</v>
      </c>
      <c r="G1142" s="191">
        <v>0.1</v>
      </c>
      <c r="H1142" s="191">
        <f t="shared" si="52"/>
        <v>6.1728395061728392E-2</v>
      </c>
      <c r="I1142" s="154">
        <v>115</v>
      </c>
      <c r="J1142" s="251">
        <f>_xlfn.XLOOKUP($I1142,Inputs!$C$6:$C$23,Inputs!$D$6:$D$23)*$G1142</f>
        <v>4.1714285714285718E-2</v>
      </c>
      <c r="K1142" s="252">
        <f t="shared" si="53"/>
        <v>3</v>
      </c>
      <c r="L1142" s="322"/>
      <c r="M1142" s="322"/>
      <c r="N1142" s="322"/>
      <c r="O1142" s="322"/>
      <c r="P1142" s="322"/>
      <c r="Q1142" s="250">
        <f>_xlfn.XLOOKUP($I1142,Inputs!$G$6:$G$23,Inputs!$J$6:$J$23)*$K1142</f>
        <v>98.449131513647643</v>
      </c>
      <c r="R1142" s="250">
        <f>_xlfn.XLOOKUP($I1142,Inputs!$G$6:$G$23,Inputs!$K$6:$K$23)*$K1142</f>
        <v>108.40163934426229</v>
      </c>
      <c r="S1142" s="211" t="s">
        <v>2552</v>
      </c>
      <c r="T1142" s="31" t="s">
        <v>3022</v>
      </c>
      <c r="U1142" s="211" t="s">
        <v>2553</v>
      </c>
      <c r="V1142" s="31" t="s">
        <v>3281</v>
      </c>
      <c r="W1142" s="16" t="s">
        <v>5496</v>
      </c>
      <c r="X1142" s="16"/>
      <c r="Y1142" s="74">
        <v>1884</v>
      </c>
      <c r="Z1142" s="196" t="str">
        <f t="shared" si="54"/>
        <v/>
      </c>
    </row>
    <row r="1143" spans="2:26" ht="18.75">
      <c r="B1143" s="211" t="s">
        <v>2541</v>
      </c>
      <c r="C1143" s="211" t="s">
        <v>2808</v>
      </c>
      <c r="D1143" s="46" t="s">
        <v>2783</v>
      </c>
      <c r="E1143" s="31">
        <v>1</v>
      </c>
      <c r="F1143" s="31" t="s">
        <v>2807</v>
      </c>
      <c r="G1143" s="191">
        <v>4.7</v>
      </c>
      <c r="H1143" s="191">
        <f t="shared" si="52"/>
        <v>2.9012345679012346</v>
      </c>
      <c r="I1143" s="154">
        <v>115</v>
      </c>
      <c r="J1143" s="251">
        <f>_xlfn.XLOOKUP($I1143,Inputs!$C$6:$C$23,Inputs!$D$6:$D$23)*$G1143</f>
        <v>1.9605714285714286</v>
      </c>
      <c r="K1143" s="252">
        <f t="shared" si="53"/>
        <v>3</v>
      </c>
      <c r="L1143" s="322"/>
      <c r="M1143" s="322"/>
      <c r="N1143" s="322"/>
      <c r="O1143" s="322"/>
      <c r="P1143" s="322"/>
      <c r="Q1143" s="250">
        <f>_xlfn.XLOOKUP($I1143,Inputs!$G$6:$G$23,Inputs!$J$6:$J$23)*$K1143</f>
        <v>98.449131513647643</v>
      </c>
      <c r="R1143" s="250">
        <f>_xlfn.XLOOKUP($I1143,Inputs!$G$6:$G$23,Inputs!$K$6:$K$23)*$K1143</f>
        <v>108.40163934426229</v>
      </c>
      <c r="S1143" s="211" t="s">
        <v>2553</v>
      </c>
      <c r="T1143" s="31" t="s">
        <v>3281</v>
      </c>
      <c r="U1143" s="211" t="s">
        <v>2545</v>
      </c>
      <c r="V1143" s="31" t="s">
        <v>3282</v>
      </c>
      <c r="W1143" s="16" t="s">
        <v>5496</v>
      </c>
      <c r="X1143" s="16"/>
      <c r="Y1143" s="74">
        <v>1885</v>
      </c>
      <c r="Z1143" s="196" t="str">
        <f t="shared" si="54"/>
        <v/>
      </c>
    </row>
    <row r="1144" spans="2:26" ht="18.75">
      <c r="B1144" s="211" t="s">
        <v>2541</v>
      </c>
      <c r="C1144" s="211" t="s">
        <v>2808</v>
      </c>
      <c r="D1144" s="46" t="s">
        <v>2783</v>
      </c>
      <c r="E1144" s="31">
        <v>1</v>
      </c>
      <c r="F1144" s="31" t="s">
        <v>2807</v>
      </c>
      <c r="G1144" s="191">
        <v>6.1</v>
      </c>
      <c r="H1144" s="191">
        <f t="shared" si="52"/>
        <v>3.7654320987654315</v>
      </c>
      <c r="I1144" s="154">
        <v>115</v>
      </c>
      <c r="J1144" s="251">
        <f>_xlfn.XLOOKUP($I1144,Inputs!$C$6:$C$23,Inputs!$D$6:$D$23)*$G1144</f>
        <v>2.5445714285714285</v>
      </c>
      <c r="K1144" s="252">
        <f t="shared" si="53"/>
        <v>3</v>
      </c>
      <c r="L1144" s="322"/>
      <c r="M1144" s="322"/>
      <c r="N1144" s="322"/>
      <c r="O1144" s="322"/>
      <c r="P1144" s="322"/>
      <c r="Q1144" s="250">
        <f>_xlfn.XLOOKUP($I1144,Inputs!$G$6:$G$23,Inputs!$J$6:$J$23)*$K1144</f>
        <v>98.449131513647643</v>
      </c>
      <c r="R1144" s="250">
        <f>_xlfn.XLOOKUP($I1144,Inputs!$G$6:$G$23,Inputs!$K$6:$K$23)*$K1144</f>
        <v>108.40163934426229</v>
      </c>
      <c r="S1144" s="211" t="s">
        <v>2553</v>
      </c>
      <c r="T1144" s="31" t="s">
        <v>3281</v>
      </c>
      <c r="U1144" s="211" t="s">
        <v>1717</v>
      </c>
      <c r="V1144" s="31" t="s">
        <v>3098</v>
      </c>
      <c r="W1144" s="16" t="s">
        <v>5496</v>
      </c>
      <c r="X1144" s="16"/>
      <c r="Y1144" s="74">
        <v>1886</v>
      </c>
      <c r="Z1144" s="196" t="str">
        <f t="shared" si="54"/>
        <v/>
      </c>
    </row>
    <row r="1145" spans="2:26" ht="18.75">
      <c r="B1145" s="211" t="s">
        <v>2541</v>
      </c>
      <c r="C1145" s="211" t="s">
        <v>2808</v>
      </c>
      <c r="D1145" s="46" t="s">
        <v>2783</v>
      </c>
      <c r="E1145" s="31">
        <v>1</v>
      </c>
      <c r="F1145" s="31" t="s">
        <v>2807</v>
      </c>
      <c r="G1145" s="191">
        <v>0.1</v>
      </c>
      <c r="H1145" s="191">
        <f t="shared" si="52"/>
        <v>6.1728395061728392E-2</v>
      </c>
      <c r="I1145" s="154">
        <v>115</v>
      </c>
      <c r="J1145" s="251">
        <f>_xlfn.XLOOKUP($I1145,Inputs!$C$6:$C$23,Inputs!$D$6:$D$23)*$G1145</f>
        <v>4.1714285714285718E-2</v>
      </c>
      <c r="K1145" s="252">
        <f t="shared" si="53"/>
        <v>3</v>
      </c>
      <c r="L1145" s="322"/>
      <c r="M1145" s="322"/>
      <c r="N1145" s="322"/>
      <c r="O1145" s="322"/>
      <c r="P1145" s="322"/>
      <c r="Q1145" s="250">
        <f>_xlfn.XLOOKUP($I1145,Inputs!$G$6:$G$23,Inputs!$J$6:$J$23)*$K1145</f>
        <v>98.449131513647643</v>
      </c>
      <c r="R1145" s="250">
        <f>_xlfn.XLOOKUP($I1145,Inputs!$G$6:$G$23,Inputs!$K$6:$K$23)*$K1145</f>
        <v>108.40163934426229</v>
      </c>
      <c r="S1145" s="211" t="s">
        <v>2545</v>
      </c>
      <c r="T1145" s="31" t="s">
        <v>3282</v>
      </c>
      <c r="U1145" s="211" t="s">
        <v>2546</v>
      </c>
      <c r="V1145" s="31" t="s">
        <v>4041</v>
      </c>
      <c r="W1145" s="16" t="s">
        <v>5496</v>
      </c>
      <c r="X1145" s="16"/>
      <c r="Y1145" s="74">
        <v>1887</v>
      </c>
      <c r="Z1145" s="196" t="str">
        <f t="shared" si="54"/>
        <v/>
      </c>
    </row>
    <row r="1146" spans="2:26" ht="18.75">
      <c r="B1146" s="211" t="s">
        <v>2541</v>
      </c>
      <c r="C1146" s="211" t="s">
        <v>2808</v>
      </c>
      <c r="D1146" s="46" t="s">
        <v>2783</v>
      </c>
      <c r="E1146" s="31">
        <v>1</v>
      </c>
      <c r="F1146" s="31" t="s">
        <v>2807</v>
      </c>
      <c r="G1146" s="191">
        <v>2.7</v>
      </c>
      <c r="H1146" s="191">
        <f t="shared" si="52"/>
        <v>1.6666666666666667</v>
      </c>
      <c r="I1146" s="154">
        <v>115</v>
      </c>
      <c r="J1146" s="251">
        <f>_xlfn.XLOOKUP($I1146,Inputs!$C$6:$C$23,Inputs!$D$6:$D$23)*$G1146</f>
        <v>1.1262857142857143</v>
      </c>
      <c r="K1146" s="252">
        <f t="shared" si="53"/>
        <v>3</v>
      </c>
      <c r="L1146" s="322"/>
      <c r="M1146" s="322"/>
      <c r="N1146" s="322"/>
      <c r="O1146" s="322"/>
      <c r="P1146" s="322"/>
      <c r="Q1146" s="250">
        <f>_xlfn.XLOOKUP($I1146,Inputs!$G$6:$G$23,Inputs!$J$6:$J$23)*$K1146</f>
        <v>98.449131513647643</v>
      </c>
      <c r="R1146" s="250">
        <f>_xlfn.XLOOKUP($I1146,Inputs!$G$6:$G$23,Inputs!$K$6:$K$23)*$K1146</f>
        <v>108.40163934426229</v>
      </c>
      <c r="S1146" s="211" t="s">
        <v>2545</v>
      </c>
      <c r="T1146" s="31" t="s">
        <v>3282</v>
      </c>
      <c r="U1146" s="211" t="s">
        <v>2547</v>
      </c>
      <c r="V1146" s="31" t="s">
        <v>3283</v>
      </c>
      <c r="W1146" s="16" t="s">
        <v>5496</v>
      </c>
      <c r="X1146" s="16"/>
      <c r="Y1146" s="74">
        <v>1888</v>
      </c>
      <c r="Z1146" s="196" t="str">
        <f t="shared" si="54"/>
        <v/>
      </c>
    </row>
    <row r="1147" spans="2:26" ht="18.75">
      <c r="B1147" s="211" t="s">
        <v>2541</v>
      </c>
      <c r="C1147" s="211" t="s">
        <v>2808</v>
      </c>
      <c r="D1147" s="46" t="s">
        <v>2783</v>
      </c>
      <c r="E1147" s="31">
        <v>1</v>
      </c>
      <c r="F1147" s="31" t="s">
        <v>2807</v>
      </c>
      <c r="G1147" s="191">
        <v>8.1</v>
      </c>
      <c r="H1147" s="191">
        <f t="shared" si="52"/>
        <v>4.9999999999999991</v>
      </c>
      <c r="I1147" s="154">
        <v>115</v>
      </c>
      <c r="J1147" s="251">
        <f>_xlfn.XLOOKUP($I1147,Inputs!$C$6:$C$23,Inputs!$D$6:$D$23)*$G1147</f>
        <v>3.3788571428571426</v>
      </c>
      <c r="K1147" s="252">
        <f t="shared" si="53"/>
        <v>3</v>
      </c>
      <c r="L1147" s="322"/>
      <c r="M1147" s="322"/>
      <c r="N1147" s="322"/>
      <c r="O1147" s="322"/>
      <c r="P1147" s="322"/>
      <c r="Q1147" s="250">
        <f>_xlfn.XLOOKUP($I1147,Inputs!$G$6:$G$23,Inputs!$J$6:$J$23)*$K1147</f>
        <v>98.449131513647643</v>
      </c>
      <c r="R1147" s="250">
        <f>_xlfn.XLOOKUP($I1147,Inputs!$G$6:$G$23,Inputs!$K$6:$K$23)*$K1147</f>
        <v>108.40163934426229</v>
      </c>
      <c r="S1147" s="211" t="s">
        <v>2547</v>
      </c>
      <c r="T1147" s="31" t="s">
        <v>3283</v>
      </c>
      <c r="U1147" s="211" t="s">
        <v>2549</v>
      </c>
      <c r="V1147" s="31" t="s">
        <v>4135</v>
      </c>
      <c r="W1147" s="16" t="s">
        <v>5496</v>
      </c>
      <c r="X1147" s="16"/>
      <c r="Y1147" s="74">
        <v>1889</v>
      </c>
      <c r="Z1147" s="196" t="str">
        <f t="shared" si="54"/>
        <v/>
      </c>
    </row>
    <row r="1148" spans="2:26" ht="18.75">
      <c r="B1148" s="211" t="s">
        <v>2541</v>
      </c>
      <c r="C1148" s="211" t="s">
        <v>2808</v>
      </c>
      <c r="D1148" s="46" t="s">
        <v>2783</v>
      </c>
      <c r="E1148" s="31">
        <v>1</v>
      </c>
      <c r="F1148" s="31" t="s">
        <v>2807</v>
      </c>
      <c r="G1148" s="191">
        <v>5.2</v>
      </c>
      <c r="H1148" s="191">
        <f t="shared" si="52"/>
        <v>3.2098765432098766</v>
      </c>
      <c r="I1148" s="154">
        <v>115</v>
      </c>
      <c r="J1148" s="251">
        <f>_xlfn.XLOOKUP($I1148,Inputs!$C$6:$C$23,Inputs!$D$6:$D$23)*$G1148</f>
        <v>2.169142857142857</v>
      </c>
      <c r="K1148" s="252">
        <f t="shared" si="53"/>
        <v>3</v>
      </c>
      <c r="L1148" s="322"/>
      <c r="M1148" s="322"/>
      <c r="N1148" s="322"/>
      <c r="O1148" s="322"/>
      <c r="P1148" s="322"/>
      <c r="Q1148" s="250">
        <f>_xlfn.XLOOKUP($I1148,Inputs!$G$6:$G$23,Inputs!$J$6:$J$23)*$K1148</f>
        <v>98.449131513647643</v>
      </c>
      <c r="R1148" s="250">
        <f>_xlfn.XLOOKUP($I1148,Inputs!$G$6:$G$23,Inputs!$K$6:$K$23)*$K1148</f>
        <v>108.40163934426229</v>
      </c>
      <c r="S1148" s="211" t="s">
        <v>2547</v>
      </c>
      <c r="T1148" s="31" t="s">
        <v>3283</v>
      </c>
      <c r="U1148" s="211" t="s">
        <v>2548</v>
      </c>
      <c r="V1148" s="31" t="s">
        <v>4216</v>
      </c>
      <c r="W1148" s="16" t="s">
        <v>5496</v>
      </c>
      <c r="X1148" s="16"/>
      <c r="Y1148" s="74">
        <v>1890</v>
      </c>
      <c r="Z1148" s="196" t="str">
        <f t="shared" si="54"/>
        <v/>
      </c>
    </row>
    <row r="1149" spans="2:26" ht="18.75">
      <c r="B1149" s="211" t="s">
        <v>2612</v>
      </c>
      <c r="C1149" s="211" t="s">
        <v>2808</v>
      </c>
      <c r="D1149" s="46" t="s">
        <v>2783</v>
      </c>
      <c r="E1149" s="31">
        <v>1</v>
      </c>
      <c r="F1149" s="31" t="s">
        <v>2807</v>
      </c>
      <c r="G1149" s="191">
        <v>7.3</v>
      </c>
      <c r="H1149" s="191">
        <f t="shared" si="52"/>
        <v>4.5061728395061724</v>
      </c>
      <c r="I1149" s="154">
        <v>115</v>
      </c>
      <c r="J1149" s="251">
        <f>_xlfn.XLOOKUP($I1149,Inputs!$C$6:$C$23,Inputs!$D$6:$D$23)*$G1149</f>
        <v>3.0451428571428569</v>
      </c>
      <c r="K1149" s="252">
        <f t="shared" si="53"/>
        <v>3</v>
      </c>
      <c r="L1149" s="322"/>
      <c r="M1149" s="322"/>
      <c r="N1149" s="322"/>
      <c r="O1149" s="322"/>
      <c r="P1149" s="322"/>
      <c r="Q1149" s="250">
        <f>_xlfn.XLOOKUP($I1149,Inputs!$G$6:$G$23,Inputs!$J$6:$J$23)*$K1149</f>
        <v>98.449131513647643</v>
      </c>
      <c r="R1149" s="250">
        <f>_xlfn.XLOOKUP($I1149,Inputs!$G$6:$G$23,Inputs!$K$6:$K$23)*$K1149</f>
        <v>108.40163934426229</v>
      </c>
      <c r="S1149" s="211" t="s">
        <v>1417</v>
      </c>
      <c r="T1149" s="31" t="s">
        <v>4530</v>
      </c>
      <c r="U1149" s="211" t="s">
        <v>1885</v>
      </c>
      <c r="V1149" s="31" t="s">
        <v>3134</v>
      </c>
      <c r="W1149" s="16" t="s">
        <v>5496</v>
      </c>
      <c r="X1149" s="16"/>
      <c r="Y1149" s="74">
        <v>1992</v>
      </c>
      <c r="Z1149" s="196" t="str">
        <f t="shared" si="54"/>
        <v/>
      </c>
    </row>
    <row r="1150" spans="2:26" ht="18.75">
      <c r="B1150" s="211" t="s">
        <v>1367</v>
      </c>
      <c r="C1150" s="211" t="s">
        <v>2808</v>
      </c>
      <c r="D1150" s="46" t="s">
        <v>2783</v>
      </c>
      <c r="E1150" s="31">
        <v>1</v>
      </c>
      <c r="F1150" s="31" t="s">
        <v>2807</v>
      </c>
      <c r="G1150" s="191">
        <v>5.6</v>
      </c>
      <c r="H1150" s="191">
        <f t="shared" si="52"/>
        <v>3.4567901234567895</v>
      </c>
      <c r="I1150" s="154">
        <v>115</v>
      </c>
      <c r="J1150" s="251">
        <f>_xlfn.XLOOKUP($I1150,Inputs!$C$6:$C$23,Inputs!$D$6:$D$23)*$G1150</f>
        <v>2.3359999999999999</v>
      </c>
      <c r="K1150" s="252">
        <f t="shared" si="53"/>
        <v>3</v>
      </c>
      <c r="L1150" s="322"/>
      <c r="M1150" s="322"/>
      <c r="N1150" s="322"/>
      <c r="O1150" s="322"/>
      <c r="P1150" s="322"/>
      <c r="Q1150" s="250">
        <f>_xlfn.XLOOKUP($I1150,Inputs!$G$6:$G$23,Inputs!$J$6:$J$23)*$K1150</f>
        <v>98.449131513647643</v>
      </c>
      <c r="R1150" s="250">
        <f>_xlfn.XLOOKUP($I1150,Inputs!$G$6:$G$23,Inputs!$K$6:$K$23)*$K1150</f>
        <v>108.40163934426229</v>
      </c>
      <c r="S1150" s="211" t="s">
        <v>1224</v>
      </c>
      <c r="T1150" s="31" t="s">
        <v>3054</v>
      </c>
      <c r="U1150" s="211" t="s">
        <v>1368</v>
      </c>
      <c r="V1150" s="31" t="s">
        <v>3055</v>
      </c>
      <c r="W1150" s="16" t="s">
        <v>5495</v>
      </c>
      <c r="X1150" s="16"/>
      <c r="Y1150" s="74">
        <v>11</v>
      </c>
      <c r="Z1150" s="196" t="str">
        <f t="shared" si="54"/>
        <v/>
      </c>
    </row>
    <row r="1151" spans="2:26" ht="18.75">
      <c r="B1151" s="211" t="s">
        <v>1367</v>
      </c>
      <c r="C1151" s="211" t="s">
        <v>2808</v>
      </c>
      <c r="D1151" s="46" t="s">
        <v>2783</v>
      </c>
      <c r="E1151" s="31">
        <v>1</v>
      </c>
      <c r="F1151" s="31" t="s">
        <v>2807</v>
      </c>
      <c r="G1151" s="191">
        <v>0.1</v>
      </c>
      <c r="H1151" s="191">
        <f t="shared" si="52"/>
        <v>6.1728395061728392E-2</v>
      </c>
      <c r="I1151" s="154">
        <v>115</v>
      </c>
      <c r="J1151" s="251">
        <f>_xlfn.XLOOKUP($I1151,Inputs!$C$6:$C$23,Inputs!$D$6:$D$23)*$G1151</f>
        <v>4.1714285714285718E-2</v>
      </c>
      <c r="K1151" s="252">
        <f t="shared" si="53"/>
        <v>3</v>
      </c>
      <c r="L1151" s="322"/>
      <c r="M1151" s="322"/>
      <c r="N1151" s="322"/>
      <c r="O1151" s="322"/>
      <c r="P1151" s="322"/>
      <c r="Q1151" s="250">
        <f>_xlfn.XLOOKUP($I1151,Inputs!$G$6:$G$23,Inputs!$J$6:$J$23)*$K1151</f>
        <v>98.449131513647643</v>
      </c>
      <c r="R1151" s="250">
        <f>_xlfn.XLOOKUP($I1151,Inputs!$G$6:$G$23,Inputs!$K$6:$K$23)*$K1151</f>
        <v>108.40163934426229</v>
      </c>
      <c r="S1151" s="211" t="s">
        <v>1368</v>
      </c>
      <c r="T1151" s="31" t="s">
        <v>3055</v>
      </c>
      <c r="U1151" s="211" t="s">
        <v>1369</v>
      </c>
      <c r="V1151" s="31" t="s">
        <v>4212</v>
      </c>
      <c r="W1151" s="16" t="s">
        <v>5495</v>
      </c>
      <c r="X1151" s="16"/>
      <c r="Y1151" s="74">
        <v>12</v>
      </c>
      <c r="Z1151" s="196" t="str">
        <f t="shared" si="54"/>
        <v/>
      </c>
    </row>
    <row r="1152" spans="2:26" ht="18.75">
      <c r="B1152" s="211" t="s">
        <v>1223</v>
      </c>
      <c r="C1152" s="211" t="s">
        <v>2808</v>
      </c>
      <c r="D1152" s="46" t="s">
        <v>2783</v>
      </c>
      <c r="E1152" s="31">
        <v>1</v>
      </c>
      <c r="F1152" s="31" t="s">
        <v>2807</v>
      </c>
      <c r="G1152" s="191">
        <v>0.1</v>
      </c>
      <c r="H1152" s="191">
        <f t="shared" si="52"/>
        <v>6.1728395061728392E-2</v>
      </c>
      <c r="I1152" s="154">
        <v>115</v>
      </c>
      <c r="J1152" s="251">
        <f>_xlfn.XLOOKUP($I1152,Inputs!$C$6:$C$23,Inputs!$D$6:$D$23)*$G1152</f>
        <v>4.1714285714285718E-2</v>
      </c>
      <c r="K1152" s="252">
        <f t="shared" si="53"/>
        <v>3</v>
      </c>
      <c r="L1152" s="322"/>
      <c r="M1152" s="322"/>
      <c r="N1152" s="322"/>
      <c r="O1152" s="322"/>
      <c r="P1152" s="322"/>
      <c r="Q1152" s="250">
        <f>_xlfn.XLOOKUP($I1152,Inputs!$G$6:$G$23,Inputs!$J$6:$J$23)*$K1152</f>
        <v>98.449131513647643</v>
      </c>
      <c r="R1152" s="250">
        <f>_xlfn.XLOOKUP($I1152,Inputs!$G$6:$G$23,Inputs!$K$6:$K$23)*$K1152</f>
        <v>108.40163934426229</v>
      </c>
      <c r="S1152" s="211" t="s">
        <v>1224</v>
      </c>
      <c r="T1152" s="31" t="s">
        <v>3054</v>
      </c>
      <c r="U1152" s="211" t="s">
        <v>1225</v>
      </c>
      <c r="V1152" s="31" t="s">
        <v>4176</v>
      </c>
      <c r="W1152" s="16" t="s">
        <v>5495</v>
      </c>
      <c r="X1152" s="16"/>
      <c r="Y1152" s="74">
        <v>13</v>
      </c>
      <c r="Z1152" s="196" t="str">
        <f t="shared" si="54"/>
        <v/>
      </c>
    </row>
    <row r="1153" spans="2:26" ht="18.75">
      <c r="B1153" s="211" t="s">
        <v>1223</v>
      </c>
      <c r="C1153" s="211" t="s">
        <v>2808</v>
      </c>
      <c r="D1153" s="46" t="s">
        <v>2783</v>
      </c>
      <c r="E1153" s="31">
        <v>1</v>
      </c>
      <c r="F1153" s="31" t="s">
        <v>2807</v>
      </c>
      <c r="G1153" s="191">
        <v>4.7</v>
      </c>
      <c r="H1153" s="191">
        <f t="shared" si="52"/>
        <v>2.9012345679012346</v>
      </c>
      <c r="I1153" s="154">
        <v>115</v>
      </c>
      <c r="J1153" s="251">
        <f>_xlfn.XLOOKUP($I1153,Inputs!$C$6:$C$23,Inputs!$D$6:$D$23)*$G1153</f>
        <v>1.9605714285714286</v>
      </c>
      <c r="K1153" s="252">
        <f t="shared" si="53"/>
        <v>3</v>
      </c>
      <c r="L1153" s="322"/>
      <c r="M1153" s="322"/>
      <c r="N1153" s="322"/>
      <c r="O1153" s="322"/>
      <c r="P1153" s="322"/>
      <c r="Q1153" s="250">
        <f>_xlfn.XLOOKUP($I1153,Inputs!$G$6:$G$23,Inputs!$J$6:$J$23)*$K1153</f>
        <v>98.449131513647643</v>
      </c>
      <c r="R1153" s="250">
        <f>_xlfn.XLOOKUP($I1153,Inputs!$G$6:$G$23,Inputs!$K$6:$K$23)*$K1153</f>
        <v>108.40163934426229</v>
      </c>
      <c r="S1153" s="211" t="s">
        <v>1226</v>
      </c>
      <c r="T1153" s="31" t="s">
        <v>2819</v>
      </c>
      <c r="U1153" s="211" t="s">
        <v>1224</v>
      </c>
      <c r="V1153" s="31" t="s">
        <v>3054</v>
      </c>
      <c r="W1153" s="16" t="s">
        <v>5495</v>
      </c>
      <c r="X1153" s="16"/>
      <c r="Y1153" s="74">
        <v>14</v>
      </c>
      <c r="Z1153" s="196" t="str">
        <f t="shared" si="54"/>
        <v/>
      </c>
    </row>
    <row r="1154" spans="2:26" ht="18.75">
      <c r="B1154" s="211" t="s">
        <v>1385</v>
      </c>
      <c r="C1154" s="211" t="s">
        <v>2808</v>
      </c>
      <c r="D1154" s="46" t="s">
        <v>2783</v>
      </c>
      <c r="E1154" s="31">
        <v>1</v>
      </c>
      <c r="F1154" s="31" t="s">
        <v>2807</v>
      </c>
      <c r="G1154" s="191">
        <v>4.5999999999999996</v>
      </c>
      <c r="H1154" s="191">
        <f t="shared" si="52"/>
        <v>2.8395061728395059</v>
      </c>
      <c r="I1154" s="154">
        <v>115</v>
      </c>
      <c r="J1154" s="251">
        <f>_xlfn.XLOOKUP($I1154,Inputs!$C$6:$C$23,Inputs!$D$6:$D$23)*$G1154</f>
        <v>1.9188571428571428</v>
      </c>
      <c r="K1154" s="252">
        <f t="shared" si="53"/>
        <v>3</v>
      </c>
      <c r="L1154" s="322"/>
      <c r="M1154" s="322"/>
      <c r="N1154" s="322"/>
      <c r="O1154" s="322"/>
      <c r="P1154" s="322"/>
      <c r="Q1154" s="250">
        <f>_xlfn.XLOOKUP($I1154,Inputs!$G$6:$G$23,Inputs!$J$6:$J$23)*$K1154</f>
        <v>98.449131513647643</v>
      </c>
      <c r="R1154" s="250">
        <f>_xlfn.XLOOKUP($I1154,Inputs!$G$6:$G$23,Inputs!$K$6:$K$23)*$K1154</f>
        <v>108.40163934426229</v>
      </c>
      <c r="S1154" s="211" t="s">
        <v>3872</v>
      </c>
      <c r="T1154" s="31" t="s">
        <v>3874</v>
      </c>
      <c r="U1154" s="211" t="s">
        <v>4426</v>
      </c>
      <c r="V1154" s="31" t="s">
        <v>4581</v>
      </c>
      <c r="W1154" s="16" t="s">
        <v>5495</v>
      </c>
      <c r="X1154" s="16"/>
      <c r="Y1154" s="74">
        <v>26</v>
      </c>
      <c r="Z1154" s="196" t="str">
        <f t="shared" si="54"/>
        <v/>
      </c>
    </row>
    <row r="1155" spans="2:26" ht="18.75">
      <c r="B1155" s="211" t="s">
        <v>1385</v>
      </c>
      <c r="C1155" s="211" t="s">
        <v>2808</v>
      </c>
      <c r="D1155" s="46" t="s">
        <v>2783</v>
      </c>
      <c r="E1155" s="31">
        <v>1</v>
      </c>
      <c r="F1155" s="31" t="s">
        <v>2807</v>
      </c>
      <c r="G1155" s="191">
        <v>0.1</v>
      </c>
      <c r="H1155" s="191">
        <f t="shared" si="52"/>
        <v>6.1728395061728392E-2</v>
      </c>
      <c r="I1155" s="154">
        <v>115</v>
      </c>
      <c r="J1155" s="251">
        <f>_xlfn.XLOOKUP($I1155,Inputs!$C$6:$C$23,Inputs!$D$6:$D$23)*$G1155</f>
        <v>4.1714285714285718E-2</v>
      </c>
      <c r="K1155" s="252">
        <f t="shared" si="53"/>
        <v>3</v>
      </c>
      <c r="L1155" s="322"/>
      <c r="M1155" s="322"/>
      <c r="N1155" s="322"/>
      <c r="O1155" s="322"/>
      <c r="P1155" s="322"/>
      <c r="Q1155" s="250">
        <f>_xlfn.XLOOKUP($I1155,Inputs!$G$6:$G$23,Inputs!$J$6:$J$23)*$K1155</f>
        <v>98.449131513647643</v>
      </c>
      <c r="R1155" s="250">
        <f>_xlfn.XLOOKUP($I1155,Inputs!$G$6:$G$23,Inputs!$K$6:$K$23)*$K1155</f>
        <v>108.40163934426229</v>
      </c>
      <c r="S1155" s="211" t="s">
        <v>1386</v>
      </c>
      <c r="T1155" s="31" t="s">
        <v>2810</v>
      </c>
      <c r="U1155" s="211" t="s">
        <v>4671</v>
      </c>
      <c r="V1155" s="31" t="s">
        <v>4378</v>
      </c>
      <c r="W1155" s="16" t="s">
        <v>5495</v>
      </c>
      <c r="X1155" s="16"/>
      <c r="Y1155" s="74">
        <v>27</v>
      </c>
      <c r="Z1155" s="196" t="str">
        <f t="shared" si="54"/>
        <v/>
      </c>
    </row>
    <row r="1156" spans="2:26" ht="18.75">
      <c r="B1156" s="211" t="s">
        <v>1385</v>
      </c>
      <c r="C1156" s="211" t="s">
        <v>2808</v>
      </c>
      <c r="D1156" s="46" t="s">
        <v>2783</v>
      </c>
      <c r="E1156" s="31">
        <v>1</v>
      </c>
      <c r="F1156" s="31" t="s">
        <v>2807</v>
      </c>
      <c r="G1156" s="191">
        <v>0.1</v>
      </c>
      <c r="H1156" s="191">
        <f t="shared" ref="H1156:H1219" si="55">G1156/1.62</f>
        <v>6.1728395061728392E-2</v>
      </c>
      <c r="I1156" s="154">
        <v>115</v>
      </c>
      <c r="J1156" s="251">
        <f>_xlfn.XLOOKUP($I1156,Inputs!$C$6:$C$23,Inputs!$D$6:$D$23)*$G1156</f>
        <v>4.1714285714285718E-2</v>
      </c>
      <c r="K1156" s="252">
        <f t="shared" ref="K1156:K1219" si="56">IF((42.4*(H1156)^(-0.6595))&gt;=3,3,(IF(42.4*(H1156)^(-0.6595)&lt;=0.5,0.5,(42.4*(H1156)^(-0.6595)))))</f>
        <v>3</v>
      </c>
      <c r="L1156" s="322"/>
      <c r="M1156" s="322"/>
      <c r="N1156" s="322"/>
      <c r="O1156" s="322"/>
      <c r="P1156" s="322"/>
      <c r="Q1156" s="250">
        <f>_xlfn.XLOOKUP($I1156,Inputs!$G$6:$G$23,Inputs!$J$6:$J$23)*$K1156</f>
        <v>98.449131513647643</v>
      </c>
      <c r="R1156" s="250">
        <f>_xlfn.XLOOKUP($I1156,Inputs!$G$6:$G$23,Inputs!$K$6:$K$23)*$K1156</f>
        <v>108.40163934426229</v>
      </c>
      <c r="S1156" s="211" t="s">
        <v>1386</v>
      </c>
      <c r="T1156" s="31" t="s">
        <v>2810</v>
      </c>
      <c r="U1156" s="211" t="s">
        <v>4426</v>
      </c>
      <c r="V1156" s="31" t="s">
        <v>4581</v>
      </c>
      <c r="W1156" s="16" t="s">
        <v>5495</v>
      </c>
      <c r="X1156" s="16"/>
      <c r="Y1156" s="74">
        <v>28</v>
      </c>
      <c r="Z1156" s="196" t="str">
        <f t="shared" si="54"/>
        <v/>
      </c>
    </row>
    <row r="1157" spans="2:26" ht="18.75">
      <c r="B1157" s="211" t="s">
        <v>1227</v>
      </c>
      <c r="C1157" s="211" t="s">
        <v>2808</v>
      </c>
      <c r="D1157" s="46" t="s">
        <v>2783</v>
      </c>
      <c r="E1157" s="31">
        <v>1</v>
      </c>
      <c r="F1157" s="31" t="s">
        <v>2807</v>
      </c>
      <c r="G1157" s="191">
        <v>191.8</v>
      </c>
      <c r="H1157" s="191">
        <f t="shared" si="55"/>
        <v>118.39506172839506</v>
      </c>
      <c r="I1157" s="154">
        <v>230</v>
      </c>
      <c r="J1157" s="251">
        <f>_xlfn.XLOOKUP($I1157,Inputs!$C$6:$C$23,Inputs!$D$6:$D$23)*$G1157</f>
        <v>92.064000000000007</v>
      </c>
      <c r="K1157" s="252">
        <f t="shared" si="56"/>
        <v>1.8197107266028745</v>
      </c>
      <c r="L1157" s="322"/>
      <c r="M1157" s="322"/>
      <c r="N1157" s="322"/>
      <c r="O1157" s="322"/>
      <c r="P1157" s="322"/>
      <c r="Q1157" s="250">
        <f>_xlfn.XLOOKUP($I1157,Inputs!$G$6:$G$23,Inputs!$J$6:$J$23)*$K1157</f>
        <v>243.84123736478517</v>
      </c>
      <c r="R1157" s="250">
        <f>_xlfn.XLOOKUP($I1157,Inputs!$G$6:$G$23,Inputs!$K$6:$K$23)*$K1157</f>
        <v>263.85805535741679</v>
      </c>
      <c r="S1157" s="211" t="s">
        <v>1228</v>
      </c>
      <c r="T1157" s="31" t="s">
        <v>4610</v>
      </c>
      <c r="U1157" s="211" t="s">
        <v>1229</v>
      </c>
      <c r="V1157" s="31" t="s">
        <v>4611</v>
      </c>
      <c r="W1157" s="16" t="s">
        <v>5495</v>
      </c>
      <c r="X1157" s="16"/>
      <c r="Y1157" s="74">
        <v>43</v>
      </c>
      <c r="Z1157" s="196" t="str">
        <f t="shared" si="54"/>
        <v/>
      </c>
    </row>
    <row r="1158" spans="2:26" ht="18.75">
      <c r="B1158" s="211" t="s">
        <v>1230</v>
      </c>
      <c r="C1158" s="211" t="s">
        <v>2808</v>
      </c>
      <c r="D1158" s="46" t="s">
        <v>2783</v>
      </c>
      <c r="E1158" s="31">
        <v>1</v>
      </c>
      <c r="F1158" s="31" t="s">
        <v>2807</v>
      </c>
      <c r="G1158" s="191">
        <v>191.8</v>
      </c>
      <c r="H1158" s="191">
        <f t="shared" si="55"/>
        <v>118.39506172839506</v>
      </c>
      <c r="I1158" s="154">
        <v>230</v>
      </c>
      <c r="J1158" s="251">
        <f>_xlfn.XLOOKUP($I1158,Inputs!$C$6:$C$23,Inputs!$D$6:$D$23)*$G1158</f>
        <v>92.064000000000007</v>
      </c>
      <c r="K1158" s="252">
        <f t="shared" si="56"/>
        <v>1.8197107266028745</v>
      </c>
      <c r="L1158" s="322"/>
      <c r="M1158" s="322"/>
      <c r="N1158" s="322"/>
      <c r="O1158" s="322"/>
      <c r="P1158" s="322"/>
      <c r="Q1158" s="250">
        <f>_xlfn.XLOOKUP($I1158,Inputs!$G$6:$G$23,Inputs!$J$6:$J$23)*$K1158</f>
        <v>243.84123736478517</v>
      </c>
      <c r="R1158" s="250">
        <f>_xlfn.XLOOKUP($I1158,Inputs!$G$6:$G$23,Inputs!$K$6:$K$23)*$K1158</f>
        <v>263.85805535741679</v>
      </c>
      <c r="S1158" s="211" t="s">
        <v>1228</v>
      </c>
      <c r="T1158" s="31" t="s">
        <v>4610</v>
      </c>
      <c r="U1158" s="211" t="s">
        <v>1229</v>
      </c>
      <c r="V1158" s="31" t="s">
        <v>4611</v>
      </c>
      <c r="W1158" s="16" t="s">
        <v>5495</v>
      </c>
      <c r="X1158" s="16"/>
      <c r="Y1158" s="74">
        <v>44</v>
      </c>
      <c r="Z1158" s="196" t="str">
        <f t="shared" si="54"/>
        <v/>
      </c>
    </row>
    <row r="1159" spans="2:26" ht="18.75">
      <c r="B1159" s="211" t="s">
        <v>1231</v>
      </c>
      <c r="C1159" s="211" t="s">
        <v>2808</v>
      </c>
      <c r="D1159" s="46" t="s">
        <v>2783</v>
      </c>
      <c r="E1159" s="31">
        <v>1</v>
      </c>
      <c r="F1159" s="31" t="s">
        <v>2807</v>
      </c>
      <c r="G1159" s="191">
        <v>11.2</v>
      </c>
      <c r="H1159" s="191">
        <f t="shared" si="55"/>
        <v>6.913580246913579</v>
      </c>
      <c r="I1159" s="154">
        <v>115</v>
      </c>
      <c r="J1159" s="251">
        <f>_xlfn.XLOOKUP($I1159,Inputs!$C$6:$C$23,Inputs!$D$6:$D$23)*$G1159</f>
        <v>4.6719999999999997</v>
      </c>
      <c r="K1159" s="252">
        <f t="shared" si="56"/>
        <v>3</v>
      </c>
      <c r="L1159" s="322"/>
      <c r="M1159" s="322"/>
      <c r="N1159" s="322"/>
      <c r="O1159" s="322"/>
      <c r="P1159" s="322"/>
      <c r="Q1159" s="250">
        <f>_xlfn.XLOOKUP($I1159,Inputs!$G$6:$G$23,Inputs!$J$6:$J$23)*$K1159</f>
        <v>98.449131513647643</v>
      </c>
      <c r="R1159" s="250">
        <f>_xlfn.XLOOKUP($I1159,Inputs!$G$6:$G$23,Inputs!$K$6:$K$23)*$K1159</f>
        <v>108.40163934426229</v>
      </c>
      <c r="S1159" s="211" t="s">
        <v>1228</v>
      </c>
      <c r="T1159" s="31" t="s">
        <v>4610</v>
      </c>
      <c r="U1159" s="211" t="s">
        <v>1232</v>
      </c>
      <c r="V1159" s="31" t="s">
        <v>4157</v>
      </c>
      <c r="W1159" s="16" t="s">
        <v>5495</v>
      </c>
      <c r="X1159" s="16"/>
      <c r="Y1159" s="74">
        <v>55</v>
      </c>
      <c r="Z1159" s="196" t="str">
        <f t="shared" si="54"/>
        <v/>
      </c>
    </row>
    <row r="1160" spans="2:26" ht="18.75">
      <c r="B1160" s="211" t="s">
        <v>1233</v>
      </c>
      <c r="C1160" s="211" t="s">
        <v>2808</v>
      </c>
      <c r="D1160" s="46" t="s">
        <v>2783</v>
      </c>
      <c r="E1160" s="31">
        <v>1</v>
      </c>
      <c r="F1160" s="31" t="s">
        <v>2807</v>
      </c>
      <c r="G1160" s="191">
        <v>0.1</v>
      </c>
      <c r="H1160" s="191">
        <f t="shared" si="55"/>
        <v>6.1728395061728392E-2</v>
      </c>
      <c r="I1160" s="154">
        <v>115</v>
      </c>
      <c r="J1160" s="251">
        <f>_xlfn.XLOOKUP($I1160,Inputs!$C$6:$C$23,Inputs!$D$6:$D$23)*$G1160</f>
        <v>4.1714285714285718E-2</v>
      </c>
      <c r="K1160" s="252">
        <f t="shared" si="56"/>
        <v>3</v>
      </c>
      <c r="L1160" s="322"/>
      <c r="M1160" s="322"/>
      <c r="N1160" s="322"/>
      <c r="O1160" s="322"/>
      <c r="P1160" s="322"/>
      <c r="Q1160" s="250">
        <f>_xlfn.XLOOKUP($I1160,Inputs!$G$6:$G$23,Inputs!$J$6:$J$23)*$K1160</f>
        <v>98.449131513647643</v>
      </c>
      <c r="R1160" s="250">
        <f>_xlfn.XLOOKUP($I1160,Inputs!$G$6:$G$23,Inputs!$K$6:$K$23)*$K1160</f>
        <v>108.40163934426229</v>
      </c>
      <c r="S1160" s="211" t="s">
        <v>2761</v>
      </c>
      <c r="T1160" s="31" t="s">
        <v>3070</v>
      </c>
      <c r="U1160" s="211" t="s">
        <v>4328</v>
      </c>
      <c r="V1160" s="31" t="s">
        <v>3878</v>
      </c>
      <c r="W1160" s="16" t="s">
        <v>5495</v>
      </c>
      <c r="X1160" s="16"/>
      <c r="Y1160" s="74">
        <v>79</v>
      </c>
      <c r="Z1160" s="196" t="str">
        <f t="shared" si="54"/>
        <v/>
      </c>
    </row>
    <row r="1161" spans="2:26" ht="18.75">
      <c r="B1161" s="211" t="s">
        <v>1233</v>
      </c>
      <c r="C1161" s="211" t="s">
        <v>2808</v>
      </c>
      <c r="D1161" s="46" t="s">
        <v>2783</v>
      </c>
      <c r="E1161" s="31">
        <v>1</v>
      </c>
      <c r="F1161" s="31" t="s">
        <v>2807</v>
      </c>
      <c r="G1161" s="191">
        <v>30</v>
      </c>
      <c r="H1161" s="191">
        <f t="shared" si="55"/>
        <v>18.518518518518519</v>
      </c>
      <c r="I1161" s="154">
        <v>115</v>
      </c>
      <c r="J1161" s="251">
        <f>_xlfn.XLOOKUP($I1161,Inputs!$C$6:$C$23,Inputs!$D$6:$D$23)*$G1161</f>
        <v>12.514285714285714</v>
      </c>
      <c r="K1161" s="252">
        <f t="shared" si="56"/>
        <v>3</v>
      </c>
      <c r="L1161" s="322"/>
      <c r="M1161" s="322"/>
      <c r="N1161" s="322"/>
      <c r="O1161" s="322"/>
      <c r="P1161" s="322"/>
      <c r="Q1161" s="250">
        <f>_xlfn.XLOOKUP($I1161,Inputs!$G$6:$G$23,Inputs!$J$6:$J$23)*$K1161</f>
        <v>98.449131513647643</v>
      </c>
      <c r="R1161" s="250">
        <f>_xlfn.XLOOKUP($I1161,Inputs!$G$6:$G$23,Inputs!$K$6:$K$23)*$K1161</f>
        <v>108.40163934426229</v>
      </c>
      <c r="S1161" s="211" t="s">
        <v>2761</v>
      </c>
      <c r="T1161" s="31" t="s">
        <v>3070</v>
      </c>
      <c r="U1161" s="211" t="s">
        <v>1234</v>
      </c>
      <c r="V1161" s="31" t="s">
        <v>3072</v>
      </c>
      <c r="W1161" s="16" t="s">
        <v>5495</v>
      </c>
      <c r="X1161" s="16"/>
      <c r="Y1161" s="74">
        <v>80</v>
      </c>
      <c r="Z1161" s="196" t="str">
        <f t="shared" si="54"/>
        <v/>
      </c>
    </row>
    <row r="1162" spans="2:26" ht="18.75">
      <c r="B1162" s="211" t="s">
        <v>1233</v>
      </c>
      <c r="C1162" s="211" t="s">
        <v>2808</v>
      </c>
      <c r="D1162" s="46" t="s">
        <v>2783</v>
      </c>
      <c r="E1162" s="31">
        <v>1</v>
      </c>
      <c r="F1162" s="31" t="s">
        <v>2807</v>
      </c>
      <c r="G1162" s="191">
        <v>35</v>
      </c>
      <c r="H1162" s="191">
        <f t="shared" si="55"/>
        <v>21.604938271604937</v>
      </c>
      <c r="I1162" s="154">
        <v>115</v>
      </c>
      <c r="J1162" s="251">
        <f>_xlfn.XLOOKUP($I1162,Inputs!$C$6:$C$23,Inputs!$D$6:$D$23)*$G1162</f>
        <v>14.6</v>
      </c>
      <c r="K1162" s="252">
        <f t="shared" si="56"/>
        <v>3</v>
      </c>
      <c r="L1162" s="322"/>
      <c r="M1162" s="322"/>
      <c r="N1162" s="322"/>
      <c r="O1162" s="322"/>
      <c r="P1162" s="322"/>
      <c r="Q1162" s="250">
        <f>_xlfn.XLOOKUP($I1162,Inputs!$G$6:$G$23,Inputs!$J$6:$J$23)*$K1162</f>
        <v>98.449131513647643</v>
      </c>
      <c r="R1162" s="250">
        <f>_xlfn.XLOOKUP($I1162,Inputs!$G$6:$G$23,Inputs!$K$6:$K$23)*$K1162</f>
        <v>108.40163934426229</v>
      </c>
      <c r="S1162" s="211" t="s">
        <v>3873</v>
      </c>
      <c r="T1162" s="31" t="s">
        <v>3875</v>
      </c>
      <c r="U1162" s="211" t="s">
        <v>2761</v>
      </c>
      <c r="V1162" s="31" t="s">
        <v>3070</v>
      </c>
      <c r="W1162" s="16" t="s">
        <v>5495</v>
      </c>
      <c r="X1162" s="16"/>
      <c r="Y1162" s="74">
        <v>81</v>
      </c>
      <c r="Z1162" s="196" t="str">
        <f t="shared" si="54"/>
        <v/>
      </c>
    </row>
    <row r="1163" spans="2:26" ht="18.75">
      <c r="B1163" s="211" t="s">
        <v>1233</v>
      </c>
      <c r="C1163" s="211" t="s">
        <v>2808</v>
      </c>
      <c r="D1163" s="46" t="s">
        <v>2783</v>
      </c>
      <c r="E1163" s="31">
        <v>1</v>
      </c>
      <c r="F1163" s="31" t="s">
        <v>2807</v>
      </c>
      <c r="G1163" s="191">
        <v>0.1</v>
      </c>
      <c r="H1163" s="191">
        <f t="shared" si="55"/>
        <v>6.1728395061728392E-2</v>
      </c>
      <c r="I1163" s="154">
        <v>115</v>
      </c>
      <c r="J1163" s="251">
        <f>_xlfn.XLOOKUP($I1163,Inputs!$C$6:$C$23,Inputs!$D$6:$D$23)*$G1163</f>
        <v>4.1714285714285718E-2</v>
      </c>
      <c r="K1163" s="252">
        <f t="shared" si="56"/>
        <v>3</v>
      </c>
      <c r="L1163" s="322"/>
      <c r="M1163" s="322"/>
      <c r="N1163" s="322"/>
      <c r="O1163" s="322"/>
      <c r="P1163" s="322"/>
      <c r="Q1163" s="250">
        <f>_xlfn.XLOOKUP($I1163,Inputs!$G$6:$G$23,Inputs!$J$6:$J$23)*$K1163</f>
        <v>98.449131513647643</v>
      </c>
      <c r="R1163" s="250">
        <f>_xlfn.XLOOKUP($I1163,Inputs!$G$6:$G$23,Inputs!$K$6:$K$23)*$K1163</f>
        <v>108.40163934426229</v>
      </c>
      <c r="S1163" s="211" t="s">
        <v>1234</v>
      </c>
      <c r="T1163" s="31" t="s">
        <v>3072</v>
      </c>
      <c r="U1163" s="211" t="s">
        <v>1235</v>
      </c>
      <c r="V1163" s="31" t="s">
        <v>3946</v>
      </c>
      <c r="W1163" s="16" t="s">
        <v>5495</v>
      </c>
      <c r="X1163" s="16"/>
      <c r="Y1163" s="74">
        <v>82</v>
      </c>
      <c r="Z1163" s="196" t="str">
        <f t="shared" si="54"/>
        <v/>
      </c>
    </row>
    <row r="1164" spans="2:26" ht="18.75">
      <c r="B1164" s="211" t="s">
        <v>1233</v>
      </c>
      <c r="C1164" s="211" t="s">
        <v>2808</v>
      </c>
      <c r="D1164" s="46" t="s">
        <v>2783</v>
      </c>
      <c r="E1164" s="31">
        <v>1</v>
      </c>
      <c r="F1164" s="31" t="s">
        <v>2807</v>
      </c>
      <c r="G1164" s="191">
        <v>1.4</v>
      </c>
      <c r="H1164" s="191">
        <f t="shared" si="55"/>
        <v>0.86419753086419737</v>
      </c>
      <c r="I1164" s="154">
        <v>115</v>
      </c>
      <c r="J1164" s="251">
        <f>_xlfn.XLOOKUP($I1164,Inputs!$C$6:$C$23,Inputs!$D$6:$D$23)*$G1164</f>
        <v>0.58399999999999996</v>
      </c>
      <c r="K1164" s="252">
        <f t="shared" si="56"/>
        <v>3</v>
      </c>
      <c r="L1164" s="322"/>
      <c r="M1164" s="322"/>
      <c r="N1164" s="322"/>
      <c r="O1164" s="322"/>
      <c r="P1164" s="322"/>
      <c r="Q1164" s="250">
        <f>_xlfn.XLOOKUP($I1164,Inputs!$G$6:$G$23,Inputs!$J$6:$J$23)*$K1164</f>
        <v>98.449131513647643</v>
      </c>
      <c r="R1164" s="250">
        <f>_xlfn.XLOOKUP($I1164,Inputs!$G$6:$G$23,Inputs!$K$6:$K$23)*$K1164</f>
        <v>108.40163934426229</v>
      </c>
      <c r="S1164" s="211" t="s">
        <v>1234</v>
      </c>
      <c r="T1164" s="31" t="s">
        <v>3072</v>
      </c>
      <c r="U1164" s="211" t="s">
        <v>1236</v>
      </c>
      <c r="V1164" s="31" t="s">
        <v>3071</v>
      </c>
      <c r="W1164" s="16" t="s">
        <v>5495</v>
      </c>
      <c r="X1164" s="16"/>
      <c r="Y1164" s="74">
        <v>83</v>
      </c>
      <c r="Z1164" s="196" t="str">
        <f t="shared" ref="Z1164:Z1227" si="57">IF(S1164=U1164,"YES","")</f>
        <v/>
      </c>
    </row>
    <row r="1165" spans="2:26" ht="18.75">
      <c r="B1165" s="211" t="s">
        <v>1233</v>
      </c>
      <c r="C1165" s="211" t="s">
        <v>2808</v>
      </c>
      <c r="D1165" s="46" t="s">
        <v>2783</v>
      </c>
      <c r="E1165" s="31">
        <v>1</v>
      </c>
      <c r="F1165" s="31" t="s">
        <v>2807</v>
      </c>
      <c r="G1165" s="191">
        <v>0.1</v>
      </c>
      <c r="H1165" s="191">
        <f t="shared" si="55"/>
        <v>6.1728395061728392E-2</v>
      </c>
      <c r="I1165" s="154">
        <v>115</v>
      </c>
      <c r="J1165" s="251">
        <f>_xlfn.XLOOKUP($I1165,Inputs!$C$6:$C$23,Inputs!$D$6:$D$23)*$G1165</f>
        <v>4.1714285714285718E-2</v>
      </c>
      <c r="K1165" s="252">
        <f t="shared" si="56"/>
        <v>3</v>
      </c>
      <c r="L1165" s="322"/>
      <c r="M1165" s="322"/>
      <c r="N1165" s="322"/>
      <c r="O1165" s="322"/>
      <c r="P1165" s="322"/>
      <c r="Q1165" s="250">
        <f>_xlfn.XLOOKUP($I1165,Inputs!$G$6:$G$23,Inputs!$J$6:$J$23)*$K1165</f>
        <v>98.449131513647643</v>
      </c>
      <c r="R1165" s="250">
        <f>_xlfn.XLOOKUP($I1165,Inputs!$G$6:$G$23,Inputs!$K$6:$K$23)*$K1165</f>
        <v>108.40163934426229</v>
      </c>
      <c r="S1165" s="211" t="s">
        <v>1237</v>
      </c>
      <c r="T1165" s="31" t="s">
        <v>3073</v>
      </c>
      <c r="U1165" s="211" t="s">
        <v>1238</v>
      </c>
      <c r="V1165" s="31" t="s">
        <v>4085</v>
      </c>
      <c r="W1165" s="16" t="s">
        <v>5495</v>
      </c>
      <c r="X1165" s="16"/>
      <c r="Y1165" s="74">
        <v>84</v>
      </c>
      <c r="Z1165" s="196" t="str">
        <f t="shared" si="57"/>
        <v/>
      </c>
    </row>
    <row r="1166" spans="2:26" ht="18.75">
      <c r="B1166" s="211" t="s">
        <v>1233</v>
      </c>
      <c r="C1166" s="211" t="s">
        <v>2808</v>
      </c>
      <c r="D1166" s="46" t="s">
        <v>2783</v>
      </c>
      <c r="E1166" s="31">
        <v>1</v>
      </c>
      <c r="F1166" s="31" t="s">
        <v>2807</v>
      </c>
      <c r="G1166" s="191">
        <v>42.1</v>
      </c>
      <c r="H1166" s="191">
        <f t="shared" si="55"/>
        <v>25.987654320987655</v>
      </c>
      <c r="I1166" s="154">
        <v>115</v>
      </c>
      <c r="J1166" s="251">
        <f>_xlfn.XLOOKUP($I1166,Inputs!$C$6:$C$23,Inputs!$D$6:$D$23)*$G1166</f>
        <v>17.561714285714288</v>
      </c>
      <c r="K1166" s="252">
        <f t="shared" si="56"/>
        <v>3</v>
      </c>
      <c r="L1166" s="322"/>
      <c r="M1166" s="322"/>
      <c r="N1166" s="322"/>
      <c r="O1166" s="322"/>
      <c r="P1166" s="322"/>
      <c r="Q1166" s="250">
        <f>_xlfn.XLOOKUP($I1166,Inputs!$G$6:$G$23,Inputs!$J$6:$J$23)*$K1166</f>
        <v>98.449131513647643</v>
      </c>
      <c r="R1166" s="250">
        <f>_xlfn.XLOOKUP($I1166,Inputs!$G$6:$G$23,Inputs!$K$6:$K$23)*$K1166</f>
        <v>108.40163934426229</v>
      </c>
      <c r="S1166" s="211" t="s">
        <v>1237</v>
      </c>
      <c r="T1166" s="31" t="s">
        <v>3073</v>
      </c>
      <c r="U1166" s="211" t="s">
        <v>1239</v>
      </c>
      <c r="V1166" s="31" t="s">
        <v>3074</v>
      </c>
      <c r="W1166" s="16" t="s">
        <v>5495</v>
      </c>
      <c r="X1166" s="16"/>
      <c r="Y1166" s="74">
        <v>85</v>
      </c>
      <c r="Z1166" s="196" t="str">
        <f t="shared" si="57"/>
        <v/>
      </c>
    </row>
    <row r="1167" spans="2:26" ht="18.75">
      <c r="B1167" s="211" t="s">
        <v>1233</v>
      </c>
      <c r="C1167" s="211" t="s">
        <v>2808</v>
      </c>
      <c r="D1167" s="46" t="s">
        <v>2783</v>
      </c>
      <c r="E1167" s="31">
        <v>1</v>
      </c>
      <c r="F1167" s="31" t="s">
        <v>2807</v>
      </c>
      <c r="G1167" s="191">
        <v>0.1</v>
      </c>
      <c r="H1167" s="191">
        <f t="shared" si="55"/>
        <v>6.1728395061728392E-2</v>
      </c>
      <c r="I1167" s="154">
        <v>115</v>
      </c>
      <c r="J1167" s="251">
        <f>_xlfn.XLOOKUP($I1167,Inputs!$C$6:$C$23,Inputs!$D$6:$D$23)*$G1167</f>
        <v>4.1714285714285718E-2</v>
      </c>
      <c r="K1167" s="252">
        <f t="shared" si="56"/>
        <v>3</v>
      </c>
      <c r="L1167" s="322"/>
      <c r="M1167" s="322"/>
      <c r="N1167" s="322"/>
      <c r="O1167" s="322"/>
      <c r="P1167" s="322"/>
      <c r="Q1167" s="250">
        <f>_xlfn.XLOOKUP($I1167,Inputs!$G$6:$G$23,Inputs!$J$6:$J$23)*$K1167</f>
        <v>98.449131513647643</v>
      </c>
      <c r="R1167" s="250">
        <f>_xlfn.XLOOKUP($I1167,Inputs!$G$6:$G$23,Inputs!$K$6:$K$23)*$K1167</f>
        <v>108.40163934426229</v>
      </c>
      <c r="S1167" s="211" t="s">
        <v>1236</v>
      </c>
      <c r="T1167" s="31" t="s">
        <v>3071</v>
      </c>
      <c r="U1167" s="211" t="s">
        <v>4343</v>
      </c>
      <c r="V1167" s="31" t="s">
        <v>3903</v>
      </c>
      <c r="W1167" s="16" t="s">
        <v>5495</v>
      </c>
      <c r="X1167" s="16"/>
      <c r="Y1167" s="74">
        <v>86</v>
      </c>
      <c r="Z1167" s="196" t="str">
        <f t="shared" si="57"/>
        <v/>
      </c>
    </row>
    <row r="1168" spans="2:26" ht="18.75">
      <c r="B1168" s="211" t="s">
        <v>1233</v>
      </c>
      <c r="C1168" s="211" t="s">
        <v>2808</v>
      </c>
      <c r="D1168" s="46" t="s">
        <v>2783</v>
      </c>
      <c r="E1168" s="31">
        <v>1</v>
      </c>
      <c r="F1168" s="31" t="s">
        <v>2807</v>
      </c>
      <c r="G1168" s="191">
        <v>34.9</v>
      </c>
      <c r="H1168" s="191">
        <f t="shared" si="55"/>
        <v>21.543209876543209</v>
      </c>
      <c r="I1168" s="154">
        <v>115</v>
      </c>
      <c r="J1168" s="251">
        <f>_xlfn.XLOOKUP($I1168,Inputs!$C$6:$C$23,Inputs!$D$6:$D$23)*$G1168</f>
        <v>14.558285714285715</v>
      </c>
      <c r="K1168" s="252">
        <f t="shared" si="56"/>
        <v>3</v>
      </c>
      <c r="L1168" s="322"/>
      <c r="M1168" s="322"/>
      <c r="N1168" s="322"/>
      <c r="O1168" s="322"/>
      <c r="P1168" s="322"/>
      <c r="Q1168" s="250">
        <f>_xlfn.XLOOKUP($I1168,Inputs!$G$6:$G$23,Inputs!$J$6:$J$23)*$K1168</f>
        <v>98.449131513647643</v>
      </c>
      <c r="R1168" s="250">
        <f>_xlfn.XLOOKUP($I1168,Inputs!$G$6:$G$23,Inputs!$K$6:$K$23)*$K1168</f>
        <v>108.40163934426229</v>
      </c>
      <c r="S1168" s="211" t="s">
        <v>1236</v>
      </c>
      <c r="T1168" s="31" t="s">
        <v>3071</v>
      </c>
      <c r="U1168" s="211" t="s">
        <v>1237</v>
      </c>
      <c r="V1168" s="31" t="s">
        <v>3073</v>
      </c>
      <c r="W1168" s="16" t="s">
        <v>5495</v>
      </c>
      <c r="X1168" s="16"/>
      <c r="Y1168" s="74">
        <v>87</v>
      </c>
      <c r="Z1168" s="196" t="str">
        <f t="shared" si="57"/>
        <v/>
      </c>
    </row>
    <row r="1169" spans="2:26" ht="18.75">
      <c r="B1169" s="211" t="s">
        <v>1233</v>
      </c>
      <c r="C1169" s="211" t="s">
        <v>2808</v>
      </c>
      <c r="D1169" s="46" t="s">
        <v>2783</v>
      </c>
      <c r="E1169" s="31">
        <v>1</v>
      </c>
      <c r="F1169" s="31" t="s">
        <v>2807</v>
      </c>
      <c r="G1169" s="191">
        <v>0.1</v>
      </c>
      <c r="H1169" s="191">
        <f t="shared" si="55"/>
        <v>6.1728395061728392E-2</v>
      </c>
      <c r="I1169" s="154">
        <v>115</v>
      </c>
      <c r="J1169" s="251">
        <f>_xlfn.XLOOKUP($I1169,Inputs!$C$6:$C$23,Inputs!$D$6:$D$23)*$G1169</f>
        <v>4.1714285714285718E-2</v>
      </c>
      <c r="K1169" s="252">
        <f t="shared" si="56"/>
        <v>3</v>
      </c>
      <c r="L1169" s="322"/>
      <c r="M1169" s="322"/>
      <c r="N1169" s="322"/>
      <c r="O1169" s="322"/>
      <c r="P1169" s="322"/>
      <c r="Q1169" s="250">
        <f>_xlfn.XLOOKUP($I1169,Inputs!$G$6:$G$23,Inputs!$J$6:$J$23)*$K1169</f>
        <v>98.449131513647643</v>
      </c>
      <c r="R1169" s="250">
        <f>_xlfn.XLOOKUP($I1169,Inputs!$G$6:$G$23,Inputs!$K$6:$K$23)*$K1169</f>
        <v>108.40163934426229</v>
      </c>
      <c r="S1169" s="211" t="s">
        <v>1239</v>
      </c>
      <c r="T1169" s="31" t="s">
        <v>3074</v>
      </c>
      <c r="U1169" s="211" t="s">
        <v>4727</v>
      </c>
      <c r="V1169" s="31" t="s">
        <v>4563</v>
      </c>
      <c r="W1169" s="16" t="s">
        <v>5495</v>
      </c>
      <c r="X1169" s="16"/>
      <c r="Y1169" s="74">
        <v>88</v>
      </c>
      <c r="Z1169" s="196" t="str">
        <f t="shared" si="57"/>
        <v/>
      </c>
    </row>
    <row r="1170" spans="2:26" ht="18.75">
      <c r="B1170" s="211" t="s">
        <v>1233</v>
      </c>
      <c r="C1170" s="211" t="s">
        <v>2808</v>
      </c>
      <c r="D1170" s="46" t="s">
        <v>2783</v>
      </c>
      <c r="E1170" s="31">
        <v>1</v>
      </c>
      <c r="F1170" s="31" t="s">
        <v>2807</v>
      </c>
      <c r="G1170" s="191">
        <v>9</v>
      </c>
      <c r="H1170" s="191">
        <f t="shared" si="55"/>
        <v>5.5555555555555554</v>
      </c>
      <c r="I1170" s="154">
        <v>115</v>
      </c>
      <c r="J1170" s="251">
        <f>_xlfn.XLOOKUP($I1170,Inputs!$C$6:$C$23,Inputs!$D$6:$D$23)*$G1170</f>
        <v>3.7542857142857144</v>
      </c>
      <c r="K1170" s="252">
        <f t="shared" si="56"/>
        <v>3</v>
      </c>
      <c r="L1170" s="322"/>
      <c r="M1170" s="322"/>
      <c r="N1170" s="322"/>
      <c r="O1170" s="322"/>
      <c r="P1170" s="322"/>
      <c r="Q1170" s="250">
        <f>_xlfn.XLOOKUP($I1170,Inputs!$G$6:$G$23,Inputs!$J$6:$J$23)*$K1170</f>
        <v>98.449131513647643</v>
      </c>
      <c r="R1170" s="250">
        <f>_xlfn.XLOOKUP($I1170,Inputs!$G$6:$G$23,Inputs!$K$6:$K$23)*$K1170</f>
        <v>108.40163934426229</v>
      </c>
      <c r="S1170" s="211" t="s">
        <v>1239</v>
      </c>
      <c r="T1170" s="31" t="s">
        <v>3074</v>
      </c>
      <c r="U1170" s="211" t="s">
        <v>1240</v>
      </c>
      <c r="V1170" s="31" t="s">
        <v>4122</v>
      </c>
      <c r="W1170" s="16" t="s">
        <v>5495</v>
      </c>
      <c r="X1170" s="16"/>
      <c r="Y1170" s="74">
        <v>89</v>
      </c>
      <c r="Z1170" s="196" t="str">
        <f t="shared" si="57"/>
        <v/>
      </c>
    </row>
    <row r="1171" spans="2:26" ht="18.75">
      <c r="B1171" s="211" t="s">
        <v>1433</v>
      </c>
      <c r="C1171" s="211" t="s">
        <v>2808</v>
      </c>
      <c r="D1171" s="46" t="s">
        <v>2783</v>
      </c>
      <c r="E1171" s="31">
        <v>1</v>
      </c>
      <c r="F1171" s="31" t="s">
        <v>2807</v>
      </c>
      <c r="G1171" s="191">
        <v>11.2</v>
      </c>
      <c r="H1171" s="191">
        <f t="shared" si="55"/>
        <v>6.913580246913579</v>
      </c>
      <c r="I1171" s="154">
        <v>115</v>
      </c>
      <c r="J1171" s="251">
        <f>_xlfn.XLOOKUP($I1171,Inputs!$C$6:$C$23,Inputs!$D$6:$D$23)*$G1171</f>
        <v>4.6719999999999997</v>
      </c>
      <c r="K1171" s="252">
        <f t="shared" si="56"/>
        <v>3</v>
      </c>
      <c r="L1171" s="322"/>
      <c r="M1171" s="322"/>
      <c r="N1171" s="322"/>
      <c r="O1171" s="322"/>
      <c r="P1171" s="322"/>
      <c r="Q1171" s="250">
        <f>_xlfn.XLOOKUP($I1171,Inputs!$G$6:$G$23,Inputs!$J$6:$J$23)*$K1171</f>
        <v>98.449131513647643</v>
      </c>
      <c r="R1171" s="250">
        <f>_xlfn.XLOOKUP($I1171,Inputs!$G$6:$G$23,Inputs!$K$6:$K$23)*$K1171</f>
        <v>108.40163934426229</v>
      </c>
      <c r="S1171" s="211" t="s">
        <v>1228</v>
      </c>
      <c r="T1171" s="31" t="s">
        <v>4610</v>
      </c>
      <c r="U1171" s="211" t="s">
        <v>1232</v>
      </c>
      <c r="V1171" s="31" t="s">
        <v>4157</v>
      </c>
      <c r="W1171" s="16" t="s">
        <v>5495</v>
      </c>
      <c r="X1171" s="16"/>
      <c r="Y1171" s="74">
        <v>90</v>
      </c>
      <c r="Z1171" s="196" t="str">
        <f t="shared" si="57"/>
        <v/>
      </c>
    </row>
    <row r="1172" spans="2:26" ht="18.75">
      <c r="B1172" s="211" t="s">
        <v>1241</v>
      </c>
      <c r="C1172" s="211" t="s">
        <v>2808</v>
      </c>
      <c r="D1172" s="46" t="s">
        <v>2783</v>
      </c>
      <c r="E1172" s="31">
        <v>1</v>
      </c>
      <c r="F1172" s="31" t="s">
        <v>2807</v>
      </c>
      <c r="G1172" s="191">
        <v>83</v>
      </c>
      <c r="H1172" s="191">
        <f t="shared" si="55"/>
        <v>51.234567901234563</v>
      </c>
      <c r="I1172" s="154">
        <v>115</v>
      </c>
      <c r="J1172" s="251">
        <f>_xlfn.XLOOKUP($I1172,Inputs!$C$6:$C$23,Inputs!$D$6:$D$23)*$G1172</f>
        <v>34.622857142857143</v>
      </c>
      <c r="K1172" s="252">
        <f t="shared" si="56"/>
        <v>3</v>
      </c>
      <c r="L1172" s="322"/>
      <c r="M1172" s="322"/>
      <c r="N1172" s="322"/>
      <c r="O1172" s="322"/>
      <c r="P1172" s="322"/>
      <c r="Q1172" s="250">
        <f>_xlfn.XLOOKUP($I1172,Inputs!$G$6:$G$23,Inputs!$J$6:$J$23)*$K1172</f>
        <v>98.449131513647643</v>
      </c>
      <c r="R1172" s="250">
        <f>_xlfn.XLOOKUP($I1172,Inputs!$G$6:$G$23,Inputs!$K$6:$K$23)*$K1172</f>
        <v>108.40163934426229</v>
      </c>
      <c r="S1172" s="211" t="s">
        <v>3873</v>
      </c>
      <c r="T1172" s="31" t="s">
        <v>3875</v>
      </c>
      <c r="U1172" s="211" t="s">
        <v>1242</v>
      </c>
      <c r="V1172" s="31" t="s">
        <v>2814</v>
      </c>
      <c r="W1172" s="16" t="s">
        <v>5495</v>
      </c>
      <c r="X1172" s="16"/>
      <c r="Y1172" s="74">
        <v>93</v>
      </c>
      <c r="Z1172" s="196" t="str">
        <f t="shared" si="57"/>
        <v/>
      </c>
    </row>
    <row r="1173" spans="2:26" ht="18.75">
      <c r="B1173" s="211" t="s">
        <v>1241</v>
      </c>
      <c r="C1173" s="211" t="s">
        <v>2808</v>
      </c>
      <c r="D1173" s="46" t="s">
        <v>2783</v>
      </c>
      <c r="E1173" s="31">
        <v>1</v>
      </c>
      <c r="F1173" s="31" t="s">
        <v>2807</v>
      </c>
      <c r="G1173" s="191">
        <v>8</v>
      </c>
      <c r="H1173" s="191">
        <f t="shared" si="55"/>
        <v>4.9382716049382713</v>
      </c>
      <c r="I1173" s="154">
        <v>115</v>
      </c>
      <c r="J1173" s="251">
        <f>_xlfn.XLOOKUP($I1173,Inputs!$C$6:$C$23,Inputs!$D$6:$D$23)*$G1173</f>
        <v>3.3371428571428572</v>
      </c>
      <c r="K1173" s="252">
        <f t="shared" si="56"/>
        <v>3</v>
      </c>
      <c r="L1173" s="322"/>
      <c r="M1173" s="322"/>
      <c r="N1173" s="322"/>
      <c r="O1173" s="322"/>
      <c r="P1173" s="322"/>
      <c r="Q1173" s="250">
        <f>_xlfn.XLOOKUP($I1173,Inputs!$G$6:$G$23,Inputs!$J$6:$J$23)*$K1173</f>
        <v>98.449131513647643</v>
      </c>
      <c r="R1173" s="250">
        <f>_xlfn.XLOOKUP($I1173,Inputs!$G$6:$G$23,Inputs!$K$6:$K$23)*$K1173</f>
        <v>108.40163934426229</v>
      </c>
      <c r="S1173" s="211" t="s">
        <v>1242</v>
      </c>
      <c r="T1173" s="31" t="s">
        <v>2814</v>
      </c>
      <c r="U1173" s="211" t="s">
        <v>1243</v>
      </c>
      <c r="V1173" s="31" t="s">
        <v>2815</v>
      </c>
      <c r="W1173" s="16" t="s">
        <v>5495</v>
      </c>
      <c r="X1173" s="16"/>
      <c r="Y1173" s="74">
        <v>94</v>
      </c>
      <c r="Z1173" s="196" t="str">
        <f t="shared" si="57"/>
        <v/>
      </c>
    </row>
    <row r="1174" spans="2:26" ht="18.75">
      <c r="B1174" s="211" t="s">
        <v>1241</v>
      </c>
      <c r="C1174" s="211" t="s">
        <v>2808</v>
      </c>
      <c r="D1174" s="46" t="s">
        <v>2783</v>
      </c>
      <c r="E1174" s="31">
        <v>1</v>
      </c>
      <c r="F1174" s="31" t="s">
        <v>2807</v>
      </c>
      <c r="G1174" s="191">
        <v>0.1</v>
      </c>
      <c r="H1174" s="191">
        <f t="shared" si="55"/>
        <v>6.1728395061728392E-2</v>
      </c>
      <c r="I1174" s="154">
        <v>115</v>
      </c>
      <c r="J1174" s="251">
        <f>_xlfn.XLOOKUP($I1174,Inputs!$C$6:$C$23,Inputs!$D$6:$D$23)*$G1174</f>
        <v>4.1714285714285718E-2</v>
      </c>
      <c r="K1174" s="252">
        <f t="shared" si="56"/>
        <v>3</v>
      </c>
      <c r="L1174" s="322"/>
      <c r="M1174" s="322"/>
      <c r="N1174" s="322"/>
      <c r="O1174" s="322"/>
      <c r="P1174" s="322"/>
      <c r="Q1174" s="250">
        <f>_xlfn.XLOOKUP($I1174,Inputs!$G$6:$G$23,Inputs!$J$6:$J$23)*$K1174</f>
        <v>98.449131513647643</v>
      </c>
      <c r="R1174" s="250">
        <f>_xlfn.XLOOKUP($I1174,Inputs!$G$6:$G$23,Inputs!$K$6:$K$23)*$K1174</f>
        <v>108.40163934426229</v>
      </c>
      <c r="S1174" s="211" t="s">
        <v>1243</v>
      </c>
      <c r="T1174" s="31" t="s">
        <v>2815</v>
      </c>
      <c r="U1174" s="211" t="s">
        <v>4665</v>
      </c>
      <c r="V1174" s="31" t="s">
        <v>4228</v>
      </c>
      <c r="W1174" s="16" t="s">
        <v>5495</v>
      </c>
      <c r="X1174" s="16"/>
      <c r="Y1174" s="74">
        <v>95</v>
      </c>
      <c r="Z1174" s="196" t="str">
        <f t="shared" si="57"/>
        <v/>
      </c>
    </row>
    <row r="1175" spans="2:26" ht="18.75">
      <c r="B1175" s="211" t="s">
        <v>1241</v>
      </c>
      <c r="C1175" s="211" t="s">
        <v>2808</v>
      </c>
      <c r="D1175" s="46" t="s">
        <v>2783</v>
      </c>
      <c r="E1175" s="31">
        <v>1</v>
      </c>
      <c r="F1175" s="31" t="s">
        <v>2807</v>
      </c>
      <c r="G1175" s="191">
        <v>9.1999999999999993</v>
      </c>
      <c r="H1175" s="191">
        <f t="shared" si="55"/>
        <v>5.6790123456790118</v>
      </c>
      <c r="I1175" s="154">
        <v>115</v>
      </c>
      <c r="J1175" s="251">
        <f>_xlfn.XLOOKUP($I1175,Inputs!$C$6:$C$23,Inputs!$D$6:$D$23)*$G1175</f>
        <v>3.8377142857142856</v>
      </c>
      <c r="K1175" s="252">
        <f t="shared" si="56"/>
        <v>3</v>
      </c>
      <c r="L1175" s="322"/>
      <c r="M1175" s="322"/>
      <c r="N1175" s="322"/>
      <c r="O1175" s="322"/>
      <c r="P1175" s="322"/>
      <c r="Q1175" s="250">
        <f>_xlfn.XLOOKUP($I1175,Inputs!$G$6:$G$23,Inputs!$J$6:$J$23)*$K1175</f>
        <v>98.449131513647643</v>
      </c>
      <c r="R1175" s="250">
        <f>_xlfn.XLOOKUP($I1175,Inputs!$G$6:$G$23,Inputs!$K$6:$K$23)*$K1175</f>
        <v>108.40163934426229</v>
      </c>
      <c r="S1175" s="211" t="s">
        <v>1243</v>
      </c>
      <c r="T1175" s="31" t="s">
        <v>2815</v>
      </c>
      <c r="U1175" s="211" t="s">
        <v>3872</v>
      </c>
      <c r="V1175" s="31" t="s">
        <v>3874</v>
      </c>
      <c r="W1175" s="16" t="s">
        <v>5495</v>
      </c>
      <c r="X1175" s="16"/>
      <c r="Y1175" s="74">
        <v>96</v>
      </c>
      <c r="Z1175" s="196" t="str">
        <f t="shared" si="57"/>
        <v/>
      </c>
    </row>
    <row r="1176" spans="2:26" ht="18.75">
      <c r="B1176" s="211" t="s">
        <v>1244</v>
      </c>
      <c r="C1176" s="211" t="s">
        <v>2808</v>
      </c>
      <c r="D1176" s="46" t="s">
        <v>2783</v>
      </c>
      <c r="E1176" s="31">
        <v>1</v>
      </c>
      <c r="F1176" s="31" t="s">
        <v>2807</v>
      </c>
      <c r="G1176" s="191">
        <v>90.8</v>
      </c>
      <c r="H1176" s="191">
        <f t="shared" si="55"/>
        <v>56.049382716049379</v>
      </c>
      <c r="I1176" s="154">
        <v>115</v>
      </c>
      <c r="J1176" s="251">
        <f>_xlfn.XLOOKUP($I1176,Inputs!$C$6:$C$23,Inputs!$D$6:$D$23)*$G1176</f>
        <v>37.876571428571431</v>
      </c>
      <c r="K1176" s="252">
        <f t="shared" si="56"/>
        <v>2.9797744472382508</v>
      </c>
      <c r="L1176" s="322"/>
      <c r="M1176" s="322"/>
      <c r="N1176" s="322"/>
      <c r="O1176" s="322"/>
      <c r="P1176" s="322"/>
      <c r="Q1176" s="250">
        <f>_xlfn.XLOOKUP($I1176,Inputs!$G$6:$G$23,Inputs!$J$6:$J$23)*$K1176</f>
        <v>97.785402145721761</v>
      </c>
      <c r="R1176" s="250">
        <f>_xlfn.XLOOKUP($I1176,Inputs!$G$6:$G$23,Inputs!$K$6:$K$23)*$K1176</f>
        <v>107.67081165225648</v>
      </c>
      <c r="S1176" s="211" t="s">
        <v>3873</v>
      </c>
      <c r="T1176" s="31" t="s">
        <v>3875</v>
      </c>
      <c r="U1176" s="211" t="s">
        <v>1226</v>
      </c>
      <c r="V1176" s="31" t="s">
        <v>2819</v>
      </c>
      <c r="W1176" s="16" t="s">
        <v>5495</v>
      </c>
      <c r="X1176" s="16"/>
      <c r="Y1176" s="74">
        <v>117</v>
      </c>
      <c r="Z1176" s="196" t="str">
        <f t="shared" si="57"/>
        <v/>
      </c>
    </row>
    <row r="1177" spans="2:26" ht="18.75">
      <c r="B1177" s="211" t="s">
        <v>1244</v>
      </c>
      <c r="C1177" s="211" t="s">
        <v>2808</v>
      </c>
      <c r="D1177" s="46" t="s">
        <v>2783</v>
      </c>
      <c r="E1177" s="31">
        <v>1</v>
      </c>
      <c r="F1177" s="31" t="s">
        <v>2807</v>
      </c>
      <c r="G1177" s="191">
        <v>15.8</v>
      </c>
      <c r="H1177" s="191">
        <f t="shared" si="55"/>
        <v>9.7530864197530871</v>
      </c>
      <c r="I1177" s="154">
        <v>115</v>
      </c>
      <c r="J1177" s="251">
        <f>_xlfn.XLOOKUP($I1177,Inputs!$C$6:$C$23,Inputs!$D$6:$D$23)*$G1177</f>
        <v>6.5908571428571436</v>
      </c>
      <c r="K1177" s="252">
        <f t="shared" si="56"/>
        <v>3</v>
      </c>
      <c r="L1177" s="322"/>
      <c r="M1177" s="322"/>
      <c r="N1177" s="322"/>
      <c r="O1177" s="322"/>
      <c r="P1177" s="322"/>
      <c r="Q1177" s="250">
        <f>_xlfn.XLOOKUP($I1177,Inputs!$G$6:$G$23,Inputs!$J$6:$J$23)*$K1177</f>
        <v>98.449131513647643</v>
      </c>
      <c r="R1177" s="250">
        <f>_xlfn.XLOOKUP($I1177,Inputs!$G$6:$G$23,Inputs!$K$6:$K$23)*$K1177</f>
        <v>108.40163934426229</v>
      </c>
      <c r="S1177" s="211" t="s">
        <v>1226</v>
      </c>
      <c r="T1177" s="31" t="s">
        <v>2819</v>
      </c>
      <c r="U1177" s="211" t="s">
        <v>1245</v>
      </c>
      <c r="V1177" s="31" t="s">
        <v>4204</v>
      </c>
      <c r="W1177" s="16" t="s">
        <v>5495</v>
      </c>
      <c r="X1177" s="16"/>
      <c r="Y1177" s="74">
        <v>118</v>
      </c>
      <c r="Z1177" s="196" t="str">
        <f t="shared" si="57"/>
        <v/>
      </c>
    </row>
    <row r="1178" spans="2:26" ht="18.75">
      <c r="B1178" s="211" t="s">
        <v>1246</v>
      </c>
      <c r="C1178" s="211" t="s">
        <v>2808</v>
      </c>
      <c r="D1178" s="46" t="s">
        <v>2783</v>
      </c>
      <c r="E1178" s="31">
        <v>1</v>
      </c>
      <c r="F1178" s="31" t="s">
        <v>2807</v>
      </c>
      <c r="G1178" s="191">
        <v>15.8</v>
      </c>
      <c r="H1178" s="191">
        <f t="shared" si="55"/>
        <v>9.7530864197530871</v>
      </c>
      <c r="I1178" s="154">
        <v>115</v>
      </c>
      <c r="J1178" s="251">
        <f>_xlfn.XLOOKUP($I1178,Inputs!$C$6:$C$23,Inputs!$D$6:$D$23)*$G1178</f>
        <v>6.5908571428571436</v>
      </c>
      <c r="K1178" s="252">
        <f t="shared" si="56"/>
        <v>3</v>
      </c>
      <c r="L1178" s="322"/>
      <c r="M1178" s="322"/>
      <c r="N1178" s="322"/>
      <c r="O1178" s="322"/>
      <c r="P1178" s="322"/>
      <c r="Q1178" s="250">
        <f>_xlfn.XLOOKUP($I1178,Inputs!$G$6:$G$23,Inputs!$J$6:$J$23)*$K1178</f>
        <v>98.449131513647643</v>
      </c>
      <c r="R1178" s="250">
        <f>_xlfn.XLOOKUP($I1178,Inputs!$G$6:$G$23,Inputs!$K$6:$K$23)*$K1178</f>
        <v>108.40163934426229</v>
      </c>
      <c r="S1178" s="211" t="s">
        <v>3873</v>
      </c>
      <c r="T1178" s="31" t="s">
        <v>3875</v>
      </c>
      <c r="U1178" s="211" t="s">
        <v>1226</v>
      </c>
      <c r="V1178" s="31" t="s">
        <v>2819</v>
      </c>
      <c r="W1178" s="16" t="s">
        <v>5495</v>
      </c>
      <c r="X1178" s="16"/>
      <c r="Y1178" s="74">
        <v>131</v>
      </c>
      <c r="Z1178" s="196" t="str">
        <f t="shared" si="57"/>
        <v/>
      </c>
    </row>
    <row r="1179" spans="2:26" ht="18.75">
      <c r="B1179" s="211" t="s">
        <v>1246</v>
      </c>
      <c r="C1179" s="211" t="s">
        <v>2808</v>
      </c>
      <c r="D1179" s="46" t="s">
        <v>2783</v>
      </c>
      <c r="E1179" s="31">
        <v>1</v>
      </c>
      <c r="F1179" s="31" t="s">
        <v>2807</v>
      </c>
      <c r="G1179" s="191">
        <v>91.2</v>
      </c>
      <c r="H1179" s="191">
        <f t="shared" si="55"/>
        <v>56.296296296296298</v>
      </c>
      <c r="I1179" s="154">
        <v>115</v>
      </c>
      <c r="J1179" s="251">
        <f>_xlfn.XLOOKUP($I1179,Inputs!$C$6:$C$23,Inputs!$D$6:$D$23)*$G1179</f>
        <v>38.043428571428571</v>
      </c>
      <c r="K1179" s="252">
        <f t="shared" si="56"/>
        <v>2.9711488703182423</v>
      </c>
      <c r="L1179" s="322"/>
      <c r="M1179" s="322"/>
      <c r="N1179" s="322"/>
      <c r="O1179" s="322"/>
      <c r="P1179" s="322"/>
      <c r="Q1179" s="250">
        <f>_xlfn.XLOOKUP($I1179,Inputs!$G$6:$G$23,Inputs!$J$6:$J$23)*$K1179</f>
        <v>97.502341960195423</v>
      </c>
      <c r="R1179" s="250">
        <f>_xlfn.XLOOKUP($I1179,Inputs!$G$6:$G$23,Inputs!$K$6:$K$23)*$K1179</f>
        <v>107.35913609278349</v>
      </c>
      <c r="S1179" s="211" t="s">
        <v>1226</v>
      </c>
      <c r="T1179" s="31" t="s">
        <v>2819</v>
      </c>
      <c r="U1179" s="211" t="s">
        <v>1229</v>
      </c>
      <c r="V1179" s="31" t="s">
        <v>4611</v>
      </c>
      <c r="W1179" s="16" t="s">
        <v>5495</v>
      </c>
      <c r="X1179" s="16"/>
      <c r="Y1179" s="74">
        <v>132</v>
      </c>
      <c r="Z1179" s="196" t="str">
        <f t="shared" si="57"/>
        <v/>
      </c>
    </row>
    <row r="1180" spans="2:26" ht="18.75">
      <c r="B1180" s="211" t="s">
        <v>1247</v>
      </c>
      <c r="C1180" s="211" t="s">
        <v>2808</v>
      </c>
      <c r="D1180" s="46" t="s">
        <v>2783</v>
      </c>
      <c r="E1180" s="31">
        <v>1</v>
      </c>
      <c r="F1180" s="31" t="s">
        <v>2807</v>
      </c>
      <c r="G1180" s="191">
        <v>98.2</v>
      </c>
      <c r="H1180" s="191">
        <f t="shared" si="55"/>
        <v>60.617283950617285</v>
      </c>
      <c r="I1180" s="154">
        <v>115</v>
      </c>
      <c r="J1180" s="251">
        <f>_xlfn.XLOOKUP($I1180,Inputs!$C$6:$C$23,Inputs!$D$6:$D$23)*$G1180</f>
        <v>40.963428571428572</v>
      </c>
      <c r="K1180" s="252">
        <f t="shared" si="56"/>
        <v>2.8297201182918812</v>
      </c>
      <c r="L1180" s="322"/>
      <c r="M1180" s="322"/>
      <c r="N1180" s="322"/>
      <c r="O1180" s="322"/>
      <c r="P1180" s="322"/>
      <c r="Q1180" s="250">
        <f>_xlfn.XLOOKUP($I1180,Inputs!$G$6:$G$23,Inputs!$J$6:$J$23)*$K1180</f>
        <v>92.861162690843997</v>
      </c>
      <c r="R1180" s="250">
        <f>_xlfn.XLOOKUP($I1180,Inputs!$G$6:$G$23,Inputs!$K$6:$K$23)*$K1180</f>
        <v>102.24876656942659</v>
      </c>
      <c r="S1180" s="211" t="s">
        <v>3873</v>
      </c>
      <c r="T1180" s="31" t="s">
        <v>3875</v>
      </c>
      <c r="U1180" s="211" t="s">
        <v>1229</v>
      </c>
      <c r="V1180" s="31" t="s">
        <v>4611</v>
      </c>
      <c r="W1180" s="16" t="s">
        <v>5495</v>
      </c>
      <c r="X1180" s="16"/>
      <c r="Y1180" s="74">
        <v>142</v>
      </c>
      <c r="Z1180" s="196" t="str">
        <f t="shared" si="57"/>
        <v/>
      </c>
    </row>
    <row r="1181" spans="2:26" ht="18.75">
      <c r="B1181" s="211" t="s">
        <v>1248</v>
      </c>
      <c r="C1181" s="211" t="s">
        <v>2808</v>
      </c>
      <c r="D1181" s="46" t="s">
        <v>2783</v>
      </c>
      <c r="E1181" s="31">
        <v>1</v>
      </c>
      <c r="F1181" s="31" t="s">
        <v>2807</v>
      </c>
      <c r="G1181" s="191">
        <v>12</v>
      </c>
      <c r="H1181" s="191">
        <f t="shared" si="55"/>
        <v>7.4074074074074066</v>
      </c>
      <c r="I1181" s="154">
        <v>115</v>
      </c>
      <c r="J1181" s="251">
        <f>_xlfn.XLOOKUP($I1181,Inputs!$C$6:$C$23,Inputs!$D$6:$D$23)*$G1181</f>
        <v>5.0057142857142853</v>
      </c>
      <c r="K1181" s="252">
        <f t="shared" si="56"/>
        <v>3</v>
      </c>
      <c r="L1181" s="322"/>
      <c r="M1181" s="322"/>
      <c r="N1181" s="322"/>
      <c r="O1181" s="322"/>
      <c r="P1181" s="322"/>
      <c r="Q1181" s="250">
        <f>_xlfn.XLOOKUP($I1181,Inputs!$G$6:$G$23,Inputs!$J$6:$J$23)*$K1181</f>
        <v>98.449131513647643</v>
      </c>
      <c r="R1181" s="250">
        <f>_xlfn.XLOOKUP($I1181,Inputs!$G$6:$G$23,Inputs!$K$6:$K$23)*$K1181</f>
        <v>108.40163934426229</v>
      </c>
      <c r="S1181" s="211" t="s">
        <v>1249</v>
      </c>
      <c r="T1181" s="31" t="s">
        <v>2854</v>
      </c>
      <c r="U1181" s="211" t="s">
        <v>1250</v>
      </c>
      <c r="V1181" s="31" t="s">
        <v>2849</v>
      </c>
      <c r="W1181" s="16" t="s">
        <v>5495</v>
      </c>
      <c r="X1181" s="16"/>
      <c r="Y1181" s="74">
        <v>339</v>
      </c>
      <c r="Z1181" s="196" t="str">
        <f t="shared" si="57"/>
        <v/>
      </c>
    </row>
    <row r="1182" spans="2:26" ht="18.75">
      <c r="B1182" s="211" t="s">
        <v>1248</v>
      </c>
      <c r="C1182" s="211" t="s">
        <v>2808</v>
      </c>
      <c r="D1182" s="46" t="s">
        <v>2783</v>
      </c>
      <c r="E1182" s="31">
        <v>1</v>
      </c>
      <c r="F1182" s="31" t="s">
        <v>2807</v>
      </c>
      <c r="G1182" s="191">
        <v>35</v>
      </c>
      <c r="H1182" s="191">
        <f t="shared" si="55"/>
        <v>21.604938271604937</v>
      </c>
      <c r="I1182" s="154">
        <v>115</v>
      </c>
      <c r="J1182" s="251">
        <f>_xlfn.XLOOKUP($I1182,Inputs!$C$6:$C$23,Inputs!$D$6:$D$23)*$G1182</f>
        <v>14.6</v>
      </c>
      <c r="K1182" s="252">
        <f t="shared" si="56"/>
        <v>3</v>
      </c>
      <c r="L1182" s="322"/>
      <c r="M1182" s="322"/>
      <c r="N1182" s="322"/>
      <c r="O1182" s="322"/>
      <c r="P1182" s="322"/>
      <c r="Q1182" s="250">
        <f>_xlfn.XLOOKUP($I1182,Inputs!$G$6:$G$23,Inputs!$J$6:$J$23)*$K1182</f>
        <v>98.449131513647643</v>
      </c>
      <c r="R1182" s="250">
        <f>_xlfn.XLOOKUP($I1182,Inputs!$G$6:$G$23,Inputs!$K$6:$K$23)*$K1182</f>
        <v>108.40163934426229</v>
      </c>
      <c r="S1182" s="211" t="s">
        <v>1252</v>
      </c>
      <c r="T1182" s="31" t="s">
        <v>2852</v>
      </c>
      <c r="U1182" s="211" t="s">
        <v>1253</v>
      </c>
      <c r="V1182" s="31" t="s">
        <v>2851</v>
      </c>
      <c r="W1182" s="16" t="s">
        <v>5495</v>
      </c>
      <c r="X1182" s="16"/>
      <c r="Y1182" s="74">
        <v>340</v>
      </c>
      <c r="Z1182" s="196" t="str">
        <f t="shared" si="57"/>
        <v/>
      </c>
    </row>
    <row r="1183" spans="2:26" ht="18.75">
      <c r="B1183" s="211" t="s">
        <v>1248</v>
      </c>
      <c r="C1183" s="211" t="s">
        <v>2808</v>
      </c>
      <c r="D1183" s="46" t="s">
        <v>2783</v>
      </c>
      <c r="E1183" s="31">
        <v>1</v>
      </c>
      <c r="F1183" s="31" t="s">
        <v>2807</v>
      </c>
      <c r="G1183" s="191">
        <v>11</v>
      </c>
      <c r="H1183" s="191">
        <f t="shared" si="55"/>
        <v>6.7901234567901234</v>
      </c>
      <c r="I1183" s="154">
        <v>115</v>
      </c>
      <c r="J1183" s="251">
        <f>_xlfn.XLOOKUP($I1183,Inputs!$C$6:$C$23,Inputs!$D$6:$D$23)*$G1183</f>
        <v>4.588571428571429</v>
      </c>
      <c r="K1183" s="252">
        <f t="shared" si="56"/>
        <v>3</v>
      </c>
      <c r="L1183" s="322"/>
      <c r="M1183" s="322"/>
      <c r="N1183" s="322"/>
      <c r="O1183" s="322"/>
      <c r="P1183" s="322"/>
      <c r="Q1183" s="250">
        <f>_xlfn.XLOOKUP($I1183,Inputs!$G$6:$G$23,Inputs!$J$6:$J$23)*$K1183</f>
        <v>98.449131513647643</v>
      </c>
      <c r="R1183" s="250">
        <f>_xlfn.XLOOKUP($I1183,Inputs!$G$6:$G$23,Inputs!$K$6:$K$23)*$K1183</f>
        <v>108.40163934426229</v>
      </c>
      <c r="S1183" s="211" t="s">
        <v>1232</v>
      </c>
      <c r="T1183" s="31" t="s">
        <v>4157</v>
      </c>
      <c r="U1183" s="211" t="s">
        <v>1249</v>
      </c>
      <c r="V1183" s="31" t="s">
        <v>2854</v>
      </c>
      <c r="W1183" s="16" t="s">
        <v>5495</v>
      </c>
      <c r="X1183" s="16"/>
      <c r="Y1183" s="74">
        <v>341</v>
      </c>
      <c r="Z1183" s="196" t="str">
        <f t="shared" si="57"/>
        <v/>
      </c>
    </row>
    <row r="1184" spans="2:26" ht="18.75">
      <c r="B1184" s="211" t="s">
        <v>1248</v>
      </c>
      <c r="C1184" s="211" t="s">
        <v>2808</v>
      </c>
      <c r="D1184" s="46" t="s">
        <v>2783</v>
      </c>
      <c r="E1184" s="31">
        <v>1</v>
      </c>
      <c r="F1184" s="31" t="s">
        <v>2807</v>
      </c>
      <c r="G1184" s="191">
        <v>0.1</v>
      </c>
      <c r="H1184" s="191">
        <f t="shared" si="55"/>
        <v>6.1728395061728392E-2</v>
      </c>
      <c r="I1184" s="154">
        <v>115</v>
      </c>
      <c r="J1184" s="251">
        <f>_xlfn.XLOOKUP($I1184,Inputs!$C$6:$C$23,Inputs!$D$6:$D$23)*$G1184</f>
        <v>4.1714285714285718E-2</v>
      </c>
      <c r="K1184" s="252">
        <f t="shared" si="56"/>
        <v>3</v>
      </c>
      <c r="L1184" s="322"/>
      <c r="M1184" s="322"/>
      <c r="N1184" s="322"/>
      <c r="O1184" s="322"/>
      <c r="P1184" s="322"/>
      <c r="Q1184" s="250">
        <f>_xlfn.XLOOKUP($I1184,Inputs!$G$6:$G$23,Inputs!$J$6:$J$23)*$K1184</f>
        <v>98.449131513647643</v>
      </c>
      <c r="R1184" s="250">
        <f>_xlfn.XLOOKUP($I1184,Inputs!$G$6:$G$23,Inputs!$K$6:$K$23)*$K1184</f>
        <v>108.40163934426229</v>
      </c>
      <c r="S1184" s="211" t="s">
        <v>1257</v>
      </c>
      <c r="T1184" s="31" t="s">
        <v>2855</v>
      </c>
      <c r="U1184" s="211" t="s">
        <v>1258</v>
      </c>
      <c r="V1184" s="31" t="s">
        <v>4161</v>
      </c>
      <c r="W1184" s="16" t="s">
        <v>5495</v>
      </c>
      <c r="X1184" s="16"/>
      <c r="Y1184" s="74">
        <v>342</v>
      </c>
      <c r="Z1184" s="196" t="str">
        <f t="shared" si="57"/>
        <v/>
      </c>
    </row>
    <row r="1185" spans="2:26" ht="18.75">
      <c r="B1185" s="211" t="s">
        <v>1248</v>
      </c>
      <c r="C1185" s="211" t="s">
        <v>2808</v>
      </c>
      <c r="D1185" s="46" t="s">
        <v>2783</v>
      </c>
      <c r="E1185" s="31">
        <v>1</v>
      </c>
      <c r="F1185" s="31" t="s">
        <v>2807</v>
      </c>
      <c r="G1185" s="191">
        <v>14.5</v>
      </c>
      <c r="H1185" s="191">
        <f t="shared" si="55"/>
        <v>8.9506172839506171</v>
      </c>
      <c r="I1185" s="154">
        <v>115</v>
      </c>
      <c r="J1185" s="251">
        <f>_xlfn.XLOOKUP($I1185,Inputs!$C$6:$C$23,Inputs!$D$6:$D$23)*$G1185</f>
        <v>6.0485714285714289</v>
      </c>
      <c r="K1185" s="252">
        <f t="shared" si="56"/>
        <v>3</v>
      </c>
      <c r="L1185" s="322"/>
      <c r="M1185" s="322"/>
      <c r="N1185" s="322"/>
      <c r="O1185" s="322"/>
      <c r="P1185" s="322"/>
      <c r="Q1185" s="250">
        <f>_xlfn.XLOOKUP($I1185,Inputs!$G$6:$G$23,Inputs!$J$6:$J$23)*$K1185</f>
        <v>98.449131513647643</v>
      </c>
      <c r="R1185" s="250">
        <f>_xlfn.XLOOKUP($I1185,Inputs!$G$6:$G$23,Inputs!$K$6:$K$23)*$K1185</f>
        <v>108.40163934426229</v>
      </c>
      <c r="S1185" s="211" t="s">
        <v>1257</v>
      </c>
      <c r="T1185" s="31" t="s">
        <v>2855</v>
      </c>
      <c r="U1185" s="213" t="s">
        <v>1259</v>
      </c>
      <c r="V1185" s="31" t="s">
        <v>3952</v>
      </c>
      <c r="W1185" s="16" t="s">
        <v>5495</v>
      </c>
      <c r="X1185" s="16"/>
      <c r="Y1185" s="74">
        <v>343</v>
      </c>
      <c r="Z1185" s="196" t="str">
        <f t="shared" si="57"/>
        <v/>
      </c>
    </row>
    <row r="1186" spans="2:26" ht="18.75">
      <c r="B1186" s="211" t="s">
        <v>1248</v>
      </c>
      <c r="C1186" s="211" t="s">
        <v>2808</v>
      </c>
      <c r="D1186" s="46" t="s">
        <v>2783</v>
      </c>
      <c r="E1186" s="31">
        <v>1</v>
      </c>
      <c r="F1186" s="31" t="s">
        <v>2807</v>
      </c>
      <c r="G1186" s="191">
        <v>0.1</v>
      </c>
      <c r="H1186" s="191">
        <f t="shared" si="55"/>
        <v>6.1728395061728392E-2</v>
      </c>
      <c r="I1186" s="154">
        <v>115</v>
      </c>
      <c r="J1186" s="251">
        <f>_xlfn.XLOOKUP($I1186,Inputs!$C$6:$C$23,Inputs!$D$6:$D$23)*$G1186</f>
        <v>4.1714285714285718E-2</v>
      </c>
      <c r="K1186" s="252">
        <f t="shared" si="56"/>
        <v>3</v>
      </c>
      <c r="L1186" s="322"/>
      <c r="M1186" s="322"/>
      <c r="N1186" s="322"/>
      <c r="O1186" s="322"/>
      <c r="P1186" s="322"/>
      <c r="Q1186" s="250">
        <f>_xlfn.XLOOKUP($I1186,Inputs!$G$6:$G$23,Inputs!$J$6:$J$23)*$K1186</f>
        <v>98.449131513647643</v>
      </c>
      <c r="R1186" s="250">
        <f>_xlfn.XLOOKUP($I1186,Inputs!$G$6:$G$23,Inputs!$K$6:$K$23)*$K1186</f>
        <v>108.40163934426229</v>
      </c>
      <c r="S1186" s="211" t="s">
        <v>1250</v>
      </c>
      <c r="T1186" s="31" t="s">
        <v>2849</v>
      </c>
      <c r="U1186" s="211" t="s">
        <v>1251</v>
      </c>
      <c r="V1186" s="31" t="s">
        <v>4225</v>
      </c>
      <c r="W1186" s="16" t="s">
        <v>5495</v>
      </c>
      <c r="X1186" s="16"/>
      <c r="Y1186" s="74">
        <v>344</v>
      </c>
      <c r="Z1186" s="196" t="str">
        <f t="shared" si="57"/>
        <v/>
      </c>
    </row>
    <row r="1187" spans="2:26" ht="18.75">
      <c r="B1187" s="211" t="s">
        <v>1248</v>
      </c>
      <c r="C1187" s="211" t="s">
        <v>2808</v>
      </c>
      <c r="D1187" s="46" t="s">
        <v>2783</v>
      </c>
      <c r="E1187" s="31">
        <v>1</v>
      </c>
      <c r="F1187" s="31" t="s">
        <v>2807</v>
      </c>
      <c r="G1187" s="191">
        <v>35</v>
      </c>
      <c r="H1187" s="191">
        <f t="shared" si="55"/>
        <v>21.604938271604937</v>
      </c>
      <c r="I1187" s="154">
        <v>115</v>
      </c>
      <c r="J1187" s="251">
        <f>_xlfn.XLOOKUP($I1187,Inputs!$C$6:$C$23,Inputs!$D$6:$D$23)*$G1187</f>
        <v>14.6</v>
      </c>
      <c r="K1187" s="252">
        <f t="shared" si="56"/>
        <v>3</v>
      </c>
      <c r="L1187" s="322"/>
      <c r="M1187" s="322"/>
      <c r="N1187" s="322"/>
      <c r="O1187" s="322"/>
      <c r="P1187" s="322"/>
      <c r="Q1187" s="250">
        <f>_xlfn.XLOOKUP($I1187,Inputs!$G$6:$G$23,Inputs!$J$6:$J$23)*$K1187</f>
        <v>98.449131513647643</v>
      </c>
      <c r="R1187" s="250">
        <f>_xlfn.XLOOKUP($I1187,Inputs!$G$6:$G$23,Inputs!$K$6:$K$23)*$K1187</f>
        <v>108.40163934426229</v>
      </c>
      <c r="S1187" s="211" t="s">
        <v>1250</v>
      </c>
      <c r="T1187" s="31" t="s">
        <v>2849</v>
      </c>
      <c r="U1187" s="211" t="s">
        <v>1252</v>
      </c>
      <c r="V1187" s="31" t="s">
        <v>2852</v>
      </c>
      <c r="W1187" s="16" t="s">
        <v>5495</v>
      </c>
      <c r="X1187" s="16"/>
      <c r="Y1187" s="74">
        <v>345</v>
      </c>
      <c r="Z1187" s="196" t="str">
        <f t="shared" si="57"/>
        <v/>
      </c>
    </row>
    <row r="1188" spans="2:26" ht="18.75">
      <c r="B1188" s="211" t="s">
        <v>1248</v>
      </c>
      <c r="C1188" s="211" t="s">
        <v>2808</v>
      </c>
      <c r="D1188" s="46" t="s">
        <v>2783</v>
      </c>
      <c r="E1188" s="31">
        <v>1</v>
      </c>
      <c r="F1188" s="31" t="s">
        <v>2807</v>
      </c>
      <c r="G1188" s="191">
        <v>0.1</v>
      </c>
      <c r="H1188" s="191">
        <f t="shared" si="55"/>
        <v>6.1728395061728392E-2</v>
      </c>
      <c r="I1188" s="154">
        <v>115</v>
      </c>
      <c r="J1188" s="251">
        <f>_xlfn.XLOOKUP($I1188,Inputs!$C$6:$C$23,Inputs!$D$6:$D$23)*$G1188</f>
        <v>4.1714285714285718E-2</v>
      </c>
      <c r="K1188" s="252">
        <f t="shared" si="56"/>
        <v>3</v>
      </c>
      <c r="L1188" s="322"/>
      <c r="M1188" s="322"/>
      <c r="N1188" s="322"/>
      <c r="O1188" s="322"/>
      <c r="P1188" s="322"/>
      <c r="Q1188" s="250">
        <f>_xlfn.XLOOKUP($I1188,Inputs!$G$6:$G$23,Inputs!$J$6:$J$23)*$K1188</f>
        <v>98.449131513647643</v>
      </c>
      <c r="R1188" s="250">
        <f>_xlfn.XLOOKUP($I1188,Inputs!$G$6:$G$23,Inputs!$K$6:$K$23)*$K1188</f>
        <v>108.40163934426229</v>
      </c>
      <c r="S1188" s="211" t="s">
        <v>1254</v>
      </c>
      <c r="T1188" s="31" t="s">
        <v>2853</v>
      </c>
      <c r="U1188" s="211" t="s">
        <v>1255</v>
      </c>
      <c r="V1188" s="31" t="s">
        <v>4231</v>
      </c>
      <c r="W1188" s="16" t="s">
        <v>5495</v>
      </c>
      <c r="X1188" s="16"/>
      <c r="Y1188" s="74">
        <v>346</v>
      </c>
      <c r="Z1188" s="196" t="str">
        <f t="shared" si="57"/>
        <v/>
      </c>
    </row>
    <row r="1189" spans="2:26" ht="18.75">
      <c r="B1189" s="211" t="s">
        <v>1248</v>
      </c>
      <c r="C1189" s="211" t="s">
        <v>2808</v>
      </c>
      <c r="D1189" s="46" t="s">
        <v>2783</v>
      </c>
      <c r="E1189" s="31">
        <v>1</v>
      </c>
      <c r="F1189" s="31" t="s">
        <v>2807</v>
      </c>
      <c r="G1189" s="191">
        <v>20</v>
      </c>
      <c r="H1189" s="191">
        <f t="shared" si="55"/>
        <v>12.345679012345679</v>
      </c>
      <c r="I1189" s="154">
        <v>115</v>
      </c>
      <c r="J1189" s="251">
        <f>_xlfn.XLOOKUP($I1189,Inputs!$C$6:$C$23,Inputs!$D$6:$D$23)*$G1189</f>
        <v>8.3428571428571434</v>
      </c>
      <c r="K1189" s="252">
        <f t="shared" si="56"/>
        <v>3</v>
      </c>
      <c r="L1189" s="322"/>
      <c r="M1189" s="322"/>
      <c r="N1189" s="322"/>
      <c r="O1189" s="322"/>
      <c r="P1189" s="322"/>
      <c r="Q1189" s="250">
        <f>_xlfn.XLOOKUP($I1189,Inputs!$G$6:$G$23,Inputs!$J$6:$J$23)*$K1189</f>
        <v>98.449131513647643</v>
      </c>
      <c r="R1189" s="250">
        <f>_xlfn.XLOOKUP($I1189,Inputs!$G$6:$G$23,Inputs!$K$6:$K$23)*$K1189</f>
        <v>108.40163934426229</v>
      </c>
      <c r="S1189" s="211" t="s">
        <v>1254</v>
      </c>
      <c r="T1189" s="31" t="s">
        <v>2853</v>
      </c>
      <c r="U1189" s="211" t="s">
        <v>1256</v>
      </c>
      <c r="V1189" s="31" t="s">
        <v>2850</v>
      </c>
      <c r="W1189" s="16" t="s">
        <v>5495</v>
      </c>
      <c r="X1189" s="16"/>
      <c r="Y1189" s="74">
        <v>347</v>
      </c>
      <c r="Z1189" s="196" t="str">
        <f t="shared" si="57"/>
        <v/>
      </c>
    </row>
    <row r="1190" spans="2:26" ht="18.75">
      <c r="B1190" s="211" t="s">
        <v>1248</v>
      </c>
      <c r="C1190" s="211" t="s">
        <v>2808</v>
      </c>
      <c r="D1190" s="46" t="s">
        <v>2783</v>
      </c>
      <c r="E1190" s="31">
        <v>1</v>
      </c>
      <c r="F1190" s="31" t="s">
        <v>2807</v>
      </c>
      <c r="G1190" s="191">
        <v>40</v>
      </c>
      <c r="H1190" s="191">
        <f t="shared" si="55"/>
        <v>24.691358024691358</v>
      </c>
      <c r="I1190" s="154">
        <v>115</v>
      </c>
      <c r="J1190" s="251">
        <f>_xlfn.XLOOKUP($I1190,Inputs!$C$6:$C$23,Inputs!$D$6:$D$23)*$G1190</f>
        <v>16.685714285714287</v>
      </c>
      <c r="K1190" s="252">
        <f t="shared" si="56"/>
        <v>3</v>
      </c>
      <c r="L1190" s="322"/>
      <c r="M1190" s="322"/>
      <c r="N1190" s="322"/>
      <c r="O1190" s="322"/>
      <c r="P1190" s="322"/>
      <c r="Q1190" s="250">
        <f>_xlfn.XLOOKUP($I1190,Inputs!$G$6:$G$23,Inputs!$J$6:$J$23)*$K1190</f>
        <v>98.449131513647643</v>
      </c>
      <c r="R1190" s="250">
        <f>_xlfn.XLOOKUP($I1190,Inputs!$G$6:$G$23,Inputs!$K$6:$K$23)*$K1190</f>
        <v>108.40163934426229</v>
      </c>
      <c r="S1190" s="211" t="s">
        <v>1253</v>
      </c>
      <c r="T1190" s="31" t="s">
        <v>2851</v>
      </c>
      <c r="U1190" s="211" t="s">
        <v>1254</v>
      </c>
      <c r="V1190" s="31" t="s">
        <v>2853</v>
      </c>
      <c r="W1190" s="16" t="s">
        <v>5495</v>
      </c>
      <c r="X1190" s="16"/>
      <c r="Y1190" s="74">
        <v>348</v>
      </c>
      <c r="Z1190" s="196" t="str">
        <f t="shared" si="57"/>
        <v/>
      </c>
    </row>
    <row r="1191" spans="2:26" ht="18.75">
      <c r="B1191" s="211" t="s">
        <v>1248</v>
      </c>
      <c r="C1191" s="211" t="s">
        <v>2808</v>
      </c>
      <c r="D1191" s="46" t="s">
        <v>2783</v>
      </c>
      <c r="E1191" s="31">
        <v>1</v>
      </c>
      <c r="F1191" s="31" t="s">
        <v>2807</v>
      </c>
      <c r="G1191" s="191">
        <v>21</v>
      </c>
      <c r="H1191" s="191">
        <f t="shared" si="55"/>
        <v>12.962962962962962</v>
      </c>
      <c r="I1191" s="154">
        <v>115</v>
      </c>
      <c r="J1191" s="251">
        <f>_xlfn.XLOOKUP($I1191,Inputs!$C$6:$C$23,Inputs!$D$6:$D$23)*$G1191</f>
        <v>8.76</v>
      </c>
      <c r="K1191" s="252">
        <f t="shared" si="56"/>
        <v>3</v>
      </c>
      <c r="L1191" s="322"/>
      <c r="M1191" s="322"/>
      <c r="N1191" s="322"/>
      <c r="O1191" s="322"/>
      <c r="P1191" s="322"/>
      <c r="Q1191" s="250">
        <f>_xlfn.XLOOKUP($I1191,Inputs!$G$6:$G$23,Inputs!$J$6:$J$23)*$K1191</f>
        <v>98.449131513647643</v>
      </c>
      <c r="R1191" s="250">
        <f>_xlfn.XLOOKUP($I1191,Inputs!$G$6:$G$23,Inputs!$K$6:$K$23)*$K1191</f>
        <v>108.40163934426229</v>
      </c>
      <c r="S1191" s="211" t="s">
        <v>1256</v>
      </c>
      <c r="T1191" s="31" t="s">
        <v>2850</v>
      </c>
      <c r="U1191" s="211" t="s">
        <v>1257</v>
      </c>
      <c r="V1191" s="31" t="s">
        <v>2855</v>
      </c>
      <c r="W1191" s="16" t="s">
        <v>5495</v>
      </c>
      <c r="X1191" s="16"/>
      <c r="Y1191" s="74">
        <v>349</v>
      </c>
      <c r="Z1191" s="196" t="str">
        <f t="shared" si="57"/>
        <v/>
      </c>
    </row>
    <row r="1192" spans="2:26" ht="18.75">
      <c r="B1192" s="211" t="s">
        <v>1262</v>
      </c>
      <c r="C1192" s="211" t="s">
        <v>2808</v>
      </c>
      <c r="D1192" s="46" t="s">
        <v>2783</v>
      </c>
      <c r="E1192" s="31">
        <v>1</v>
      </c>
      <c r="F1192" s="31" t="s">
        <v>2807</v>
      </c>
      <c r="G1192" s="191">
        <v>22</v>
      </c>
      <c r="H1192" s="191">
        <f t="shared" si="55"/>
        <v>13.580246913580247</v>
      </c>
      <c r="I1192" s="154">
        <v>115</v>
      </c>
      <c r="J1192" s="251">
        <f>_xlfn.XLOOKUP($I1192,Inputs!$C$6:$C$23,Inputs!$D$6:$D$23)*$G1192</f>
        <v>9.1771428571428579</v>
      </c>
      <c r="K1192" s="252">
        <f t="shared" si="56"/>
        <v>3</v>
      </c>
      <c r="L1192" s="322"/>
      <c r="M1192" s="322"/>
      <c r="N1192" s="322"/>
      <c r="O1192" s="322"/>
      <c r="P1192" s="322"/>
      <c r="Q1192" s="250">
        <f>_xlfn.XLOOKUP($I1192,Inputs!$G$6:$G$23,Inputs!$J$6:$J$23)*$K1192</f>
        <v>98.449131513647643</v>
      </c>
      <c r="R1192" s="250">
        <f>_xlfn.XLOOKUP($I1192,Inputs!$G$6:$G$23,Inputs!$K$6:$K$23)*$K1192</f>
        <v>108.40163934426229</v>
      </c>
      <c r="S1192" s="211" t="s">
        <v>1263</v>
      </c>
      <c r="T1192" s="31" t="s">
        <v>3132</v>
      </c>
      <c r="U1192" s="211" t="s">
        <v>1264</v>
      </c>
      <c r="V1192" s="31" t="s">
        <v>4211</v>
      </c>
      <c r="W1192" s="16" t="s">
        <v>5495</v>
      </c>
      <c r="X1192" s="16"/>
      <c r="Y1192" s="74">
        <v>721</v>
      </c>
      <c r="Z1192" s="196" t="str">
        <f t="shared" si="57"/>
        <v/>
      </c>
    </row>
    <row r="1193" spans="2:26" ht="18.75">
      <c r="B1193" s="211" t="s">
        <v>1262</v>
      </c>
      <c r="C1193" s="211" t="s">
        <v>2808</v>
      </c>
      <c r="D1193" s="46" t="s">
        <v>2783</v>
      </c>
      <c r="E1193" s="31">
        <v>1</v>
      </c>
      <c r="F1193" s="31" t="s">
        <v>2807</v>
      </c>
      <c r="G1193" s="191">
        <v>22</v>
      </c>
      <c r="H1193" s="191">
        <f t="shared" si="55"/>
        <v>13.580246913580247</v>
      </c>
      <c r="I1193" s="154">
        <v>115</v>
      </c>
      <c r="J1193" s="251">
        <f>_xlfn.XLOOKUP($I1193,Inputs!$C$6:$C$23,Inputs!$D$6:$D$23)*$G1193</f>
        <v>9.1771428571428579</v>
      </c>
      <c r="K1193" s="252">
        <f t="shared" si="56"/>
        <v>3</v>
      </c>
      <c r="L1193" s="322"/>
      <c r="M1193" s="322"/>
      <c r="N1193" s="322"/>
      <c r="O1193" s="322"/>
      <c r="P1193" s="322"/>
      <c r="Q1193" s="250">
        <f>_xlfn.XLOOKUP($I1193,Inputs!$G$6:$G$23,Inputs!$J$6:$J$23)*$K1193</f>
        <v>98.449131513647643</v>
      </c>
      <c r="R1193" s="250">
        <f>_xlfn.XLOOKUP($I1193,Inputs!$G$6:$G$23,Inputs!$K$6:$K$23)*$K1193</f>
        <v>108.40163934426229</v>
      </c>
      <c r="S1193" s="211" t="s">
        <v>1265</v>
      </c>
      <c r="T1193" s="31" t="s">
        <v>4023</v>
      </c>
      <c r="U1193" s="211" t="s">
        <v>1266</v>
      </c>
      <c r="V1193" s="31" t="s">
        <v>3131</v>
      </c>
      <c r="W1193" s="16" t="s">
        <v>5495</v>
      </c>
      <c r="X1193" s="16"/>
      <c r="Y1193" s="74">
        <v>722</v>
      </c>
      <c r="Z1193" s="196" t="str">
        <f t="shared" si="57"/>
        <v/>
      </c>
    </row>
    <row r="1194" spans="2:26" ht="18.75">
      <c r="B1194" s="211" t="s">
        <v>1262</v>
      </c>
      <c r="C1194" s="211" t="s">
        <v>2808</v>
      </c>
      <c r="D1194" s="46" t="s">
        <v>2783</v>
      </c>
      <c r="E1194" s="31">
        <v>1</v>
      </c>
      <c r="F1194" s="31" t="s">
        <v>2807</v>
      </c>
      <c r="G1194" s="191">
        <v>22</v>
      </c>
      <c r="H1194" s="191">
        <f t="shared" si="55"/>
        <v>13.580246913580247</v>
      </c>
      <c r="I1194" s="154">
        <v>115</v>
      </c>
      <c r="J1194" s="251">
        <f>_xlfn.XLOOKUP($I1194,Inputs!$C$6:$C$23,Inputs!$D$6:$D$23)*$G1194</f>
        <v>9.1771428571428579</v>
      </c>
      <c r="K1194" s="252">
        <f t="shared" si="56"/>
        <v>3</v>
      </c>
      <c r="L1194" s="322"/>
      <c r="M1194" s="322"/>
      <c r="N1194" s="322"/>
      <c r="O1194" s="322"/>
      <c r="P1194" s="322"/>
      <c r="Q1194" s="250">
        <f>_xlfn.XLOOKUP($I1194,Inputs!$G$6:$G$23,Inputs!$J$6:$J$23)*$K1194</f>
        <v>98.449131513647643</v>
      </c>
      <c r="R1194" s="250">
        <f>_xlfn.XLOOKUP($I1194,Inputs!$G$6:$G$23,Inputs!$K$6:$K$23)*$K1194</f>
        <v>108.40163934426229</v>
      </c>
      <c r="S1194" s="211" t="s">
        <v>1266</v>
      </c>
      <c r="T1194" s="31" t="s">
        <v>3131</v>
      </c>
      <c r="U1194" s="211" t="s">
        <v>1263</v>
      </c>
      <c r="V1194" s="31" t="s">
        <v>3132</v>
      </c>
      <c r="W1194" s="16" t="s">
        <v>5495</v>
      </c>
      <c r="X1194" s="16"/>
      <c r="Y1194" s="74">
        <v>723</v>
      </c>
      <c r="Z1194" s="196" t="str">
        <f t="shared" si="57"/>
        <v/>
      </c>
    </row>
    <row r="1195" spans="2:26" ht="18.75">
      <c r="B1195" s="211" t="s">
        <v>1267</v>
      </c>
      <c r="C1195" s="211" t="s">
        <v>2808</v>
      </c>
      <c r="D1195" s="46" t="s">
        <v>2783</v>
      </c>
      <c r="E1195" s="31">
        <v>1</v>
      </c>
      <c r="F1195" s="31" t="s">
        <v>2807</v>
      </c>
      <c r="G1195" s="191">
        <v>30.2</v>
      </c>
      <c r="H1195" s="191">
        <f t="shared" si="55"/>
        <v>18.641975308641975</v>
      </c>
      <c r="I1195" s="154">
        <v>115</v>
      </c>
      <c r="J1195" s="251">
        <f>_xlfn.XLOOKUP($I1195,Inputs!$C$6:$C$23,Inputs!$D$6:$D$23)*$G1195</f>
        <v>12.597714285714286</v>
      </c>
      <c r="K1195" s="252">
        <f t="shared" si="56"/>
        <v>3</v>
      </c>
      <c r="L1195" s="322"/>
      <c r="M1195" s="322"/>
      <c r="N1195" s="322"/>
      <c r="O1195" s="322"/>
      <c r="P1195" s="322"/>
      <c r="Q1195" s="250">
        <f>_xlfn.XLOOKUP($I1195,Inputs!$G$6:$G$23,Inputs!$J$6:$J$23)*$K1195</f>
        <v>98.449131513647643</v>
      </c>
      <c r="R1195" s="250">
        <f>_xlfn.XLOOKUP($I1195,Inputs!$G$6:$G$23,Inputs!$K$6:$K$23)*$K1195</f>
        <v>108.40163934426229</v>
      </c>
      <c r="S1195" s="211" t="s">
        <v>1265</v>
      </c>
      <c r="T1195" s="31" t="s">
        <v>4023</v>
      </c>
      <c r="U1195" s="211" t="s">
        <v>1268</v>
      </c>
      <c r="V1195" s="31" t="s">
        <v>2908</v>
      </c>
      <c r="W1195" s="16" t="s">
        <v>5495</v>
      </c>
      <c r="X1195" s="16"/>
      <c r="Y1195" s="74">
        <v>730</v>
      </c>
      <c r="Z1195" s="196" t="str">
        <f t="shared" si="57"/>
        <v/>
      </c>
    </row>
    <row r="1196" spans="2:26" ht="18.75">
      <c r="B1196" s="211" t="s">
        <v>1267</v>
      </c>
      <c r="C1196" s="211" t="s">
        <v>2808</v>
      </c>
      <c r="D1196" s="46" t="s">
        <v>2783</v>
      </c>
      <c r="E1196" s="31">
        <v>1</v>
      </c>
      <c r="F1196" s="31" t="s">
        <v>2807</v>
      </c>
      <c r="G1196" s="191">
        <v>68.2</v>
      </c>
      <c r="H1196" s="191">
        <f t="shared" si="55"/>
        <v>42.098765432098766</v>
      </c>
      <c r="I1196" s="154">
        <v>115</v>
      </c>
      <c r="J1196" s="251">
        <f>_xlfn.XLOOKUP($I1196,Inputs!$C$6:$C$23,Inputs!$D$6:$D$23)*$G1196</f>
        <v>28.44914285714286</v>
      </c>
      <c r="K1196" s="252">
        <f t="shared" si="56"/>
        <v>3</v>
      </c>
      <c r="L1196" s="322"/>
      <c r="M1196" s="322"/>
      <c r="N1196" s="322"/>
      <c r="O1196" s="322"/>
      <c r="P1196" s="322"/>
      <c r="Q1196" s="250">
        <f>_xlfn.XLOOKUP($I1196,Inputs!$G$6:$G$23,Inputs!$J$6:$J$23)*$K1196</f>
        <v>98.449131513647643</v>
      </c>
      <c r="R1196" s="250">
        <f>_xlfn.XLOOKUP($I1196,Inputs!$G$6:$G$23,Inputs!$K$6:$K$23)*$K1196</f>
        <v>108.40163934426229</v>
      </c>
      <c r="S1196" s="211" t="s">
        <v>1268</v>
      </c>
      <c r="T1196" s="31" t="s">
        <v>2908</v>
      </c>
      <c r="U1196" s="211" t="s">
        <v>1269</v>
      </c>
      <c r="V1196" s="31" t="s">
        <v>4635</v>
      </c>
      <c r="W1196" s="16" t="s">
        <v>5495</v>
      </c>
      <c r="X1196" s="16"/>
      <c r="Y1196" s="74">
        <v>731</v>
      </c>
      <c r="Z1196" s="196" t="str">
        <f t="shared" si="57"/>
        <v/>
      </c>
    </row>
    <row r="1197" spans="2:26" ht="18.75">
      <c r="B1197" s="211" t="s">
        <v>1267</v>
      </c>
      <c r="C1197" s="211" t="s">
        <v>2808</v>
      </c>
      <c r="D1197" s="46" t="s">
        <v>2783</v>
      </c>
      <c r="E1197" s="31">
        <v>1</v>
      </c>
      <c r="F1197" s="31" t="s">
        <v>2807</v>
      </c>
      <c r="G1197" s="191">
        <v>0.1</v>
      </c>
      <c r="H1197" s="191">
        <f t="shared" si="55"/>
        <v>6.1728395061728392E-2</v>
      </c>
      <c r="I1197" s="154">
        <v>115</v>
      </c>
      <c r="J1197" s="251">
        <f>_xlfn.XLOOKUP($I1197,Inputs!$C$6:$C$23,Inputs!$D$6:$D$23)*$G1197</f>
        <v>4.1714285714285718E-2</v>
      </c>
      <c r="K1197" s="252">
        <f t="shared" si="56"/>
        <v>3</v>
      </c>
      <c r="L1197" s="322"/>
      <c r="M1197" s="322"/>
      <c r="N1197" s="322"/>
      <c r="O1197" s="322"/>
      <c r="P1197" s="322"/>
      <c r="Q1197" s="250">
        <f>_xlfn.XLOOKUP($I1197,Inputs!$G$6:$G$23,Inputs!$J$6:$J$23)*$K1197</f>
        <v>98.449131513647643</v>
      </c>
      <c r="R1197" s="250">
        <f>_xlfn.XLOOKUP($I1197,Inputs!$G$6:$G$23,Inputs!$K$6:$K$23)*$K1197</f>
        <v>108.40163934426229</v>
      </c>
      <c r="S1197" s="211" t="s">
        <v>1268</v>
      </c>
      <c r="T1197" s="31" t="s">
        <v>2908</v>
      </c>
      <c r="U1197" s="211" t="s">
        <v>1270</v>
      </c>
      <c r="V1197" s="31" t="s">
        <v>4199</v>
      </c>
      <c r="W1197" s="16" t="s">
        <v>5495</v>
      </c>
      <c r="X1197" s="16"/>
      <c r="Y1197" s="74">
        <v>732</v>
      </c>
      <c r="Z1197" s="196" t="str">
        <f t="shared" si="57"/>
        <v/>
      </c>
    </row>
    <row r="1198" spans="2:26" ht="18.75">
      <c r="B1198" s="211" t="s">
        <v>1271</v>
      </c>
      <c r="C1198" s="211" t="s">
        <v>2808</v>
      </c>
      <c r="D1198" s="46" t="s">
        <v>2783</v>
      </c>
      <c r="E1198" s="31">
        <v>1</v>
      </c>
      <c r="F1198" s="31" t="s">
        <v>2807</v>
      </c>
      <c r="G1198" s="191">
        <v>53.2</v>
      </c>
      <c r="H1198" s="191">
        <f t="shared" si="55"/>
        <v>32.839506172839506</v>
      </c>
      <c r="I1198" s="154">
        <v>230</v>
      </c>
      <c r="J1198" s="251">
        <f>_xlfn.XLOOKUP($I1198,Inputs!$C$6:$C$23,Inputs!$D$6:$D$23)*$G1198</f>
        <v>25.536000000000001</v>
      </c>
      <c r="K1198" s="252">
        <f t="shared" si="56"/>
        <v>3</v>
      </c>
      <c r="L1198" s="322"/>
      <c r="M1198" s="322"/>
      <c r="N1198" s="322"/>
      <c r="O1198" s="322"/>
      <c r="P1198" s="322"/>
      <c r="Q1198" s="250">
        <f>_xlfn.XLOOKUP($I1198,Inputs!$G$6:$G$23,Inputs!$J$6:$J$23)*$K1198</f>
        <v>402</v>
      </c>
      <c r="R1198" s="250">
        <f>_xlfn.XLOOKUP($I1198,Inputs!$G$6:$G$23,Inputs!$K$6:$K$23)*$K1198</f>
        <v>435</v>
      </c>
      <c r="S1198" s="211" t="s">
        <v>1272</v>
      </c>
      <c r="T1198" s="31" t="s">
        <v>4513</v>
      </c>
      <c r="U1198" s="211" t="s">
        <v>4578</v>
      </c>
      <c r="V1198" s="31" t="s">
        <v>2933</v>
      </c>
      <c r="W1198" s="16" t="s">
        <v>5495</v>
      </c>
      <c r="X1198" s="16"/>
      <c r="Y1198" s="74">
        <v>1018</v>
      </c>
      <c r="Z1198" s="196" t="str">
        <f t="shared" si="57"/>
        <v/>
      </c>
    </row>
    <row r="1199" spans="2:26" ht="18.75">
      <c r="B1199" s="211" t="s">
        <v>1271</v>
      </c>
      <c r="C1199" s="211" t="s">
        <v>2808</v>
      </c>
      <c r="D1199" s="46" t="s">
        <v>2783</v>
      </c>
      <c r="E1199" s="31">
        <v>1</v>
      </c>
      <c r="F1199" s="31" t="s">
        <v>2807</v>
      </c>
      <c r="G1199" s="191">
        <v>58.6</v>
      </c>
      <c r="H1199" s="191">
        <f t="shared" si="55"/>
        <v>36.172839506172835</v>
      </c>
      <c r="I1199" s="154">
        <v>230</v>
      </c>
      <c r="J1199" s="251">
        <f>_xlfn.XLOOKUP($I1199,Inputs!$C$6:$C$23,Inputs!$D$6:$D$23)*$G1199</f>
        <v>28.128</v>
      </c>
      <c r="K1199" s="252">
        <f t="shared" si="56"/>
        <v>3</v>
      </c>
      <c r="L1199" s="322"/>
      <c r="M1199" s="322"/>
      <c r="N1199" s="322"/>
      <c r="O1199" s="322"/>
      <c r="P1199" s="322"/>
      <c r="Q1199" s="250">
        <f>_xlfn.XLOOKUP($I1199,Inputs!$G$6:$G$23,Inputs!$J$6:$J$23)*$K1199</f>
        <v>402</v>
      </c>
      <c r="R1199" s="250">
        <f>_xlfn.XLOOKUP($I1199,Inputs!$G$6:$G$23,Inputs!$K$6:$K$23)*$K1199</f>
        <v>435</v>
      </c>
      <c r="S1199" s="211" t="s">
        <v>4578</v>
      </c>
      <c r="T1199" s="31" t="s">
        <v>2933</v>
      </c>
      <c r="U1199" s="211" t="s">
        <v>1269</v>
      </c>
      <c r="V1199" s="31" t="s">
        <v>4635</v>
      </c>
      <c r="W1199" s="16" t="s">
        <v>5495</v>
      </c>
      <c r="X1199" s="16"/>
      <c r="Y1199" s="74">
        <v>1019</v>
      </c>
      <c r="Z1199" s="196" t="str">
        <f t="shared" si="57"/>
        <v/>
      </c>
    </row>
    <row r="1200" spans="2:26" ht="18.75">
      <c r="B1200" s="211" t="s">
        <v>1271</v>
      </c>
      <c r="C1200" s="211" t="s">
        <v>2808</v>
      </c>
      <c r="D1200" s="46" t="s">
        <v>2783</v>
      </c>
      <c r="E1200" s="31">
        <v>1</v>
      </c>
      <c r="F1200" s="31" t="s">
        <v>2807</v>
      </c>
      <c r="G1200" s="191">
        <v>0.1</v>
      </c>
      <c r="H1200" s="191">
        <f t="shared" si="55"/>
        <v>6.1728395061728392E-2</v>
      </c>
      <c r="I1200" s="154">
        <v>230</v>
      </c>
      <c r="J1200" s="251">
        <f>_xlfn.XLOOKUP($I1200,Inputs!$C$6:$C$23,Inputs!$D$6:$D$23)*$G1200</f>
        <v>4.8000000000000001E-2</v>
      </c>
      <c r="K1200" s="252">
        <f t="shared" si="56"/>
        <v>3</v>
      </c>
      <c r="L1200" s="322"/>
      <c r="M1200" s="322"/>
      <c r="N1200" s="322"/>
      <c r="O1200" s="322"/>
      <c r="P1200" s="322"/>
      <c r="Q1200" s="250">
        <f>_xlfn.XLOOKUP($I1200,Inputs!$G$6:$G$23,Inputs!$J$6:$J$23)*$K1200</f>
        <v>402</v>
      </c>
      <c r="R1200" s="250">
        <f>_xlfn.XLOOKUP($I1200,Inputs!$G$6:$G$23,Inputs!$K$6:$K$23)*$K1200</f>
        <v>435</v>
      </c>
      <c r="S1200" s="211" t="s">
        <v>4578</v>
      </c>
      <c r="T1200" s="31" t="s">
        <v>2933</v>
      </c>
      <c r="U1200" s="211" t="s">
        <v>4738</v>
      </c>
      <c r="V1200" s="31" t="s">
        <v>4579</v>
      </c>
      <c r="W1200" s="16" t="s">
        <v>5495</v>
      </c>
      <c r="X1200" s="16"/>
      <c r="Y1200" s="74">
        <v>1020</v>
      </c>
      <c r="Z1200" s="196" t="str">
        <f t="shared" si="57"/>
        <v/>
      </c>
    </row>
    <row r="1201" spans="2:26" ht="18.75">
      <c r="B1201" s="211" t="s">
        <v>1277</v>
      </c>
      <c r="C1201" s="211" t="s">
        <v>2808</v>
      </c>
      <c r="D1201" s="46" t="s">
        <v>2783</v>
      </c>
      <c r="E1201" s="31">
        <v>1</v>
      </c>
      <c r="F1201" s="31" t="s">
        <v>2807</v>
      </c>
      <c r="G1201" s="191">
        <v>5.8</v>
      </c>
      <c r="H1201" s="191">
        <f t="shared" si="55"/>
        <v>3.5802469135802464</v>
      </c>
      <c r="I1201" s="154">
        <v>115</v>
      </c>
      <c r="J1201" s="251">
        <f>_xlfn.XLOOKUP($I1201,Inputs!$C$6:$C$23,Inputs!$D$6:$D$23)*$G1201</f>
        <v>2.4194285714285715</v>
      </c>
      <c r="K1201" s="252">
        <f t="shared" si="56"/>
        <v>3</v>
      </c>
      <c r="L1201" s="322"/>
      <c r="M1201" s="322"/>
      <c r="N1201" s="322"/>
      <c r="O1201" s="322"/>
      <c r="P1201" s="322"/>
      <c r="Q1201" s="250">
        <f>_xlfn.XLOOKUP($I1201,Inputs!$G$6:$G$23,Inputs!$J$6:$J$23)*$K1201</f>
        <v>98.449131513647643</v>
      </c>
      <c r="R1201" s="250">
        <f>_xlfn.XLOOKUP($I1201,Inputs!$G$6:$G$23,Inputs!$K$6:$K$23)*$K1201</f>
        <v>108.40163934426229</v>
      </c>
      <c r="S1201" s="211" t="s">
        <v>1279</v>
      </c>
      <c r="T1201" s="31" t="s">
        <v>3200</v>
      </c>
      <c r="U1201" s="211" t="s">
        <v>4460</v>
      </c>
      <c r="V1201" s="31" t="s">
        <v>3889</v>
      </c>
      <c r="W1201" s="16" t="s">
        <v>5495</v>
      </c>
      <c r="X1201" s="16"/>
      <c r="Y1201" s="74">
        <v>1282</v>
      </c>
      <c r="Z1201" s="196" t="str">
        <f t="shared" si="57"/>
        <v/>
      </c>
    </row>
    <row r="1202" spans="2:26" ht="37.5">
      <c r="B1202" s="211" t="s">
        <v>1277</v>
      </c>
      <c r="C1202" s="211" t="s">
        <v>2808</v>
      </c>
      <c r="D1202" s="46" t="s">
        <v>2783</v>
      </c>
      <c r="E1202" s="31">
        <v>1</v>
      </c>
      <c r="F1202" s="31" t="s">
        <v>2807</v>
      </c>
      <c r="G1202" s="191">
        <v>8.3000000000000007</v>
      </c>
      <c r="H1202" s="191">
        <f t="shared" si="55"/>
        <v>5.1234567901234565</v>
      </c>
      <c r="I1202" s="154">
        <v>115</v>
      </c>
      <c r="J1202" s="251">
        <f>_xlfn.XLOOKUP($I1202,Inputs!$C$6:$C$23,Inputs!$D$6:$D$23)*$G1202</f>
        <v>3.4622857142857146</v>
      </c>
      <c r="K1202" s="252">
        <f t="shared" si="56"/>
        <v>3</v>
      </c>
      <c r="L1202" s="322"/>
      <c r="M1202" s="322"/>
      <c r="N1202" s="322"/>
      <c r="O1202" s="322"/>
      <c r="P1202" s="322"/>
      <c r="Q1202" s="250">
        <f>_xlfn.XLOOKUP($I1202,Inputs!$G$6:$G$23,Inputs!$J$6:$J$23)*$K1202</f>
        <v>98.449131513647643</v>
      </c>
      <c r="R1202" s="250">
        <f>_xlfn.XLOOKUP($I1202,Inputs!$G$6:$G$23,Inputs!$K$6:$K$23)*$K1202</f>
        <v>108.40163934426229</v>
      </c>
      <c r="S1202" s="211" t="s">
        <v>1279</v>
      </c>
      <c r="T1202" s="31" t="s">
        <v>3200</v>
      </c>
      <c r="U1202" s="211" t="s">
        <v>4461</v>
      </c>
      <c r="V1202" s="31" t="s">
        <v>3890</v>
      </c>
      <c r="W1202" s="16" t="s">
        <v>5495</v>
      </c>
      <c r="X1202" s="16"/>
      <c r="Y1202" s="74">
        <v>1283</v>
      </c>
      <c r="Z1202" s="196" t="str">
        <f t="shared" si="57"/>
        <v/>
      </c>
    </row>
    <row r="1203" spans="2:26" ht="18.75">
      <c r="B1203" s="211" t="s">
        <v>1277</v>
      </c>
      <c r="C1203" s="211" t="s">
        <v>2808</v>
      </c>
      <c r="D1203" s="46" t="s">
        <v>2783</v>
      </c>
      <c r="E1203" s="31">
        <v>1</v>
      </c>
      <c r="F1203" s="31" t="s">
        <v>2807</v>
      </c>
      <c r="G1203" s="191">
        <v>9.5</v>
      </c>
      <c r="H1203" s="191">
        <f t="shared" si="55"/>
        <v>5.8641975308641969</v>
      </c>
      <c r="I1203" s="154">
        <v>115</v>
      </c>
      <c r="J1203" s="251">
        <f>_xlfn.XLOOKUP($I1203,Inputs!$C$6:$C$23,Inputs!$D$6:$D$23)*$G1203</f>
        <v>3.9628571428571431</v>
      </c>
      <c r="K1203" s="252">
        <f t="shared" si="56"/>
        <v>3</v>
      </c>
      <c r="L1203" s="322"/>
      <c r="M1203" s="322"/>
      <c r="N1203" s="322"/>
      <c r="O1203" s="322"/>
      <c r="P1203" s="322"/>
      <c r="Q1203" s="250">
        <f>_xlfn.XLOOKUP($I1203,Inputs!$G$6:$G$23,Inputs!$J$6:$J$23)*$K1203</f>
        <v>98.449131513647643</v>
      </c>
      <c r="R1203" s="250">
        <f>_xlfn.XLOOKUP($I1203,Inputs!$G$6:$G$23,Inputs!$K$6:$K$23)*$K1203</f>
        <v>108.40163934426229</v>
      </c>
      <c r="S1203" s="211" t="s">
        <v>1232</v>
      </c>
      <c r="T1203" s="31" t="s">
        <v>4157</v>
      </c>
      <c r="U1203" s="211" t="s">
        <v>1278</v>
      </c>
      <c r="V1203" s="31" t="s">
        <v>3201</v>
      </c>
      <c r="W1203" s="16" t="s">
        <v>5495</v>
      </c>
      <c r="X1203" s="16"/>
      <c r="Y1203" s="74">
        <v>1284</v>
      </c>
      <c r="Z1203" s="196" t="str">
        <f t="shared" si="57"/>
        <v/>
      </c>
    </row>
    <row r="1204" spans="2:26" ht="18.75">
      <c r="B1204" s="211" t="s">
        <v>1277</v>
      </c>
      <c r="C1204" s="211" t="s">
        <v>2808</v>
      </c>
      <c r="D1204" s="46" t="s">
        <v>2783</v>
      </c>
      <c r="E1204" s="31">
        <v>1</v>
      </c>
      <c r="F1204" s="31" t="s">
        <v>2807</v>
      </c>
      <c r="G1204" s="191">
        <v>38.799999999999997</v>
      </c>
      <c r="H1204" s="191">
        <f t="shared" si="55"/>
        <v>23.950617283950614</v>
      </c>
      <c r="I1204" s="154">
        <v>115</v>
      </c>
      <c r="J1204" s="251">
        <f>_xlfn.XLOOKUP($I1204,Inputs!$C$6:$C$23,Inputs!$D$6:$D$23)*$G1204</f>
        <v>16.185142857142857</v>
      </c>
      <c r="K1204" s="252">
        <f t="shared" si="56"/>
        <v>3</v>
      </c>
      <c r="L1204" s="322"/>
      <c r="M1204" s="322"/>
      <c r="N1204" s="322"/>
      <c r="O1204" s="322"/>
      <c r="P1204" s="322"/>
      <c r="Q1204" s="250">
        <f>_xlfn.XLOOKUP($I1204,Inputs!$G$6:$G$23,Inputs!$J$6:$J$23)*$K1204</f>
        <v>98.449131513647643</v>
      </c>
      <c r="R1204" s="250">
        <f>_xlfn.XLOOKUP($I1204,Inputs!$G$6:$G$23,Inputs!$K$6:$K$23)*$K1204</f>
        <v>108.40163934426229</v>
      </c>
      <c r="S1204" s="211" t="s">
        <v>1278</v>
      </c>
      <c r="T1204" s="31" t="s">
        <v>3201</v>
      </c>
      <c r="U1204" s="211" t="s">
        <v>1279</v>
      </c>
      <c r="V1204" s="31" t="s">
        <v>3200</v>
      </c>
      <c r="W1204" s="16" t="s">
        <v>5495</v>
      </c>
      <c r="X1204" s="16"/>
      <c r="Y1204" s="74">
        <v>1285</v>
      </c>
      <c r="Z1204" s="196" t="str">
        <f t="shared" si="57"/>
        <v/>
      </c>
    </row>
    <row r="1205" spans="2:26" ht="18.75">
      <c r="B1205" s="211" t="s">
        <v>1280</v>
      </c>
      <c r="C1205" s="211" t="s">
        <v>2808</v>
      </c>
      <c r="D1205" s="46" t="s">
        <v>2783</v>
      </c>
      <c r="E1205" s="31">
        <v>1</v>
      </c>
      <c r="F1205" s="31" t="s">
        <v>2807</v>
      </c>
      <c r="G1205" s="191">
        <v>10.199999999999999</v>
      </c>
      <c r="H1205" s="191">
        <f t="shared" si="55"/>
        <v>6.2962962962962958</v>
      </c>
      <c r="I1205" s="154">
        <v>230</v>
      </c>
      <c r="J1205" s="251">
        <f>_xlfn.XLOOKUP($I1205,Inputs!$C$6:$C$23,Inputs!$D$6:$D$23)*$G1205</f>
        <v>4.8959999999999999</v>
      </c>
      <c r="K1205" s="252">
        <f t="shared" si="56"/>
        <v>3</v>
      </c>
      <c r="L1205" s="322"/>
      <c r="M1205" s="322"/>
      <c r="N1205" s="322"/>
      <c r="O1205" s="322"/>
      <c r="P1205" s="322"/>
      <c r="Q1205" s="250">
        <f>_xlfn.XLOOKUP($I1205,Inputs!$G$6:$G$23,Inputs!$J$6:$J$23)*$K1205</f>
        <v>402</v>
      </c>
      <c r="R1205" s="250">
        <f>_xlfn.XLOOKUP($I1205,Inputs!$G$6:$G$23,Inputs!$K$6:$K$23)*$K1205</f>
        <v>435</v>
      </c>
      <c r="S1205" s="211" t="s">
        <v>4335</v>
      </c>
      <c r="T1205" s="31" t="s">
        <v>2975</v>
      </c>
      <c r="U1205" s="211" t="s">
        <v>4459</v>
      </c>
      <c r="V1205" s="31" t="s">
        <v>4458</v>
      </c>
      <c r="W1205" s="16" t="s">
        <v>5495</v>
      </c>
      <c r="X1205" s="16"/>
      <c r="Y1205" s="74">
        <v>1318</v>
      </c>
      <c r="Z1205" s="196" t="str">
        <f t="shared" si="57"/>
        <v/>
      </c>
    </row>
    <row r="1206" spans="2:26" ht="18.75">
      <c r="B1206" s="211" t="s">
        <v>1280</v>
      </c>
      <c r="C1206" s="211" t="s">
        <v>2808</v>
      </c>
      <c r="D1206" s="46" t="s">
        <v>2783</v>
      </c>
      <c r="E1206" s="31">
        <v>1</v>
      </c>
      <c r="F1206" s="31" t="s">
        <v>2807</v>
      </c>
      <c r="G1206" s="191">
        <v>44.9</v>
      </c>
      <c r="H1206" s="191">
        <f t="shared" si="55"/>
        <v>27.716049382716047</v>
      </c>
      <c r="I1206" s="154">
        <v>230</v>
      </c>
      <c r="J1206" s="251">
        <f>_xlfn.XLOOKUP($I1206,Inputs!$C$6:$C$23,Inputs!$D$6:$D$23)*$G1206</f>
        <v>21.552</v>
      </c>
      <c r="K1206" s="252">
        <f t="shared" si="56"/>
        <v>3</v>
      </c>
      <c r="L1206" s="322"/>
      <c r="M1206" s="322"/>
      <c r="N1206" s="322"/>
      <c r="O1206" s="322"/>
      <c r="P1206" s="322"/>
      <c r="Q1206" s="250">
        <f>_xlfn.XLOOKUP($I1206,Inputs!$G$6:$G$23,Inputs!$J$6:$J$23)*$K1206</f>
        <v>402</v>
      </c>
      <c r="R1206" s="250">
        <f>_xlfn.XLOOKUP($I1206,Inputs!$G$6:$G$23,Inputs!$K$6:$K$23)*$K1206</f>
        <v>435</v>
      </c>
      <c r="S1206" s="211" t="s">
        <v>4335</v>
      </c>
      <c r="T1206" s="31" t="s">
        <v>2975</v>
      </c>
      <c r="U1206" s="211" t="s">
        <v>1229</v>
      </c>
      <c r="V1206" s="31" t="s">
        <v>4611</v>
      </c>
      <c r="W1206" s="16" t="s">
        <v>5495</v>
      </c>
      <c r="X1206" s="16"/>
      <c r="Y1206" s="74">
        <v>1319</v>
      </c>
      <c r="Z1206" s="196" t="str">
        <f t="shared" si="57"/>
        <v/>
      </c>
    </row>
    <row r="1207" spans="2:26" ht="18.75">
      <c r="B1207" s="211" t="s">
        <v>1280</v>
      </c>
      <c r="C1207" s="211" t="s">
        <v>2808</v>
      </c>
      <c r="D1207" s="46" t="s">
        <v>2783</v>
      </c>
      <c r="E1207" s="31">
        <v>1</v>
      </c>
      <c r="F1207" s="31" t="s">
        <v>2807</v>
      </c>
      <c r="G1207" s="191">
        <v>229.4</v>
      </c>
      <c r="H1207" s="191">
        <f t="shared" si="55"/>
        <v>141.60493827160494</v>
      </c>
      <c r="I1207" s="154">
        <v>230</v>
      </c>
      <c r="J1207" s="251">
        <f>_xlfn.XLOOKUP($I1207,Inputs!$C$6:$C$23,Inputs!$D$6:$D$23)*$G1207</f>
        <v>110.11199999999999</v>
      </c>
      <c r="K1207" s="252">
        <f t="shared" si="56"/>
        <v>1.6170730990638076</v>
      </c>
      <c r="L1207" s="322"/>
      <c r="M1207" s="322"/>
      <c r="N1207" s="322"/>
      <c r="O1207" s="322"/>
      <c r="P1207" s="322"/>
      <c r="Q1207" s="250">
        <f>_xlfn.XLOOKUP($I1207,Inputs!$G$6:$G$23,Inputs!$J$6:$J$23)*$K1207</f>
        <v>216.68779527455021</v>
      </c>
      <c r="R1207" s="250">
        <f>_xlfn.XLOOKUP($I1207,Inputs!$G$6:$G$23,Inputs!$K$6:$K$23)*$K1207</f>
        <v>234.4755993642521</v>
      </c>
      <c r="S1207" s="211" t="s">
        <v>1281</v>
      </c>
      <c r="T1207" s="31" t="s">
        <v>4637</v>
      </c>
      <c r="U1207" s="211" t="s">
        <v>4335</v>
      </c>
      <c r="V1207" s="31" t="s">
        <v>2975</v>
      </c>
      <c r="W1207" s="16" t="s">
        <v>5495</v>
      </c>
      <c r="X1207" s="16"/>
      <c r="Y1207" s="74">
        <v>1320</v>
      </c>
      <c r="Z1207" s="196" t="str">
        <f t="shared" si="57"/>
        <v/>
      </c>
    </row>
    <row r="1208" spans="2:26" ht="18.75">
      <c r="B1208" s="211" t="s">
        <v>1282</v>
      </c>
      <c r="C1208" s="211" t="s">
        <v>2808</v>
      </c>
      <c r="D1208" s="46" t="s">
        <v>2783</v>
      </c>
      <c r="E1208" s="31">
        <v>1</v>
      </c>
      <c r="F1208" s="31" t="s">
        <v>2807</v>
      </c>
      <c r="G1208" s="191">
        <v>10.199999999999999</v>
      </c>
      <c r="H1208" s="191">
        <f t="shared" si="55"/>
        <v>6.2962962962962958</v>
      </c>
      <c r="I1208" s="154">
        <v>230</v>
      </c>
      <c r="J1208" s="251">
        <f>_xlfn.XLOOKUP($I1208,Inputs!$C$6:$C$23,Inputs!$D$6:$D$23)*$G1208</f>
        <v>4.8959999999999999</v>
      </c>
      <c r="K1208" s="252">
        <f t="shared" si="56"/>
        <v>3</v>
      </c>
      <c r="L1208" s="322"/>
      <c r="M1208" s="322"/>
      <c r="N1208" s="322"/>
      <c r="O1208" s="322"/>
      <c r="P1208" s="322"/>
      <c r="Q1208" s="250">
        <f>_xlfn.XLOOKUP($I1208,Inputs!$G$6:$G$23,Inputs!$J$6:$J$23)*$K1208</f>
        <v>402</v>
      </c>
      <c r="R1208" s="250">
        <f>_xlfn.XLOOKUP($I1208,Inputs!$G$6:$G$23,Inputs!$K$6:$K$23)*$K1208</f>
        <v>435</v>
      </c>
      <c r="S1208" s="211" t="s">
        <v>4335</v>
      </c>
      <c r="T1208" s="31" t="s">
        <v>2975</v>
      </c>
      <c r="U1208" s="211" t="s">
        <v>4459</v>
      </c>
      <c r="V1208" s="31" t="s">
        <v>4458</v>
      </c>
      <c r="W1208" s="16" t="s">
        <v>5495</v>
      </c>
      <c r="X1208" s="16"/>
      <c r="Y1208" s="74">
        <v>1321</v>
      </c>
      <c r="Z1208" s="196" t="str">
        <f t="shared" si="57"/>
        <v/>
      </c>
    </row>
    <row r="1209" spans="2:26" ht="18.75">
      <c r="B1209" s="211" t="s">
        <v>1282</v>
      </c>
      <c r="C1209" s="211" t="s">
        <v>2808</v>
      </c>
      <c r="D1209" s="46" t="s">
        <v>2783</v>
      </c>
      <c r="E1209" s="31">
        <v>1</v>
      </c>
      <c r="F1209" s="31" t="s">
        <v>2807</v>
      </c>
      <c r="G1209" s="191">
        <v>44.9</v>
      </c>
      <c r="H1209" s="191">
        <f t="shared" si="55"/>
        <v>27.716049382716047</v>
      </c>
      <c r="I1209" s="154">
        <v>230</v>
      </c>
      <c r="J1209" s="251">
        <f>_xlfn.XLOOKUP($I1209,Inputs!$C$6:$C$23,Inputs!$D$6:$D$23)*$G1209</f>
        <v>21.552</v>
      </c>
      <c r="K1209" s="252">
        <f t="shared" si="56"/>
        <v>3</v>
      </c>
      <c r="L1209" s="322"/>
      <c r="M1209" s="322"/>
      <c r="N1209" s="322"/>
      <c r="O1209" s="322"/>
      <c r="P1209" s="322"/>
      <c r="Q1209" s="250">
        <f>_xlfn.XLOOKUP($I1209,Inputs!$G$6:$G$23,Inputs!$J$6:$J$23)*$K1209</f>
        <v>402</v>
      </c>
      <c r="R1209" s="250">
        <f>_xlfn.XLOOKUP($I1209,Inputs!$G$6:$G$23,Inputs!$K$6:$K$23)*$K1209</f>
        <v>435</v>
      </c>
      <c r="S1209" s="211" t="s">
        <v>4335</v>
      </c>
      <c r="T1209" s="31" t="s">
        <v>2975</v>
      </c>
      <c r="U1209" s="211" t="s">
        <v>1229</v>
      </c>
      <c r="V1209" s="31" t="s">
        <v>4611</v>
      </c>
      <c r="W1209" s="16" t="s">
        <v>5495</v>
      </c>
      <c r="X1209" s="16"/>
      <c r="Y1209" s="74">
        <v>1322</v>
      </c>
      <c r="Z1209" s="196" t="str">
        <f t="shared" si="57"/>
        <v/>
      </c>
    </row>
    <row r="1210" spans="2:26" ht="18.75">
      <c r="B1210" s="211" t="s">
        <v>1282</v>
      </c>
      <c r="C1210" s="211" t="s">
        <v>2808</v>
      </c>
      <c r="D1210" s="46" t="s">
        <v>2783</v>
      </c>
      <c r="E1210" s="31">
        <v>1</v>
      </c>
      <c r="F1210" s="31" t="s">
        <v>2807</v>
      </c>
      <c r="G1210" s="191">
        <v>229.4</v>
      </c>
      <c r="H1210" s="191">
        <f t="shared" si="55"/>
        <v>141.60493827160494</v>
      </c>
      <c r="I1210" s="154">
        <v>230</v>
      </c>
      <c r="J1210" s="251">
        <f>_xlfn.XLOOKUP($I1210,Inputs!$C$6:$C$23,Inputs!$D$6:$D$23)*$G1210</f>
        <v>110.11199999999999</v>
      </c>
      <c r="K1210" s="252">
        <f t="shared" si="56"/>
        <v>1.6170730990638076</v>
      </c>
      <c r="L1210" s="322"/>
      <c r="M1210" s="322"/>
      <c r="N1210" s="322"/>
      <c r="O1210" s="322"/>
      <c r="P1210" s="322"/>
      <c r="Q1210" s="250">
        <f>_xlfn.XLOOKUP($I1210,Inputs!$G$6:$G$23,Inputs!$J$6:$J$23)*$K1210</f>
        <v>216.68779527455021</v>
      </c>
      <c r="R1210" s="250">
        <f>_xlfn.XLOOKUP($I1210,Inputs!$G$6:$G$23,Inputs!$K$6:$K$23)*$K1210</f>
        <v>234.4755993642521</v>
      </c>
      <c r="S1210" s="211" t="s">
        <v>1281</v>
      </c>
      <c r="T1210" s="31" t="s">
        <v>4637</v>
      </c>
      <c r="U1210" s="211" t="s">
        <v>4335</v>
      </c>
      <c r="V1210" s="31" t="s">
        <v>2975</v>
      </c>
      <c r="W1210" s="16" t="s">
        <v>5495</v>
      </c>
      <c r="X1210" s="16"/>
      <c r="Y1210" s="74">
        <v>1323</v>
      </c>
      <c r="Z1210" s="196" t="str">
        <f t="shared" si="57"/>
        <v/>
      </c>
    </row>
    <row r="1211" spans="2:26" ht="18.75">
      <c r="B1211" s="211" t="s">
        <v>1283</v>
      </c>
      <c r="C1211" s="211" t="s">
        <v>2808</v>
      </c>
      <c r="D1211" s="46" t="s">
        <v>2783</v>
      </c>
      <c r="E1211" s="31">
        <v>1</v>
      </c>
      <c r="F1211" s="31" t="s">
        <v>2807</v>
      </c>
      <c r="G1211" s="191">
        <v>80</v>
      </c>
      <c r="H1211" s="191">
        <f t="shared" si="55"/>
        <v>49.382716049382715</v>
      </c>
      <c r="I1211" s="154">
        <v>115</v>
      </c>
      <c r="J1211" s="251">
        <f>_xlfn.XLOOKUP($I1211,Inputs!$C$6:$C$23,Inputs!$D$6:$D$23)*$G1211</f>
        <v>33.371428571428574</v>
      </c>
      <c r="K1211" s="252">
        <f t="shared" si="56"/>
        <v>3</v>
      </c>
      <c r="L1211" s="322"/>
      <c r="M1211" s="322"/>
      <c r="N1211" s="322"/>
      <c r="O1211" s="322"/>
      <c r="P1211" s="322"/>
      <c r="Q1211" s="250">
        <f>_xlfn.XLOOKUP($I1211,Inputs!$G$6:$G$23,Inputs!$J$6:$J$23)*$K1211</f>
        <v>98.449131513647643</v>
      </c>
      <c r="R1211" s="250">
        <f>_xlfn.XLOOKUP($I1211,Inputs!$G$6:$G$23,Inputs!$K$6:$K$23)*$K1211</f>
        <v>108.40163934426229</v>
      </c>
      <c r="S1211" s="211" t="s">
        <v>1284</v>
      </c>
      <c r="T1211" s="31" t="s">
        <v>2978</v>
      </c>
      <c r="U1211" s="211" t="s">
        <v>1269</v>
      </c>
      <c r="V1211" s="31" t="s">
        <v>4635</v>
      </c>
      <c r="W1211" s="16" t="s">
        <v>5495</v>
      </c>
      <c r="X1211" s="16"/>
      <c r="Y1211" s="74">
        <v>1338</v>
      </c>
      <c r="Z1211" s="196" t="str">
        <f t="shared" si="57"/>
        <v/>
      </c>
    </row>
    <row r="1212" spans="2:26" ht="18.75">
      <c r="B1212" s="211" t="s">
        <v>1283</v>
      </c>
      <c r="C1212" s="211" t="s">
        <v>2808</v>
      </c>
      <c r="D1212" s="46" t="s">
        <v>2783</v>
      </c>
      <c r="E1212" s="31">
        <v>1</v>
      </c>
      <c r="F1212" s="31" t="s">
        <v>2807</v>
      </c>
      <c r="G1212" s="191">
        <v>77</v>
      </c>
      <c r="H1212" s="191">
        <f t="shared" si="55"/>
        <v>47.53086419753086</v>
      </c>
      <c r="I1212" s="154">
        <v>115</v>
      </c>
      <c r="J1212" s="251">
        <f>_xlfn.XLOOKUP($I1212,Inputs!$C$6:$C$23,Inputs!$D$6:$D$23)*$G1212</f>
        <v>32.119999999999997</v>
      </c>
      <c r="K1212" s="252">
        <f t="shared" si="56"/>
        <v>3</v>
      </c>
      <c r="L1212" s="322"/>
      <c r="M1212" s="322"/>
      <c r="N1212" s="322"/>
      <c r="O1212" s="322"/>
      <c r="P1212" s="322"/>
      <c r="Q1212" s="250">
        <f>_xlfn.XLOOKUP($I1212,Inputs!$G$6:$G$23,Inputs!$J$6:$J$23)*$K1212</f>
        <v>98.449131513647643</v>
      </c>
      <c r="R1212" s="250">
        <f>_xlfn.XLOOKUP($I1212,Inputs!$G$6:$G$23,Inputs!$K$6:$K$23)*$K1212</f>
        <v>108.40163934426229</v>
      </c>
      <c r="S1212" s="211" t="s">
        <v>1232</v>
      </c>
      <c r="T1212" s="31" t="s">
        <v>4157</v>
      </c>
      <c r="U1212" s="211" t="s">
        <v>1284</v>
      </c>
      <c r="V1212" s="31" t="s">
        <v>2978</v>
      </c>
      <c r="W1212" s="16" t="s">
        <v>5495</v>
      </c>
      <c r="X1212" s="16"/>
      <c r="Y1212" s="74">
        <v>1339</v>
      </c>
      <c r="Z1212" s="196" t="str">
        <f t="shared" si="57"/>
        <v/>
      </c>
    </row>
    <row r="1213" spans="2:26" ht="18.75">
      <c r="B1213" s="211" t="s">
        <v>1285</v>
      </c>
      <c r="C1213" s="211" t="s">
        <v>2808</v>
      </c>
      <c r="D1213" s="46" t="s">
        <v>2783</v>
      </c>
      <c r="E1213" s="31">
        <v>1</v>
      </c>
      <c r="F1213" s="31" t="s">
        <v>2807</v>
      </c>
      <c r="G1213" s="191">
        <v>0.5</v>
      </c>
      <c r="H1213" s="191">
        <f t="shared" si="55"/>
        <v>0.30864197530864196</v>
      </c>
      <c r="I1213" s="154">
        <v>115</v>
      </c>
      <c r="J1213" s="251">
        <f>_xlfn.XLOOKUP($I1213,Inputs!$C$6:$C$23,Inputs!$D$6:$D$23)*$G1213</f>
        <v>0.20857142857142857</v>
      </c>
      <c r="K1213" s="252">
        <f t="shared" si="56"/>
        <v>3</v>
      </c>
      <c r="L1213" s="322"/>
      <c r="M1213" s="322"/>
      <c r="N1213" s="322"/>
      <c r="O1213" s="322"/>
      <c r="P1213" s="322"/>
      <c r="Q1213" s="250">
        <f>_xlfn.XLOOKUP($I1213,Inputs!$G$6:$G$23,Inputs!$J$6:$J$23)*$K1213</f>
        <v>98.449131513647643</v>
      </c>
      <c r="R1213" s="250">
        <f>_xlfn.XLOOKUP($I1213,Inputs!$G$6:$G$23,Inputs!$K$6:$K$23)*$K1213</f>
        <v>108.40163934426229</v>
      </c>
      <c r="S1213" s="211" t="s">
        <v>1281</v>
      </c>
      <c r="T1213" s="134" t="s">
        <v>4637</v>
      </c>
      <c r="U1213" s="211" t="s">
        <v>1287</v>
      </c>
      <c r="V1213" s="31" t="s">
        <v>4201</v>
      </c>
      <c r="W1213" s="16" t="s">
        <v>5495</v>
      </c>
      <c r="X1213" s="16"/>
      <c r="Y1213" s="74">
        <v>1347</v>
      </c>
      <c r="Z1213" s="196" t="str">
        <f t="shared" si="57"/>
        <v/>
      </c>
    </row>
    <row r="1214" spans="2:26" ht="18.75">
      <c r="B1214" s="211" t="s">
        <v>1285</v>
      </c>
      <c r="C1214" s="211" t="s">
        <v>2808</v>
      </c>
      <c r="D1214" s="46" t="s">
        <v>2783</v>
      </c>
      <c r="E1214" s="31">
        <v>1</v>
      </c>
      <c r="F1214" s="31" t="s">
        <v>2807</v>
      </c>
      <c r="G1214" s="191">
        <v>0.5</v>
      </c>
      <c r="H1214" s="191">
        <f t="shared" si="55"/>
        <v>0.30864197530864196</v>
      </c>
      <c r="I1214" s="154">
        <v>115</v>
      </c>
      <c r="J1214" s="251">
        <f>_xlfn.XLOOKUP($I1214,Inputs!$C$6:$C$23,Inputs!$D$6:$D$23)*$G1214</f>
        <v>0.20857142857142857</v>
      </c>
      <c r="K1214" s="252">
        <f t="shared" si="56"/>
        <v>3</v>
      </c>
      <c r="L1214" s="322"/>
      <c r="M1214" s="322"/>
      <c r="N1214" s="322"/>
      <c r="O1214" s="322"/>
      <c r="P1214" s="322"/>
      <c r="Q1214" s="250">
        <f>_xlfn.XLOOKUP($I1214,Inputs!$G$6:$G$23,Inputs!$J$6:$J$23)*$K1214</f>
        <v>98.449131513647643</v>
      </c>
      <c r="R1214" s="250">
        <f>_xlfn.XLOOKUP($I1214,Inputs!$G$6:$G$23,Inputs!$K$6:$K$23)*$K1214</f>
        <v>108.40163934426229</v>
      </c>
      <c r="S1214" s="211" t="s">
        <v>1286</v>
      </c>
      <c r="T1214" s="31" t="s">
        <v>3024</v>
      </c>
      <c r="U1214" s="211" t="s">
        <v>1281</v>
      </c>
      <c r="V1214" s="31" t="s">
        <v>4637</v>
      </c>
      <c r="W1214" s="16" t="s">
        <v>5495</v>
      </c>
      <c r="X1214" s="16"/>
      <c r="Y1214" s="74">
        <v>1349</v>
      </c>
      <c r="Z1214" s="196" t="str">
        <f t="shared" si="57"/>
        <v/>
      </c>
    </row>
    <row r="1215" spans="2:26" ht="18.75">
      <c r="B1215" s="211" t="s">
        <v>1288</v>
      </c>
      <c r="C1215" s="211" t="s">
        <v>2808</v>
      </c>
      <c r="D1215" s="46" t="s">
        <v>2783</v>
      </c>
      <c r="E1215" s="31">
        <v>1</v>
      </c>
      <c r="F1215" s="31" t="s">
        <v>2807</v>
      </c>
      <c r="G1215" s="191">
        <v>8</v>
      </c>
      <c r="H1215" s="191">
        <f t="shared" si="55"/>
        <v>4.9382716049382713</v>
      </c>
      <c r="I1215" s="154">
        <v>230</v>
      </c>
      <c r="J1215" s="251">
        <f>_xlfn.XLOOKUP($I1215,Inputs!$C$6:$C$23,Inputs!$D$6:$D$23)*$G1215</f>
        <v>3.84</v>
      </c>
      <c r="K1215" s="252">
        <f t="shared" si="56"/>
        <v>3</v>
      </c>
      <c r="L1215" s="322"/>
      <c r="M1215" s="322"/>
      <c r="N1215" s="322"/>
      <c r="O1215" s="322"/>
      <c r="P1215" s="322"/>
      <c r="Q1215" s="250">
        <f>_xlfn.XLOOKUP($I1215,Inputs!$G$6:$G$23,Inputs!$J$6:$J$23)*$K1215</f>
        <v>402</v>
      </c>
      <c r="R1215" s="250">
        <f>_xlfn.XLOOKUP($I1215,Inputs!$G$6:$G$23,Inputs!$K$6:$K$23)*$K1215</f>
        <v>435</v>
      </c>
      <c r="S1215" s="211" t="s">
        <v>1289</v>
      </c>
      <c r="T1215" s="31" t="s">
        <v>3866</v>
      </c>
      <c r="U1215" s="211" t="s">
        <v>1290</v>
      </c>
      <c r="V1215" s="31" t="s">
        <v>3222</v>
      </c>
      <c r="W1215" s="16" t="s">
        <v>5495</v>
      </c>
      <c r="X1215" s="16"/>
      <c r="Y1215" s="74">
        <v>1494</v>
      </c>
      <c r="Z1215" s="196" t="str">
        <f t="shared" si="57"/>
        <v/>
      </c>
    </row>
    <row r="1216" spans="2:26" ht="18.75">
      <c r="B1216" s="211" t="s">
        <v>1288</v>
      </c>
      <c r="C1216" s="211" t="s">
        <v>2808</v>
      </c>
      <c r="D1216" s="46" t="s">
        <v>2783</v>
      </c>
      <c r="E1216" s="31">
        <v>1</v>
      </c>
      <c r="F1216" s="31" t="s">
        <v>2807</v>
      </c>
      <c r="G1216" s="191">
        <v>8.9</v>
      </c>
      <c r="H1216" s="191">
        <f t="shared" si="55"/>
        <v>5.4938271604938267</v>
      </c>
      <c r="I1216" s="154">
        <v>230</v>
      </c>
      <c r="J1216" s="251">
        <f>_xlfn.XLOOKUP($I1216,Inputs!$C$6:$C$23,Inputs!$D$6:$D$23)*$G1216</f>
        <v>4.2720000000000002</v>
      </c>
      <c r="K1216" s="252">
        <f t="shared" si="56"/>
        <v>3</v>
      </c>
      <c r="L1216" s="322"/>
      <c r="M1216" s="322"/>
      <c r="N1216" s="322"/>
      <c r="O1216" s="322"/>
      <c r="P1216" s="322"/>
      <c r="Q1216" s="250">
        <f>_xlfn.XLOOKUP($I1216,Inputs!$G$6:$G$23,Inputs!$J$6:$J$23)*$K1216</f>
        <v>402</v>
      </c>
      <c r="R1216" s="250">
        <f>_xlfn.XLOOKUP($I1216,Inputs!$G$6:$G$23,Inputs!$K$6:$K$23)*$K1216</f>
        <v>435</v>
      </c>
      <c r="S1216" s="211" t="s">
        <v>1290</v>
      </c>
      <c r="T1216" s="31" t="s">
        <v>3222</v>
      </c>
      <c r="U1216" s="211" t="s">
        <v>1228</v>
      </c>
      <c r="V1216" s="31" t="s">
        <v>4610</v>
      </c>
      <c r="W1216" s="16" t="s">
        <v>5495</v>
      </c>
      <c r="X1216" s="16"/>
      <c r="Y1216" s="74">
        <v>1495</v>
      </c>
      <c r="Z1216" s="196" t="str">
        <f t="shared" si="57"/>
        <v/>
      </c>
    </row>
    <row r="1217" spans="2:26" ht="18.75">
      <c r="B1217" s="211" t="s">
        <v>2361</v>
      </c>
      <c r="C1217" s="211" t="s">
        <v>2808</v>
      </c>
      <c r="D1217" s="46" t="s">
        <v>2783</v>
      </c>
      <c r="E1217" s="31">
        <v>1</v>
      </c>
      <c r="F1217" s="31" t="s">
        <v>2807</v>
      </c>
      <c r="G1217" s="191">
        <v>0.1</v>
      </c>
      <c r="H1217" s="191">
        <f t="shared" si="55"/>
        <v>6.1728395061728392E-2</v>
      </c>
      <c r="I1217" s="154">
        <v>230</v>
      </c>
      <c r="J1217" s="251">
        <f>_xlfn.XLOOKUP($I1217,Inputs!$C$6:$C$23,Inputs!$D$6:$D$23)*$G1217</f>
        <v>4.8000000000000001E-2</v>
      </c>
      <c r="K1217" s="252">
        <f t="shared" si="56"/>
        <v>3</v>
      </c>
      <c r="L1217" s="322"/>
      <c r="M1217" s="322"/>
      <c r="N1217" s="322"/>
      <c r="O1217" s="322"/>
      <c r="P1217" s="322"/>
      <c r="Q1217" s="250">
        <f>_xlfn.XLOOKUP($I1217,Inputs!$G$6:$G$23,Inputs!$J$6:$J$23)*$K1217</f>
        <v>402</v>
      </c>
      <c r="R1217" s="250">
        <f>_xlfn.XLOOKUP($I1217,Inputs!$G$6:$G$23,Inputs!$K$6:$K$23)*$K1217</f>
        <v>435</v>
      </c>
      <c r="S1217" s="211" t="s">
        <v>2362</v>
      </c>
      <c r="T1217" s="31" t="s">
        <v>2994</v>
      </c>
      <c r="U1217" s="211" t="s">
        <v>4329</v>
      </c>
      <c r="V1217" s="31" t="s">
        <v>3880</v>
      </c>
      <c r="W1217" s="16" t="s">
        <v>5495</v>
      </c>
      <c r="X1217" s="16"/>
      <c r="Y1217" s="74">
        <v>1540</v>
      </c>
      <c r="Z1217" s="196" t="str">
        <f t="shared" si="57"/>
        <v/>
      </c>
    </row>
    <row r="1218" spans="2:26" ht="18.75">
      <c r="B1218" s="211" t="s">
        <v>2361</v>
      </c>
      <c r="C1218" s="211" t="s">
        <v>2808</v>
      </c>
      <c r="D1218" s="46" t="s">
        <v>2783</v>
      </c>
      <c r="E1218" s="31">
        <v>1</v>
      </c>
      <c r="F1218" s="31" t="s">
        <v>2807</v>
      </c>
      <c r="G1218" s="191">
        <v>56.6</v>
      </c>
      <c r="H1218" s="191">
        <f t="shared" si="55"/>
        <v>34.938271604938272</v>
      </c>
      <c r="I1218" s="154">
        <v>230</v>
      </c>
      <c r="J1218" s="251">
        <f>_xlfn.XLOOKUP($I1218,Inputs!$C$6:$C$23,Inputs!$D$6:$D$23)*$G1218</f>
        <v>27.167999999999999</v>
      </c>
      <c r="K1218" s="252">
        <f t="shared" si="56"/>
        <v>3</v>
      </c>
      <c r="L1218" s="322"/>
      <c r="M1218" s="322"/>
      <c r="N1218" s="322"/>
      <c r="O1218" s="322"/>
      <c r="P1218" s="322"/>
      <c r="Q1218" s="250">
        <f>_xlfn.XLOOKUP($I1218,Inputs!$G$6:$G$23,Inputs!$J$6:$J$23)*$K1218</f>
        <v>402</v>
      </c>
      <c r="R1218" s="250">
        <f>_xlfn.XLOOKUP($I1218,Inputs!$G$6:$G$23,Inputs!$K$6:$K$23)*$K1218</f>
        <v>435</v>
      </c>
      <c r="S1218" s="211" t="s">
        <v>2362</v>
      </c>
      <c r="T1218" s="31" t="s">
        <v>2994</v>
      </c>
      <c r="U1218" s="211" t="s">
        <v>1331</v>
      </c>
      <c r="V1218" s="31" t="s">
        <v>4153</v>
      </c>
      <c r="W1218" s="16" t="s">
        <v>5495</v>
      </c>
      <c r="X1218" s="16"/>
      <c r="Y1218" s="74">
        <v>1541</v>
      </c>
      <c r="Z1218" s="196" t="str">
        <f t="shared" si="57"/>
        <v/>
      </c>
    </row>
    <row r="1219" spans="2:26" ht="18.75">
      <c r="B1219" s="211" t="s">
        <v>2361</v>
      </c>
      <c r="C1219" s="211" t="s">
        <v>2808</v>
      </c>
      <c r="D1219" s="46" t="s">
        <v>2783</v>
      </c>
      <c r="E1219" s="31">
        <v>1</v>
      </c>
      <c r="F1219" s="31" t="s">
        <v>2807</v>
      </c>
      <c r="G1219" s="191">
        <v>147.80000000000001</v>
      </c>
      <c r="H1219" s="191">
        <f t="shared" si="55"/>
        <v>91.23456790123457</v>
      </c>
      <c r="I1219" s="154">
        <v>230</v>
      </c>
      <c r="J1219" s="251">
        <f>_xlfn.XLOOKUP($I1219,Inputs!$C$6:$C$23,Inputs!$D$6:$D$23)*$G1219</f>
        <v>70.944000000000003</v>
      </c>
      <c r="K1219" s="252">
        <f t="shared" si="56"/>
        <v>2.160930102558368</v>
      </c>
      <c r="L1219" s="322"/>
      <c r="M1219" s="322"/>
      <c r="N1219" s="322"/>
      <c r="O1219" s="322"/>
      <c r="P1219" s="322"/>
      <c r="Q1219" s="250">
        <f>_xlfn.XLOOKUP($I1219,Inputs!$G$6:$G$23,Inputs!$J$6:$J$23)*$K1219</f>
        <v>289.56463374282134</v>
      </c>
      <c r="R1219" s="250">
        <f>_xlfn.XLOOKUP($I1219,Inputs!$G$6:$G$23,Inputs!$K$6:$K$23)*$K1219</f>
        <v>313.33486487096337</v>
      </c>
      <c r="S1219" s="211" t="s">
        <v>1315</v>
      </c>
      <c r="T1219" s="31" t="s">
        <v>4640</v>
      </c>
      <c r="U1219" s="211" t="s">
        <v>2362</v>
      </c>
      <c r="V1219" s="31" t="s">
        <v>2994</v>
      </c>
      <c r="W1219" s="16" t="s">
        <v>5495</v>
      </c>
      <c r="X1219" s="16"/>
      <c r="Y1219" s="74">
        <v>1542</v>
      </c>
      <c r="Z1219" s="196" t="str">
        <f t="shared" si="57"/>
        <v/>
      </c>
    </row>
    <row r="1220" spans="2:26" ht="18.75">
      <c r="B1220" s="211" t="s">
        <v>2363</v>
      </c>
      <c r="C1220" s="211" t="s">
        <v>2808</v>
      </c>
      <c r="D1220" s="46" t="s">
        <v>2783</v>
      </c>
      <c r="E1220" s="31">
        <v>1</v>
      </c>
      <c r="F1220" s="31" t="s">
        <v>2807</v>
      </c>
      <c r="G1220" s="191">
        <v>0.1</v>
      </c>
      <c r="H1220" s="191">
        <f t="shared" ref="H1220:H1283" si="58">G1220/1.62</f>
        <v>6.1728395061728392E-2</v>
      </c>
      <c r="I1220" s="154">
        <v>230</v>
      </c>
      <c r="J1220" s="251">
        <f>_xlfn.XLOOKUP($I1220,Inputs!$C$6:$C$23,Inputs!$D$6:$D$23)*$G1220</f>
        <v>4.8000000000000001E-2</v>
      </c>
      <c r="K1220" s="252">
        <f t="shared" ref="K1220:K1283" si="59">IF((42.4*(H1220)^(-0.6595))&gt;=3,3,(IF(42.4*(H1220)^(-0.6595)&lt;=0.5,0.5,(42.4*(H1220)^(-0.6595)))))</f>
        <v>3</v>
      </c>
      <c r="L1220" s="322"/>
      <c r="M1220" s="322"/>
      <c r="N1220" s="322"/>
      <c r="O1220" s="322"/>
      <c r="P1220" s="322"/>
      <c r="Q1220" s="250">
        <f>_xlfn.XLOOKUP($I1220,Inputs!$G$6:$G$23,Inputs!$J$6:$J$23)*$K1220</f>
        <v>402</v>
      </c>
      <c r="R1220" s="250">
        <f>_xlfn.XLOOKUP($I1220,Inputs!$G$6:$G$23,Inputs!$K$6:$K$23)*$K1220</f>
        <v>435</v>
      </c>
      <c r="S1220" s="211" t="s">
        <v>2362</v>
      </c>
      <c r="T1220" s="31" t="s">
        <v>2994</v>
      </c>
      <c r="U1220" s="211" t="s">
        <v>4329</v>
      </c>
      <c r="V1220" s="31" t="s">
        <v>3880</v>
      </c>
      <c r="W1220" s="16" t="s">
        <v>5495</v>
      </c>
      <c r="X1220" s="16"/>
      <c r="Y1220" s="74">
        <v>1543</v>
      </c>
      <c r="Z1220" s="196" t="str">
        <f t="shared" si="57"/>
        <v/>
      </c>
    </row>
    <row r="1221" spans="2:26" ht="18.75">
      <c r="B1221" s="211" t="s">
        <v>2363</v>
      </c>
      <c r="C1221" s="211" t="s">
        <v>2808</v>
      </c>
      <c r="D1221" s="46" t="s">
        <v>2783</v>
      </c>
      <c r="E1221" s="31">
        <v>1</v>
      </c>
      <c r="F1221" s="31" t="s">
        <v>2807</v>
      </c>
      <c r="G1221" s="191">
        <v>56.6</v>
      </c>
      <c r="H1221" s="191">
        <f t="shared" si="58"/>
        <v>34.938271604938272</v>
      </c>
      <c r="I1221" s="154">
        <v>230</v>
      </c>
      <c r="J1221" s="251">
        <f>_xlfn.XLOOKUP($I1221,Inputs!$C$6:$C$23,Inputs!$D$6:$D$23)*$G1221</f>
        <v>27.167999999999999</v>
      </c>
      <c r="K1221" s="252">
        <f t="shared" si="59"/>
        <v>3</v>
      </c>
      <c r="L1221" s="322"/>
      <c r="M1221" s="322"/>
      <c r="N1221" s="322"/>
      <c r="O1221" s="322"/>
      <c r="P1221" s="322"/>
      <c r="Q1221" s="250">
        <f>_xlfn.XLOOKUP($I1221,Inputs!$G$6:$G$23,Inputs!$J$6:$J$23)*$K1221</f>
        <v>402</v>
      </c>
      <c r="R1221" s="250">
        <f>_xlfn.XLOOKUP($I1221,Inputs!$G$6:$G$23,Inputs!$K$6:$K$23)*$K1221</f>
        <v>435</v>
      </c>
      <c r="S1221" s="211" t="s">
        <v>2362</v>
      </c>
      <c r="T1221" s="31" t="s">
        <v>2994</v>
      </c>
      <c r="U1221" s="211" t="s">
        <v>1331</v>
      </c>
      <c r="V1221" s="31" t="s">
        <v>4153</v>
      </c>
      <c r="W1221" s="16" t="s">
        <v>5495</v>
      </c>
      <c r="X1221" s="16"/>
      <c r="Y1221" s="74">
        <v>1544</v>
      </c>
      <c r="Z1221" s="196" t="str">
        <f t="shared" si="57"/>
        <v/>
      </c>
    </row>
    <row r="1222" spans="2:26" ht="18.75">
      <c r="B1222" s="211" t="s">
        <v>2363</v>
      </c>
      <c r="C1222" s="211" t="s">
        <v>2808</v>
      </c>
      <c r="D1222" s="46" t="s">
        <v>2783</v>
      </c>
      <c r="E1222" s="31">
        <v>1</v>
      </c>
      <c r="F1222" s="31" t="s">
        <v>2807</v>
      </c>
      <c r="G1222" s="191">
        <v>147.80000000000001</v>
      </c>
      <c r="H1222" s="191">
        <f t="shared" si="58"/>
        <v>91.23456790123457</v>
      </c>
      <c r="I1222" s="154">
        <v>230</v>
      </c>
      <c r="J1222" s="251">
        <f>_xlfn.XLOOKUP($I1222,Inputs!$C$6:$C$23,Inputs!$D$6:$D$23)*$G1222</f>
        <v>70.944000000000003</v>
      </c>
      <c r="K1222" s="252">
        <f t="shared" si="59"/>
        <v>2.160930102558368</v>
      </c>
      <c r="L1222" s="322"/>
      <c r="M1222" s="322"/>
      <c r="N1222" s="322"/>
      <c r="O1222" s="322"/>
      <c r="P1222" s="322"/>
      <c r="Q1222" s="250">
        <f>_xlfn.XLOOKUP($I1222,Inputs!$G$6:$G$23,Inputs!$J$6:$J$23)*$K1222</f>
        <v>289.56463374282134</v>
      </c>
      <c r="R1222" s="250">
        <f>_xlfn.XLOOKUP($I1222,Inputs!$G$6:$G$23,Inputs!$K$6:$K$23)*$K1222</f>
        <v>313.33486487096337</v>
      </c>
      <c r="S1222" s="211" t="s">
        <v>1315</v>
      </c>
      <c r="T1222" s="31" t="s">
        <v>4640</v>
      </c>
      <c r="U1222" s="211" t="s">
        <v>2362</v>
      </c>
      <c r="V1222" s="31" t="s">
        <v>2994</v>
      </c>
      <c r="W1222" s="16" t="s">
        <v>5495</v>
      </c>
      <c r="X1222" s="16"/>
      <c r="Y1222" s="74">
        <v>1545</v>
      </c>
      <c r="Z1222" s="196" t="str">
        <f t="shared" si="57"/>
        <v/>
      </c>
    </row>
    <row r="1223" spans="2:26" ht="18.75">
      <c r="B1223" s="211" t="s">
        <v>2369</v>
      </c>
      <c r="C1223" s="211" t="s">
        <v>2808</v>
      </c>
      <c r="D1223" s="46" t="s">
        <v>2783</v>
      </c>
      <c r="E1223" s="31">
        <v>1</v>
      </c>
      <c r="F1223" s="31" t="s">
        <v>2807</v>
      </c>
      <c r="G1223" s="191">
        <v>14.6</v>
      </c>
      <c r="H1223" s="191">
        <f t="shared" si="58"/>
        <v>9.0123456790123448</v>
      </c>
      <c r="I1223" s="154">
        <v>115</v>
      </c>
      <c r="J1223" s="251">
        <f>_xlfn.XLOOKUP($I1223,Inputs!$C$6:$C$23,Inputs!$D$6:$D$23)*$G1223</f>
        <v>6.0902857142857139</v>
      </c>
      <c r="K1223" s="252">
        <f t="shared" si="59"/>
        <v>3</v>
      </c>
      <c r="L1223" s="322"/>
      <c r="M1223" s="322"/>
      <c r="N1223" s="322"/>
      <c r="O1223" s="322"/>
      <c r="P1223" s="322"/>
      <c r="Q1223" s="250">
        <f>_xlfn.XLOOKUP($I1223,Inputs!$G$6:$G$23,Inputs!$J$6:$J$23)*$K1223</f>
        <v>98.449131513647643</v>
      </c>
      <c r="R1223" s="250">
        <f>_xlfn.XLOOKUP($I1223,Inputs!$G$6:$G$23,Inputs!$K$6:$K$23)*$K1223</f>
        <v>108.40163934426229</v>
      </c>
      <c r="S1223" s="211" t="s">
        <v>1245</v>
      </c>
      <c r="T1223" s="31" t="s">
        <v>4204</v>
      </c>
      <c r="U1223" s="211" t="s">
        <v>1259</v>
      </c>
      <c r="V1223" s="31" t="s">
        <v>3952</v>
      </c>
      <c r="W1223" s="16" t="s">
        <v>5495</v>
      </c>
      <c r="X1223" s="16"/>
      <c r="Y1223" s="74">
        <v>1551</v>
      </c>
      <c r="Z1223" s="196" t="str">
        <f t="shared" si="57"/>
        <v/>
      </c>
    </row>
    <row r="1224" spans="2:26" ht="18.75">
      <c r="B1224" s="211" t="s">
        <v>1291</v>
      </c>
      <c r="C1224" s="211" t="s">
        <v>2808</v>
      </c>
      <c r="D1224" s="46" t="s">
        <v>2783</v>
      </c>
      <c r="E1224" s="31">
        <v>1</v>
      </c>
      <c r="F1224" s="31" t="s">
        <v>2807</v>
      </c>
      <c r="G1224" s="191">
        <v>33</v>
      </c>
      <c r="H1224" s="191">
        <f t="shared" si="58"/>
        <v>20.37037037037037</v>
      </c>
      <c r="I1224" s="154">
        <v>115</v>
      </c>
      <c r="J1224" s="251">
        <f>_xlfn.XLOOKUP($I1224,Inputs!$C$6:$C$23,Inputs!$D$6:$D$23)*$G1224</f>
        <v>13.765714285714285</v>
      </c>
      <c r="K1224" s="252">
        <f t="shared" si="59"/>
        <v>3</v>
      </c>
      <c r="L1224" s="322"/>
      <c r="M1224" s="322"/>
      <c r="N1224" s="322"/>
      <c r="O1224" s="322"/>
      <c r="P1224" s="322"/>
      <c r="Q1224" s="250">
        <f>_xlfn.XLOOKUP($I1224,Inputs!$G$6:$G$23,Inputs!$J$6:$J$23)*$K1224</f>
        <v>98.449131513647643</v>
      </c>
      <c r="R1224" s="250">
        <f>_xlfn.XLOOKUP($I1224,Inputs!$G$6:$G$23,Inputs!$K$6:$K$23)*$K1224</f>
        <v>108.40163934426229</v>
      </c>
      <c r="S1224" s="211" t="s">
        <v>1245</v>
      </c>
      <c r="T1224" s="31" t="s">
        <v>4204</v>
      </c>
      <c r="U1224" s="211" t="s">
        <v>1292</v>
      </c>
      <c r="V1224" s="31" t="s">
        <v>3251</v>
      </c>
      <c r="W1224" s="16" t="s">
        <v>5495</v>
      </c>
      <c r="X1224" s="16"/>
      <c r="Y1224" s="74">
        <v>1570</v>
      </c>
      <c r="Z1224" s="196" t="str">
        <f t="shared" si="57"/>
        <v/>
      </c>
    </row>
    <row r="1225" spans="2:26" ht="18.75">
      <c r="B1225" s="211" t="s">
        <v>1293</v>
      </c>
      <c r="C1225" s="211" t="s">
        <v>2808</v>
      </c>
      <c r="D1225" s="46" t="s">
        <v>2783</v>
      </c>
      <c r="E1225" s="31">
        <v>1</v>
      </c>
      <c r="F1225" s="31" t="s">
        <v>2807</v>
      </c>
      <c r="G1225" s="191">
        <v>15.4</v>
      </c>
      <c r="H1225" s="191">
        <f t="shared" si="58"/>
        <v>9.5061728395061724</v>
      </c>
      <c r="I1225" s="154">
        <v>115</v>
      </c>
      <c r="J1225" s="251">
        <f>_xlfn.XLOOKUP($I1225,Inputs!$C$6:$C$23,Inputs!$D$6:$D$23)*$G1225</f>
        <v>6.4240000000000004</v>
      </c>
      <c r="K1225" s="252">
        <f t="shared" si="59"/>
        <v>3</v>
      </c>
      <c r="L1225" s="322"/>
      <c r="M1225" s="322"/>
      <c r="N1225" s="322"/>
      <c r="O1225" s="322"/>
      <c r="P1225" s="322"/>
      <c r="Q1225" s="250">
        <f>_xlfn.XLOOKUP($I1225,Inputs!$G$6:$G$23,Inputs!$J$6:$J$23)*$K1225</f>
        <v>98.449131513647643</v>
      </c>
      <c r="R1225" s="250">
        <f>_xlfn.XLOOKUP($I1225,Inputs!$G$6:$G$23,Inputs!$K$6:$K$23)*$K1225</f>
        <v>108.40163934426229</v>
      </c>
      <c r="S1225" s="211" t="s">
        <v>1294</v>
      </c>
      <c r="T1225" s="31" t="s">
        <v>3328</v>
      </c>
      <c r="U1225" s="211" t="s">
        <v>1259</v>
      </c>
      <c r="V1225" s="31" t="s">
        <v>3952</v>
      </c>
      <c r="W1225" s="16" t="s">
        <v>5495</v>
      </c>
      <c r="X1225" s="16"/>
      <c r="Y1225" s="74">
        <v>1572</v>
      </c>
      <c r="Z1225" s="196" t="str">
        <f t="shared" si="57"/>
        <v/>
      </c>
    </row>
    <row r="1226" spans="2:26" ht="18.75">
      <c r="B1226" s="211" t="s">
        <v>1293</v>
      </c>
      <c r="C1226" s="211" t="s">
        <v>2808</v>
      </c>
      <c r="D1226" s="46" t="s">
        <v>2783</v>
      </c>
      <c r="E1226" s="31">
        <v>1</v>
      </c>
      <c r="F1226" s="31" t="s">
        <v>2807</v>
      </c>
      <c r="G1226" s="191">
        <v>0.1</v>
      </c>
      <c r="H1226" s="191">
        <f t="shared" si="58"/>
        <v>6.1728395061728392E-2</v>
      </c>
      <c r="I1226" s="154">
        <v>115</v>
      </c>
      <c r="J1226" s="251">
        <f>_xlfn.XLOOKUP($I1226,Inputs!$C$6:$C$23,Inputs!$D$6:$D$23)*$G1226</f>
        <v>4.1714285714285718E-2</v>
      </c>
      <c r="K1226" s="252">
        <f t="shared" si="59"/>
        <v>3</v>
      </c>
      <c r="L1226" s="322"/>
      <c r="M1226" s="322"/>
      <c r="N1226" s="322"/>
      <c r="O1226" s="322"/>
      <c r="P1226" s="322"/>
      <c r="Q1226" s="250">
        <f>_xlfn.XLOOKUP($I1226,Inputs!$G$6:$G$23,Inputs!$J$6:$J$23)*$K1226</f>
        <v>98.449131513647643</v>
      </c>
      <c r="R1226" s="250">
        <f>_xlfn.XLOOKUP($I1226,Inputs!$G$6:$G$23,Inputs!$K$6:$K$23)*$K1226</f>
        <v>108.40163934426229</v>
      </c>
      <c r="S1226" s="211" t="s">
        <v>1245</v>
      </c>
      <c r="T1226" s="31" t="s">
        <v>4204</v>
      </c>
      <c r="U1226" s="211" t="s">
        <v>1294</v>
      </c>
      <c r="V1226" s="31" t="s">
        <v>3328</v>
      </c>
      <c r="W1226" s="16" t="s">
        <v>5495</v>
      </c>
      <c r="X1226" s="16"/>
      <c r="Y1226" s="74">
        <v>1573</v>
      </c>
      <c r="Z1226" s="196" t="str">
        <f t="shared" si="57"/>
        <v/>
      </c>
    </row>
    <row r="1227" spans="2:26" ht="18.75">
      <c r="B1227" s="211" t="s">
        <v>1295</v>
      </c>
      <c r="C1227" s="211" t="s">
        <v>2808</v>
      </c>
      <c r="D1227" s="46" t="s">
        <v>2783</v>
      </c>
      <c r="E1227" s="31">
        <v>1</v>
      </c>
      <c r="F1227" s="31" t="s">
        <v>2807</v>
      </c>
      <c r="G1227" s="191">
        <v>5.4</v>
      </c>
      <c r="H1227" s="191">
        <f t="shared" si="58"/>
        <v>3.3333333333333335</v>
      </c>
      <c r="I1227" s="154">
        <v>115</v>
      </c>
      <c r="J1227" s="251">
        <f>_xlfn.XLOOKUP($I1227,Inputs!$C$6:$C$23,Inputs!$D$6:$D$23)*$G1227</f>
        <v>2.2525714285714287</v>
      </c>
      <c r="K1227" s="252">
        <f t="shared" si="59"/>
        <v>3</v>
      </c>
      <c r="L1227" s="322"/>
      <c r="M1227" s="322"/>
      <c r="N1227" s="322"/>
      <c r="O1227" s="322"/>
      <c r="P1227" s="322"/>
      <c r="Q1227" s="250">
        <f>_xlfn.XLOOKUP($I1227,Inputs!$G$6:$G$23,Inputs!$J$6:$J$23)*$K1227</f>
        <v>98.449131513647643</v>
      </c>
      <c r="R1227" s="250">
        <f>_xlfn.XLOOKUP($I1227,Inputs!$G$6:$G$23,Inputs!$K$6:$K$23)*$K1227</f>
        <v>108.40163934426229</v>
      </c>
      <c r="S1227" s="211" t="s">
        <v>1296</v>
      </c>
      <c r="T1227" s="31" t="s">
        <v>3247</v>
      </c>
      <c r="U1227" s="211" t="s">
        <v>1297</v>
      </c>
      <c r="V1227" s="31" t="s">
        <v>3244</v>
      </c>
      <c r="W1227" s="16" t="s">
        <v>5495</v>
      </c>
      <c r="X1227" s="16"/>
      <c r="Y1227" s="74">
        <v>1704</v>
      </c>
      <c r="Z1227" s="196" t="str">
        <f t="shared" si="57"/>
        <v/>
      </c>
    </row>
    <row r="1228" spans="2:26" ht="18.75">
      <c r="B1228" s="211" t="s">
        <v>1295</v>
      </c>
      <c r="C1228" s="211" t="s">
        <v>2808</v>
      </c>
      <c r="D1228" s="46" t="s">
        <v>2783</v>
      </c>
      <c r="E1228" s="31">
        <v>1</v>
      </c>
      <c r="F1228" s="31" t="s">
        <v>2807</v>
      </c>
      <c r="G1228" s="191">
        <v>1.6</v>
      </c>
      <c r="H1228" s="191">
        <f t="shared" si="58"/>
        <v>0.98765432098765427</v>
      </c>
      <c r="I1228" s="154">
        <v>115</v>
      </c>
      <c r="J1228" s="251">
        <f>_xlfn.XLOOKUP($I1228,Inputs!$C$6:$C$23,Inputs!$D$6:$D$23)*$G1228</f>
        <v>0.66742857142857148</v>
      </c>
      <c r="K1228" s="252">
        <f t="shared" si="59"/>
        <v>3</v>
      </c>
      <c r="L1228" s="322"/>
      <c r="M1228" s="322"/>
      <c r="N1228" s="322"/>
      <c r="O1228" s="322"/>
      <c r="P1228" s="322"/>
      <c r="Q1228" s="250">
        <f>_xlfn.XLOOKUP($I1228,Inputs!$G$6:$G$23,Inputs!$J$6:$J$23)*$K1228</f>
        <v>98.449131513647643</v>
      </c>
      <c r="R1228" s="250">
        <f>_xlfn.XLOOKUP($I1228,Inputs!$G$6:$G$23,Inputs!$K$6:$K$23)*$K1228</f>
        <v>108.40163934426229</v>
      </c>
      <c r="S1228" s="211" t="s">
        <v>1297</v>
      </c>
      <c r="T1228" s="31" t="s">
        <v>3244</v>
      </c>
      <c r="U1228" s="211" t="s">
        <v>4723</v>
      </c>
      <c r="V1228" s="31" t="s">
        <v>4562</v>
      </c>
      <c r="W1228" s="16" t="s">
        <v>5495</v>
      </c>
      <c r="X1228" s="16"/>
      <c r="Y1228" s="74">
        <v>1705</v>
      </c>
      <c r="Z1228" s="196" t="str">
        <f t="shared" ref="Z1228:Z1291" si="60">IF(S1228=U1228,"YES","")</f>
        <v/>
      </c>
    </row>
    <row r="1229" spans="2:26" ht="18.75">
      <c r="B1229" s="211" t="s">
        <v>1295</v>
      </c>
      <c r="C1229" s="211" t="s">
        <v>2808</v>
      </c>
      <c r="D1229" s="46" t="s">
        <v>2783</v>
      </c>
      <c r="E1229" s="31">
        <v>1</v>
      </c>
      <c r="F1229" s="31" t="s">
        <v>2807</v>
      </c>
      <c r="G1229" s="191">
        <v>1.1000000000000001</v>
      </c>
      <c r="H1229" s="191">
        <f t="shared" si="58"/>
        <v>0.67901234567901236</v>
      </c>
      <c r="I1229" s="154">
        <v>115</v>
      </c>
      <c r="J1229" s="251">
        <f>_xlfn.XLOOKUP($I1229,Inputs!$C$6:$C$23,Inputs!$D$6:$D$23)*$G1229</f>
        <v>0.45885714285714291</v>
      </c>
      <c r="K1229" s="252">
        <f t="shared" si="59"/>
        <v>3</v>
      </c>
      <c r="L1229" s="322"/>
      <c r="M1229" s="322"/>
      <c r="N1229" s="322"/>
      <c r="O1229" s="322"/>
      <c r="P1229" s="322"/>
      <c r="Q1229" s="250">
        <f>_xlfn.XLOOKUP($I1229,Inputs!$G$6:$G$23,Inputs!$J$6:$J$23)*$K1229</f>
        <v>98.449131513647643</v>
      </c>
      <c r="R1229" s="250">
        <f>_xlfn.XLOOKUP($I1229,Inputs!$G$6:$G$23,Inputs!$K$6:$K$23)*$K1229</f>
        <v>108.40163934426229</v>
      </c>
      <c r="S1229" s="211" t="s">
        <v>1297</v>
      </c>
      <c r="T1229" s="31" t="s">
        <v>3244</v>
      </c>
      <c r="U1229" s="211" t="s">
        <v>4658</v>
      </c>
      <c r="V1229" s="31" t="s">
        <v>3245</v>
      </c>
      <c r="W1229" s="16" t="s">
        <v>5495</v>
      </c>
      <c r="X1229" s="16"/>
      <c r="Y1229" s="74">
        <v>1706</v>
      </c>
      <c r="Z1229" s="196" t="str">
        <f t="shared" si="60"/>
        <v/>
      </c>
    </row>
    <row r="1230" spans="2:26" ht="18.75">
      <c r="B1230" s="211" t="s">
        <v>1295</v>
      </c>
      <c r="C1230" s="211" t="s">
        <v>2808</v>
      </c>
      <c r="D1230" s="46" t="s">
        <v>2783</v>
      </c>
      <c r="E1230" s="31">
        <v>1</v>
      </c>
      <c r="F1230" s="31" t="s">
        <v>2807</v>
      </c>
      <c r="G1230" s="191">
        <v>2.1</v>
      </c>
      <c r="H1230" s="191">
        <f t="shared" si="58"/>
        <v>1.2962962962962963</v>
      </c>
      <c r="I1230" s="154">
        <v>115</v>
      </c>
      <c r="J1230" s="251">
        <f>_xlfn.XLOOKUP($I1230,Inputs!$C$6:$C$23,Inputs!$D$6:$D$23)*$G1230</f>
        <v>0.876</v>
      </c>
      <c r="K1230" s="252">
        <f t="shared" si="59"/>
        <v>3</v>
      </c>
      <c r="L1230" s="322"/>
      <c r="M1230" s="322"/>
      <c r="N1230" s="322"/>
      <c r="O1230" s="322"/>
      <c r="P1230" s="322"/>
      <c r="Q1230" s="250">
        <f>_xlfn.XLOOKUP($I1230,Inputs!$G$6:$G$23,Inputs!$J$6:$J$23)*$K1230</f>
        <v>98.449131513647643</v>
      </c>
      <c r="R1230" s="250">
        <f>_xlfn.XLOOKUP($I1230,Inputs!$G$6:$G$23,Inputs!$K$6:$K$23)*$K1230</f>
        <v>108.40163934426229</v>
      </c>
      <c r="S1230" s="211" t="s">
        <v>4658</v>
      </c>
      <c r="T1230" s="31" t="s">
        <v>3245</v>
      </c>
      <c r="U1230" s="211" t="s">
        <v>4724</v>
      </c>
      <c r="V1230" s="31" t="s">
        <v>4560</v>
      </c>
      <c r="W1230" s="16" t="s">
        <v>5495</v>
      </c>
      <c r="X1230" s="16"/>
      <c r="Y1230" s="74">
        <v>1707</v>
      </c>
      <c r="Z1230" s="196" t="str">
        <f t="shared" si="60"/>
        <v/>
      </c>
    </row>
    <row r="1231" spans="2:26" ht="18.75">
      <c r="B1231" s="211" t="s">
        <v>1295</v>
      </c>
      <c r="C1231" s="211" t="s">
        <v>2808</v>
      </c>
      <c r="D1231" s="46" t="s">
        <v>2783</v>
      </c>
      <c r="E1231" s="31">
        <v>1</v>
      </c>
      <c r="F1231" s="31" t="s">
        <v>2807</v>
      </c>
      <c r="G1231" s="191">
        <v>2.5</v>
      </c>
      <c r="H1231" s="191">
        <f t="shared" si="58"/>
        <v>1.5432098765432098</v>
      </c>
      <c r="I1231" s="154">
        <v>115</v>
      </c>
      <c r="J1231" s="251">
        <f>_xlfn.XLOOKUP($I1231,Inputs!$C$6:$C$23,Inputs!$D$6:$D$23)*$G1231</f>
        <v>1.0428571428571429</v>
      </c>
      <c r="K1231" s="252">
        <f t="shared" si="59"/>
        <v>3</v>
      </c>
      <c r="L1231" s="322"/>
      <c r="M1231" s="322"/>
      <c r="N1231" s="322"/>
      <c r="O1231" s="322"/>
      <c r="P1231" s="322"/>
      <c r="Q1231" s="250">
        <f>_xlfn.XLOOKUP($I1231,Inputs!$G$6:$G$23,Inputs!$J$6:$J$23)*$K1231</f>
        <v>98.449131513647643</v>
      </c>
      <c r="R1231" s="250">
        <f>_xlfn.XLOOKUP($I1231,Inputs!$G$6:$G$23,Inputs!$K$6:$K$23)*$K1231</f>
        <v>108.40163934426229</v>
      </c>
      <c r="S1231" s="211" t="s">
        <v>4658</v>
      </c>
      <c r="T1231" s="31" t="s">
        <v>3245</v>
      </c>
      <c r="U1231" s="211" t="s">
        <v>1298</v>
      </c>
      <c r="V1231" s="31" t="s">
        <v>3246</v>
      </c>
      <c r="W1231" s="16" t="s">
        <v>5495</v>
      </c>
      <c r="X1231" s="16"/>
      <c r="Y1231" s="74">
        <v>1708</v>
      </c>
      <c r="Z1231" s="196" t="str">
        <f t="shared" si="60"/>
        <v/>
      </c>
    </row>
    <row r="1232" spans="2:26" ht="18.75">
      <c r="B1232" s="211" t="s">
        <v>1295</v>
      </c>
      <c r="C1232" s="211" t="s">
        <v>2808</v>
      </c>
      <c r="D1232" s="46" t="s">
        <v>2783</v>
      </c>
      <c r="E1232" s="31">
        <v>1</v>
      </c>
      <c r="F1232" s="31" t="s">
        <v>2807</v>
      </c>
      <c r="G1232" s="191">
        <v>1</v>
      </c>
      <c r="H1232" s="191">
        <f t="shared" si="58"/>
        <v>0.61728395061728392</v>
      </c>
      <c r="I1232" s="154">
        <v>115</v>
      </c>
      <c r="J1232" s="251">
        <f>_xlfn.XLOOKUP($I1232,Inputs!$C$6:$C$23,Inputs!$D$6:$D$23)*$G1232</f>
        <v>0.41714285714285715</v>
      </c>
      <c r="K1232" s="252">
        <f t="shared" si="59"/>
        <v>3</v>
      </c>
      <c r="L1232" s="322"/>
      <c r="M1232" s="322"/>
      <c r="N1232" s="322"/>
      <c r="O1232" s="322"/>
      <c r="P1232" s="322"/>
      <c r="Q1232" s="250">
        <f>_xlfn.XLOOKUP($I1232,Inputs!$G$6:$G$23,Inputs!$J$6:$J$23)*$K1232</f>
        <v>98.449131513647643</v>
      </c>
      <c r="R1232" s="250">
        <f>_xlfn.XLOOKUP($I1232,Inputs!$G$6:$G$23,Inputs!$K$6:$K$23)*$K1232</f>
        <v>108.40163934426229</v>
      </c>
      <c r="S1232" s="211" t="s">
        <v>4427</v>
      </c>
      <c r="T1232" s="31" t="s">
        <v>4583</v>
      </c>
      <c r="U1232" s="211" t="s">
        <v>1296</v>
      </c>
      <c r="V1232" s="31" t="s">
        <v>3247</v>
      </c>
      <c r="W1232" s="16" t="s">
        <v>5495</v>
      </c>
      <c r="X1232" s="16"/>
      <c r="Y1232" s="74">
        <v>1709</v>
      </c>
      <c r="Z1232" s="196" t="str">
        <f t="shared" si="60"/>
        <v/>
      </c>
    </row>
    <row r="1233" spans="2:26" ht="18.75">
      <c r="B1233" s="211" t="s">
        <v>1295</v>
      </c>
      <c r="C1233" s="211" t="s">
        <v>2808</v>
      </c>
      <c r="D1233" s="46" t="s">
        <v>2783</v>
      </c>
      <c r="E1233" s="31">
        <v>1</v>
      </c>
      <c r="F1233" s="31" t="s">
        <v>2807</v>
      </c>
      <c r="G1233" s="191">
        <v>4.5999999999999996</v>
      </c>
      <c r="H1233" s="191">
        <f t="shared" si="58"/>
        <v>2.8395061728395059</v>
      </c>
      <c r="I1233" s="154">
        <v>115</v>
      </c>
      <c r="J1233" s="251">
        <f>_xlfn.XLOOKUP($I1233,Inputs!$C$6:$C$23,Inputs!$D$6:$D$23)*$G1233</f>
        <v>1.9188571428571428</v>
      </c>
      <c r="K1233" s="252">
        <f t="shared" si="59"/>
        <v>3</v>
      </c>
      <c r="L1233" s="322"/>
      <c r="M1233" s="322"/>
      <c r="N1233" s="322"/>
      <c r="O1233" s="322"/>
      <c r="P1233" s="322"/>
      <c r="Q1233" s="250">
        <f>_xlfn.XLOOKUP($I1233,Inputs!$G$6:$G$23,Inputs!$J$6:$J$23)*$K1233</f>
        <v>98.449131513647643</v>
      </c>
      <c r="R1233" s="250">
        <f>_xlfn.XLOOKUP($I1233,Inputs!$G$6:$G$23,Inputs!$K$6:$K$23)*$K1233</f>
        <v>108.40163934426229</v>
      </c>
      <c r="S1233" s="211" t="s">
        <v>1298</v>
      </c>
      <c r="T1233" s="31" t="s">
        <v>3246</v>
      </c>
      <c r="U1233" s="211" t="s">
        <v>1259</v>
      </c>
      <c r="V1233" s="31" t="s">
        <v>3952</v>
      </c>
      <c r="W1233" s="16" t="s">
        <v>5495</v>
      </c>
      <c r="X1233" s="16"/>
      <c r="Y1233" s="74">
        <v>1710</v>
      </c>
      <c r="Z1233" s="196" t="str">
        <f t="shared" si="60"/>
        <v/>
      </c>
    </row>
    <row r="1234" spans="2:26" ht="18.75">
      <c r="B1234" s="211" t="s">
        <v>1295</v>
      </c>
      <c r="C1234" s="211" t="s">
        <v>2808</v>
      </c>
      <c r="D1234" s="46" t="s">
        <v>2783</v>
      </c>
      <c r="E1234" s="31">
        <v>1</v>
      </c>
      <c r="F1234" s="31" t="s">
        <v>2807</v>
      </c>
      <c r="G1234" s="191">
        <v>0.9</v>
      </c>
      <c r="H1234" s="191">
        <f t="shared" si="58"/>
        <v>0.55555555555555558</v>
      </c>
      <c r="I1234" s="154">
        <v>115</v>
      </c>
      <c r="J1234" s="251">
        <f>_xlfn.XLOOKUP($I1234,Inputs!$C$6:$C$23,Inputs!$D$6:$D$23)*$G1234</f>
        <v>0.37542857142857144</v>
      </c>
      <c r="K1234" s="252">
        <f t="shared" si="59"/>
        <v>3</v>
      </c>
      <c r="L1234" s="322"/>
      <c r="M1234" s="322"/>
      <c r="N1234" s="322"/>
      <c r="O1234" s="322"/>
      <c r="P1234" s="322"/>
      <c r="Q1234" s="250">
        <f>_xlfn.XLOOKUP($I1234,Inputs!$G$6:$G$23,Inputs!$J$6:$J$23)*$K1234</f>
        <v>98.449131513647643</v>
      </c>
      <c r="R1234" s="250">
        <f>_xlfn.XLOOKUP($I1234,Inputs!$G$6:$G$23,Inputs!$K$6:$K$23)*$K1234</f>
        <v>108.40163934426229</v>
      </c>
      <c r="S1234" s="211" t="s">
        <v>1298</v>
      </c>
      <c r="T1234" s="31" t="s">
        <v>3246</v>
      </c>
      <c r="U1234" s="211" t="s">
        <v>1299</v>
      </c>
      <c r="V1234" s="31" t="s">
        <v>4049</v>
      </c>
      <c r="W1234" s="16" t="s">
        <v>5495</v>
      </c>
      <c r="X1234" s="16"/>
      <c r="Y1234" s="74">
        <v>1711</v>
      </c>
      <c r="Z1234" s="196" t="str">
        <f t="shared" si="60"/>
        <v/>
      </c>
    </row>
    <row r="1235" spans="2:26" ht="18.75">
      <c r="B1235" s="211" t="s">
        <v>1300</v>
      </c>
      <c r="C1235" s="211" t="s">
        <v>2808</v>
      </c>
      <c r="D1235" s="46" t="s">
        <v>2783</v>
      </c>
      <c r="E1235" s="31">
        <v>1</v>
      </c>
      <c r="F1235" s="31" t="s">
        <v>2807</v>
      </c>
      <c r="G1235" s="191">
        <v>1</v>
      </c>
      <c r="H1235" s="191">
        <f t="shared" si="58"/>
        <v>0.61728395061728392</v>
      </c>
      <c r="I1235" s="154">
        <v>115</v>
      </c>
      <c r="J1235" s="251">
        <f>_xlfn.XLOOKUP($I1235,Inputs!$C$6:$C$23,Inputs!$D$6:$D$23)*$G1235</f>
        <v>0.41714285714285715</v>
      </c>
      <c r="K1235" s="252">
        <f t="shared" si="59"/>
        <v>3</v>
      </c>
      <c r="L1235" s="322"/>
      <c r="M1235" s="322"/>
      <c r="N1235" s="322"/>
      <c r="O1235" s="322"/>
      <c r="P1235" s="322"/>
      <c r="Q1235" s="250">
        <f>_xlfn.XLOOKUP($I1235,Inputs!$G$6:$G$23,Inputs!$J$6:$J$23)*$K1235</f>
        <v>98.449131513647643</v>
      </c>
      <c r="R1235" s="250">
        <f>_xlfn.XLOOKUP($I1235,Inputs!$G$6:$G$23,Inputs!$K$6:$K$23)*$K1235</f>
        <v>108.40163934426229</v>
      </c>
      <c r="S1235" s="211" t="s">
        <v>1296</v>
      </c>
      <c r="T1235" s="31" t="s">
        <v>3247</v>
      </c>
      <c r="U1235" s="211" t="s">
        <v>1301</v>
      </c>
      <c r="V1235" s="31" t="s">
        <v>3349</v>
      </c>
      <c r="W1235" s="16" t="s">
        <v>5495</v>
      </c>
      <c r="X1235" s="16"/>
      <c r="Y1235" s="74">
        <v>1719</v>
      </c>
      <c r="Z1235" s="196" t="str">
        <f t="shared" si="60"/>
        <v/>
      </c>
    </row>
    <row r="1236" spans="2:26" ht="18.75">
      <c r="B1236" s="211" t="s">
        <v>1300</v>
      </c>
      <c r="C1236" s="211" t="s">
        <v>2808</v>
      </c>
      <c r="D1236" s="46" t="s">
        <v>2783</v>
      </c>
      <c r="E1236" s="31">
        <v>1</v>
      </c>
      <c r="F1236" s="31" t="s">
        <v>2807</v>
      </c>
      <c r="G1236" s="191">
        <v>5.4</v>
      </c>
      <c r="H1236" s="191">
        <f t="shared" si="58"/>
        <v>3.3333333333333335</v>
      </c>
      <c r="I1236" s="154">
        <v>115</v>
      </c>
      <c r="J1236" s="251">
        <f>_xlfn.XLOOKUP($I1236,Inputs!$C$6:$C$23,Inputs!$D$6:$D$23)*$G1236</f>
        <v>2.2525714285714287</v>
      </c>
      <c r="K1236" s="252">
        <f t="shared" si="59"/>
        <v>3</v>
      </c>
      <c r="L1236" s="322"/>
      <c r="M1236" s="322"/>
      <c r="N1236" s="322"/>
      <c r="O1236" s="322"/>
      <c r="P1236" s="322"/>
      <c r="Q1236" s="250">
        <f>_xlfn.XLOOKUP($I1236,Inputs!$G$6:$G$23,Inputs!$J$6:$J$23)*$K1236</f>
        <v>98.449131513647643</v>
      </c>
      <c r="R1236" s="250">
        <f>_xlfn.XLOOKUP($I1236,Inputs!$G$6:$G$23,Inputs!$K$6:$K$23)*$K1236</f>
        <v>108.40163934426229</v>
      </c>
      <c r="S1236" s="211" t="s">
        <v>1296</v>
      </c>
      <c r="T1236" s="31" t="s">
        <v>3247</v>
      </c>
      <c r="U1236" s="211" t="s">
        <v>1297</v>
      </c>
      <c r="V1236" s="31" t="s">
        <v>3244</v>
      </c>
      <c r="W1236" s="16" t="s">
        <v>5495</v>
      </c>
      <c r="X1236" s="16"/>
      <c r="Y1236" s="74">
        <v>1720</v>
      </c>
      <c r="Z1236" s="196" t="str">
        <f t="shared" si="60"/>
        <v/>
      </c>
    </row>
    <row r="1237" spans="2:26" ht="18.75">
      <c r="B1237" s="211" t="s">
        <v>1300</v>
      </c>
      <c r="C1237" s="211" t="s">
        <v>2808</v>
      </c>
      <c r="D1237" s="46" t="s">
        <v>2783</v>
      </c>
      <c r="E1237" s="31">
        <v>1</v>
      </c>
      <c r="F1237" s="31" t="s">
        <v>2807</v>
      </c>
      <c r="G1237" s="191">
        <v>1</v>
      </c>
      <c r="H1237" s="191">
        <f t="shared" si="58"/>
        <v>0.61728395061728392</v>
      </c>
      <c r="I1237" s="154">
        <v>115</v>
      </c>
      <c r="J1237" s="251">
        <f>_xlfn.XLOOKUP($I1237,Inputs!$C$6:$C$23,Inputs!$D$6:$D$23)*$G1237</f>
        <v>0.41714285714285715</v>
      </c>
      <c r="K1237" s="252">
        <f t="shared" si="59"/>
        <v>3</v>
      </c>
      <c r="L1237" s="322"/>
      <c r="M1237" s="322"/>
      <c r="N1237" s="322"/>
      <c r="O1237" s="322"/>
      <c r="P1237" s="322"/>
      <c r="Q1237" s="250">
        <f>_xlfn.XLOOKUP($I1237,Inputs!$G$6:$G$23,Inputs!$J$6:$J$23)*$K1237</f>
        <v>98.449131513647643</v>
      </c>
      <c r="R1237" s="250">
        <f>_xlfn.XLOOKUP($I1237,Inputs!$G$6:$G$23,Inputs!$K$6:$K$23)*$K1237</f>
        <v>108.40163934426229</v>
      </c>
      <c r="S1237" s="211" t="s">
        <v>1301</v>
      </c>
      <c r="T1237" s="31" t="s">
        <v>3349</v>
      </c>
      <c r="U1237" s="211" t="s">
        <v>1302</v>
      </c>
      <c r="V1237" s="31" t="s">
        <v>3388</v>
      </c>
      <c r="W1237" s="16" t="s">
        <v>5495</v>
      </c>
      <c r="X1237" s="16"/>
      <c r="Y1237" s="74">
        <v>1721</v>
      </c>
      <c r="Z1237" s="196" t="str">
        <f t="shared" si="60"/>
        <v/>
      </c>
    </row>
    <row r="1238" spans="2:26" ht="18.75">
      <c r="B1238" s="211" t="s">
        <v>1300</v>
      </c>
      <c r="C1238" s="211" t="s">
        <v>2808</v>
      </c>
      <c r="D1238" s="46" t="s">
        <v>2783</v>
      </c>
      <c r="E1238" s="31">
        <v>1</v>
      </c>
      <c r="F1238" s="31" t="s">
        <v>2807</v>
      </c>
      <c r="G1238" s="191">
        <v>1.6</v>
      </c>
      <c r="H1238" s="191">
        <f t="shared" si="58"/>
        <v>0.98765432098765427</v>
      </c>
      <c r="I1238" s="154">
        <v>115</v>
      </c>
      <c r="J1238" s="251">
        <f>_xlfn.XLOOKUP($I1238,Inputs!$C$6:$C$23,Inputs!$D$6:$D$23)*$G1238</f>
        <v>0.66742857142857148</v>
      </c>
      <c r="K1238" s="252">
        <f t="shared" si="59"/>
        <v>3</v>
      </c>
      <c r="L1238" s="322"/>
      <c r="M1238" s="322"/>
      <c r="N1238" s="322"/>
      <c r="O1238" s="322"/>
      <c r="P1238" s="322"/>
      <c r="Q1238" s="250">
        <f>_xlfn.XLOOKUP($I1238,Inputs!$G$6:$G$23,Inputs!$J$6:$J$23)*$K1238</f>
        <v>98.449131513647643</v>
      </c>
      <c r="R1238" s="250">
        <f>_xlfn.XLOOKUP($I1238,Inputs!$G$6:$G$23,Inputs!$K$6:$K$23)*$K1238</f>
        <v>108.40163934426229</v>
      </c>
      <c r="S1238" s="211" t="s">
        <v>1297</v>
      </c>
      <c r="T1238" s="31" t="s">
        <v>3244</v>
      </c>
      <c r="U1238" s="211" t="s">
        <v>4723</v>
      </c>
      <c r="V1238" s="31" t="s">
        <v>4562</v>
      </c>
      <c r="W1238" s="16" t="s">
        <v>5495</v>
      </c>
      <c r="X1238" s="16"/>
      <c r="Y1238" s="74">
        <v>1722</v>
      </c>
      <c r="Z1238" s="196" t="str">
        <f t="shared" si="60"/>
        <v/>
      </c>
    </row>
    <row r="1239" spans="2:26" ht="18.75">
      <c r="B1239" s="211" t="s">
        <v>1300</v>
      </c>
      <c r="C1239" s="211" t="s">
        <v>2808</v>
      </c>
      <c r="D1239" s="46" t="s">
        <v>2783</v>
      </c>
      <c r="E1239" s="31">
        <v>1</v>
      </c>
      <c r="F1239" s="31" t="s">
        <v>2807</v>
      </c>
      <c r="G1239" s="191">
        <v>1.1000000000000001</v>
      </c>
      <c r="H1239" s="191">
        <f t="shared" si="58"/>
        <v>0.67901234567901236</v>
      </c>
      <c r="I1239" s="154">
        <v>115</v>
      </c>
      <c r="J1239" s="251">
        <f>_xlfn.XLOOKUP($I1239,Inputs!$C$6:$C$23,Inputs!$D$6:$D$23)*$G1239</f>
        <v>0.45885714285714291</v>
      </c>
      <c r="K1239" s="252">
        <f t="shared" si="59"/>
        <v>3</v>
      </c>
      <c r="L1239" s="322"/>
      <c r="M1239" s="322"/>
      <c r="N1239" s="322"/>
      <c r="O1239" s="322"/>
      <c r="P1239" s="322"/>
      <c r="Q1239" s="250">
        <f>_xlfn.XLOOKUP($I1239,Inputs!$G$6:$G$23,Inputs!$J$6:$J$23)*$K1239</f>
        <v>98.449131513647643</v>
      </c>
      <c r="R1239" s="250">
        <f>_xlfn.XLOOKUP($I1239,Inputs!$G$6:$G$23,Inputs!$K$6:$K$23)*$K1239</f>
        <v>108.40163934426229</v>
      </c>
      <c r="S1239" s="211" t="s">
        <v>1297</v>
      </c>
      <c r="T1239" s="31" t="s">
        <v>3244</v>
      </c>
      <c r="U1239" s="211" t="s">
        <v>4658</v>
      </c>
      <c r="V1239" s="31" t="s">
        <v>3245</v>
      </c>
      <c r="W1239" s="16" t="s">
        <v>5495</v>
      </c>
      <c r="X1239" s="16"/>
      <c r="Y1239" s="74">
        <v>1723</v>
      </c>
      <c r="Z1239" s="196" t="str">
        <f t="shared" si="60"/>
        <v/>
      </c>
    </row>
    <row r="1240" spans="2:26" ht="18.75">
      <c r="B1240" s="211" t="s">
        <v>1300</v>
      </c>
      <c r="C1240" s="211" t="s">
        <v>2808</v>
      </c>
      <c r="D1240" s="46" t="s">
        <v>2783</v>
      </c>
      <c r="E1240" s="31">
        <v>1</v>
      </c>
      <c r="F1240" s="31" t="s">
        <v>2807</v>
      </c>
      <c r="G1240" s="191">
        <v>2.1</v>
      </c>
      <c r="H1240" s="191">
        <f t="shared" si="58"/>
        <v>1.2962962962962963</v>
      </c>
      <c r="I1240" s="154">
        <v>115</v>
      </c>
      <c r="J1240" s="251">
        <f>_xlfn.XLOOKUP($I1240,Inputs!$C$6:$C$23,Inputs!$D$6:$D$23)*$G1240</f>
        <v>0.876</v>
      </c>
      <c r="K1240" s="252">
        <f t="shared" si="59"/>
        <v>3</v>
      </c>
      <c r="L1240" s="322"/>
      <c r="M1240" s="322"/>
      <c r="N1240" s="322"/>
      <c r="O1240" s="322"/>
      <c r="P1240" s="322"/>
      <c r="Q1240" s="250">
        <f>_xlfn.XLOOKUP($I1240,Inputs!$G$6:$G$23,Inputs!$J$6:$J$23)*$K1240</f>
        <v>98.449131513647643</v>
      </c>
      <c r="R1240" s="250">
        <f>_xlfn.XLOOKUP($I1240,Inputs!$G$6:$G$23,Inputs!$K$6:$K$23)*$K1240</f>
        <v>108.40163934426229</v>
      </c>
      <c r="S1240" s="211" t="s">
        <v>4658</v>
      </c>
      <c r="T1240" s="31" t="s">
        <v>3245</v>
      </c>
      <c r="U1240" s="211" t="s">
        <v>4724</v>
      </c>
      <c r="V1240" s="31" t="s">
        <v>4560</v>
      </c>
      <c r="W1240" s="16" t="s">
        <v>5495</v>
      </c>
      <c r="X1240" s="16"/>
      <c r="Y1240" s="74">
        <v>1724</v>
      </c>
      <c r="Z1240" s="196" t="str">
        <f t="shared" si="60"/>
        <v/>
      </c>
    </row>
    <row r="1241" spans="2:26" ht="18.75">
      <c r="B1241" s="211" t="s">
        <v>1300</v>
      </c>
      <c r="C1241" s="211" t="s">
        <v>2808</v>
      </c>
      <c r="D1241" s="46" t="s">
        <v>2783</v>
      </c>
      <c r="E1241" s="31">
        <v>1</v>
      </c>
      <c r="F1241" s="31" t="s">
        <v>2807</v>
      </c>
      <c r="G1241" s="191">
        <v>2.5</v>
      </c>
      <c r="H1241" s="191">
        <f t="shared" si="58"/>
        <v>1.5432098765432098</v>
      </c>
      <c r="I1241" s="154">
        <v>115</v>
      </c>
      <c r="J1241" s="251">
        <f>_xlfn.XLOOKUP($I1241,Inputs!$C$6:$C$23,Inputs!$D$6:$D$23)*$G1241</f>
        <v>1.0428571428571429</v>
      </c>
      <c r="K1241" s="252">
        <f t="shared" si="59"/>
        <v>3</v>
      </c>
      <c r="L1241" s="322"/>
      <c r="M1241" s="322"/>
      <c r="N1241" s="322"/>
      <c r="O1241" s="322"/>
      <c r="P1241" s="322"/>
      <c r="Q1241" s="250">
        <f>_xlfn.XLOOKUP($I1241,Inputs!$G$6:$G$23,Inputs!$J$6:$J$23)*$K1241</f>
        <v>98.449131513647643</v>
      </c>
      <c r="R1241" s="250">
        <f>_xlfn.XLOOKUP($I1241,Inputs!$G$6:$G$23,Inputs!$K$6:$K$23)*$K1241</f>
        <v>108.40163934426229</v>
      </c>
      <c r="S1241" s="211" t="s">
        <v>4658</v>
      </c>
      <c r="T1241" s="31" t="s">
        <v>3245</v>
      </c>
      <c r="U1241" s="211" t="s">
        <v>1298</v>
      </c>
      <c r="V1241" s="31" t="s">
        <v>3246</v>
      </c>
      <c r="W1241" s="16" t="s">
        <v>5495</v>
      </c>
      <c r="X1241" s="16"/>
      <c r="Y1241" s="74">
        <v>1725</v>
      </c>
      <c r="Z1241" s="196" t="str">
        <f t="shared" si="60"/>
        <v/>
      </c>
    </row>
    <row r="1242" spans="2:26" ht="18.75">
      <c r="B1242" s="211" t="s">
        <v>1300</v>
      </c>
      <c r="C1242" s="211" t="s">
        <v>2808</v>
      </c>
      <c r="D1242" s="46" t="s">
        <v>2783</v>
      </c>
      <c r="E1242" s="31">
        <v>1</v>
      </c>
      <c r="F1242" s="31" t="s">
        <v>2807</v>
      </c>
      <c r="G1242" s="191">
        <v>1</v>
      </c>
      <c r="H1242" s="191">
        <f t="shared" si="58"/>
        <v>0.61728395061728392</v>
      </c>
      <c r="I1242" s="154">
        <v>115</v>
      </c>
      <c r="J1242" s="251">
        <f>_xlfn.XLOOKUP($I1242,Inputs!$C$6:$C$23,Inputs!$D$6:$D$23)*$G1242</f>
        <v>0.41714285714285715</v>
      </c>
      <c r="K1242" s="252">
        <f t="shared" si="59"/>
        <v>3</v>
      </c>
      <c r="L1242" s="322"/>
      <c r="M1242" s="322"/>
      <c r="N1242" s="322"/>
      <c r="O1242" s="322"/>
      <c r="P1242" s="322"/>
      <c r="Q1242" s="250">
        <f>_xlfn.XLOOKUP($I1242,Inputs!$G$6:$G$23,Inputs!$J$6:$J$23)*$K1242</f>
        <v>98.449131513647643</v>
      </c>
      <c r="R1242" s="250">
        <f>_xlfn.XLOOKUP($I1242,Inputs!$G$6:$G$23,Inputs!$K$6:$K$23)*$K1242</f>
        <v>108.40163934426229</v>
      </c>
      <c r="S1242" s="211" t="s">
        <v>4427</v>
      </c>
      <c r="T1242" s="31" t="s">
        <v>4583</v>
      </c>
      <c r="U1242" s="211" t="s">
        <v>1296</v>
      </c>
      <c r="V1242" s="31" t="s">
        <v>3247</v>
      </c>
      <c r="W1242" s="16" t="s">
        <v>5495</v>
      </c>
      <c r="X1242" s="16"/>
      <c r="Y1242" s="74">
        <v>1726</v>
      </c>
      <c r="Z1242" s="196" t="str">
        <f t="shared" si="60"/>
        <v/>
      </c>
    </row>
    <row r="1243" spans="2:26" ht="18.75">
      <c r="B1243" s="211" t="s">
        <v>1300</v>
      </c>
      <c r="C1243" s="211" t="s">
        <v>2808</v>
      </c>
      <c r="D1243" s="46" t="s">
        <v>2783</v>
      </c>
      <c r="E1243" s="31">
        <v>1</v>
      </c>
      <c r="F1243" s="31" t="s">
        <v>2807</v>
      </c>
      <c r="G1243" s="191">
        <v>4.5999999999999996</v>
      </c>
      <c r="H1243" s="191">
        <f t="shared" si="58"/>
        <v>2.8395061728395059</v>
      </c>
      <c r="I1243" s="154">
        <v>115</v>
      </c>
      <c r="J1243" s="251">
        <f>_xlfn.XLOOKUP($I1243,Inputs!$C$6:$C$23,Inputs!$D$6:$D$23)*$G1243</f>
        <v>1.9188571428571428</v>
      </c>
      <c r="K1243" s="252">
        <f t="shared" si="59"/>
        <v>3</v>
      </c>
      <c r="L1243" s="322"/>
      <c r="M1243" s="322"/>
      <c r="N1243" s="322"/>
      <c r="O1243" s="322"/>
      <c r="P1243" s="322"/>
      <c r="Q1243" s="250">
        <f>_xlfn.XLOOKUP($I1243,Inputs!$G$6:$G$23,Inputs!$J$6:$J$23)*$K1243</f>
        <v>98.449131513647643</v>
      </c>
      <c r="R1243" s="250">
        <f>_xlfn.XLOOKUP($I1243,Inputs!$G$6:$G$23,Inputs!$K$6:$K$23)*$K1243</f>
        <v>108.40163934426229</v>
      </c>
      <c r="S1243" s="211" t="s">
        <v>1298</v>
      </c>
      <c r="T1243" s="31" t="s">
        <v>3246</v>
      </c>
      <c r="U1243" s="211" t="s">
        <v>1259</v>
      </c>
      <c r="V1243" s="31" t="s">
        <v>3952</v>
      </c>
      <c r="W1243" s="16" t="s">
        <v>5495</v>
      </c>
      <c r="X1243" s="16"/>
      <c r="Y1243" s="74">
        <v>1727</v>
      </c>
      <c r="Z1243" s="196" t="str">
        <f t="shared" si="60"/>
        <v/>
      </c>
    </row>
    <row r="1244" spans="2:26" ht="18.75">
      <c r="B1244" s="211" t="s">
        <v>1300</v>
      </c>
      <c r="C1244" s="211" t="s">
        <v>2808</v>
      </c>
      <c r="D1244" s="46" t="s">
        <v>2783</v>
      </c>
      <c r="E1244" s="31">
        <v>1</v>
      </c>
      <c r="F1244" s="31" t="s">
        <v>2807</v>
      </c>
      <c r="G1244" s="191">
        <v>0.9</v>
      </c>
      <c r="H1244" s="191">
        <f t="shared" si="58"/>
        <v>0.55555555555555558</v>
      </c>
      <c r="I1244" s="154">
        <v>115</v>
      </c>
      <c r="J1244" s="251">
        <f>_xlfn.XLOOKUP($I1244,Inputs!$C$6:$C$23,Inputs!$D$6:$D$23)*$G1244</f>
        <v>0.37542857142857144</v>
      </c>
      <c r="K1244" s="252">
        <f t="shared" si="59"/>
        <v>3</v>
      </c>
      <c r="L1244" s="322"/>
      <c r="M1244" s="322"/>
      <c r="N1244" s="322"/>
      <c r="O1244" s="322"/>
      <c r="P1244" s="322"/>
      <c r="Q1244" s="250">
        <f>_xlfn.XLOOKUP($I1244,Inputs!$G$6:$G$23,Inputs!$J$6:$J$23)*$K1244</f>
        <v>98.449131513647643</v>
      </c>
      <c r="R1244" s="250">
        <f>_xlfn.XLOOKUP($I1244,Inputs!$G$6:$G$23,Inputs!$K$6:$K$23)*$K1244</f>
        <v>108.40163934426229</v>
      </c>
      <c r="S1244" s="211" t="s">
        <v>1298</v>
      </c>
      <c r="T1244" s="31" t="s">
        <v>3246</v>
      </c>
      <c r="U1244" s="211" t="s">
        <v>1299</v>
      </c>
      <c r="V1244" s="31" t="s">
        <v>4049</v>
      </c>
      <c r="W1244" s="16" t="s">
        <v>5495</v>
      </c>
      <c r="X1244" s="16"/>
      <c r="Y1244" s="74">
        <v>1728</v>
      </c>
      <c r="Z1244" s="196" t="str">
        <f t="shared" si="60"/>
        <v/>
      </c>
    </row>
    <row r="1245" spans="2:26" ht="18.75">
      <c r="B1245" s="211" t="s">
        <v>1303</v>
      </c>
      <c r="C1245" s="211" t="s">
        <v>2808</v>
      </c>
      <c r="D1245" s="46" t="s">
        <v>2783</v>
      </c>
      <c r="E1245" s="31">
        <v>1</v>
      </c>
      <c r="F1245" s="31" t="s">
        <v>2807</v>
      </c>
      <c r="G1245" s="191">
        <v>9.6999999999999993</v>
      </c>
      <c r="H1245" s="191">
        <f t="shared" si="58"/>
        <v>5.9876543209876534</v>
      </c>
      <c r="I1245" s="154">
        <v>115</v>
      </c>
      <c r="J1245" s="251">
        <f>_xlfn.XLOOKUP($I1245,Inputs!$C$6:$C$23,Inputs!$D$6:$D$23)*$G1245</f>
        <v>4.0462857142857143</v>
      </c>
      <c r="K1245" s="252">
        <f t="shared" si="59"/>
        <v>3</v>
      </c>
      <c r="L1245" s="322"/>
      <c r="M1245" s="322"/>
      <c r="N1245" s="322"/>
      <c r="O1245" s="322"/>
      <c r="P1245" s="322"/>
      <c r="Q1245" s="250">
        <f>_xlfn.XLOOKUP($I1245,Inputs!$G$6:$G$23,Inputs!$J$6:$J$23)*$K1245</f>
        <v>98.449131513647643</v>
      </c>
      <c r="R1245" s="250">
        <f>_xlfn.XLOOKUP($I1245,Inputs!$G$6:$G$23,Inputs!$K$6:$K$23)*$K1245</f>
        <v>108.40163934426229</v>
      </c>
      <c r="S1245" s="211" t="s">
        <v>4427</v>
      </c>
      <c r="T1245" s="31" t="s">
        <v>4583</v>
      </c>
      <c r="U1245" s="211" t="s">
        <v>1259</v>
      </c>
      <c r="V1245" s="31" t="s">
        <v>3952</v>
      </c>
      <c r="W1245" s="16" t="s">
        <v>5495</v>
      </c>
      <c r="X1245" s="16"/>
      <c r="Y1245" s="74">
        <v>1742</v>
      </c>
      <c r="Z1245" s="196" t="str">
        <f t="shared" si="60"/>
        <v/>
      </c>
    </row>
    <row r="1246" spans="2:26" ht="18.75">
      <c r="B1246" s="211" t="s">
        <v>1304</v>
      </c>
      <c r="C1246" s="211" t="s">
        <v>2808</v>
      </c>
      <c r="D1246" s="46" t="s">
        <v>2783</v>
      </c>
      <c r="E1246" s="31">
        <v>1</v>
      </c>
      <c r="F1246" s="31" t="s">
        <v>2807</v>
      </c>
      <c r="G1246" s="191">
        <v>9.6999999999999993</v>
      </c>
      <c r="H1246" s="191">
        <f t="shared" si="58"/>
        <v>5.9876543209876534</v>
      </c>
      <c r="I1246" s="154">
        <v>115</v>
      </c>
      <c r="J1246" s="251">
        <f>_xlfn.XLOOKUP($I1246,Inputs!$C$6:$C$23,Inputs!$D$6:$D$23)*$G1246</f>
        <v>4.0462857142857143</v>
      </c>
      <c r="K1246" s="252">
        <f t="shared" si="59"/>
        <v>3</v>
      </c>
      <c r="L1246" s="322"/>
      <c r="M1246" s="322"/>
      <c r="N1246" s="322"/>
      <c r="O1246" s="322"/>
      <c r="P1246" s="322"/>
      <c r="Q1246" s="250">
        <f>_xlfn.XLOOKUP($I1246,Inputs!$G$6:$G$23,Inputs!$J$6:$J$23)*$K1246</f>
        <v>98.449131513647643</v>
      </c>
      <c r="R1246" s="250">
        <f>_xlfn.XLOOKUP($I1246,Inputs!$G$6:$G$23,Inputs!$K$6:$K$23)*$K1246</f>
        <v>108.40163934426229</v>
      </c>
      <c r="S1246" s="211" t="s">
        <v>4427</v>
      </c>
      <c r="T1246" s="31" t="s">
        <v>4583</v>
      </c>
      <c r="U1246" s="211" t="s">
        <v>1259</v>
      </c>
      <c r="V1246" s="31" t="s">
        <v>3952</v>
      </c>
      <c r="W1246" s="16" t="s">
        <v>5495</v>
      </c>
      <c r="X1246" s="16"/>
      <c r="Y1246" s="74">
        <v>1743</v>
      </c>
      <c r="Z1246" s="196" t="str">
        <f t="shared" si="60"/>
        <v/>
      </c>
    </row>
    <row r="1247" spans="2:26" ht="18.75">
      <c r="B1247" s="211" t="s">
        <v>1305</v>
      </c>
      <c r="C1247" s="211" t="s">
        <v>2808</v>
      </c>
      <c r="D1247" s="46" t="s">
        <v>2783</v>
      </c>
      <c r="E1247" s="31">
        <v>1</v>
      </c>
      <c r="F1247" s="31" t="s">
        <v>2807</v>
      </c>
      <c r="G1247" s="191">
        <v>21.1</v>
      </c>
      <c r="H1247" s="191">
        <f t="shared" si="58"/>
        <v>13.024691358024691</v>
      </c>
      <c r="I1247" s="154">
        <v>115</v>
      </c>
      <c r="J1247" s="251">
        <f>_xlfn.XLOOKUP($I1247,Inputs!$C$6:$C$23,Inputs!$D$6:$D$23)*$G1247</f>
        <v>8.8017142857142865</v>
      </c>
      <c r="K1247" s="252">
        <f t="shared" si="59"/>
        <v>3</v>
      </c>
      <c r="L1247" s="322"/>
      <c r="M1247" s="322"/>
      <c r="N1247" s="322"/>
      <c r="O1247" s="322"/>
      <c r="P1247" s="322"/>
      <c r="Q1247" s="250">
        <f>_xlfn.XLOOKUP($I1247,Inputs!$G$6:$G$23,Inputs!$J$6:$J$23)*$K1247</f>
        <v>98.449131513647643</v>
      </c>
      <c r="R1247" s="250">
        <f>_xlfn.XLOOKUP($I1247,Inputs!$G$6:$G$23,Inputs!$K$6:$K$23)*$K1247</f>
        <v>108.40163934426229</v>
      </c>
      <c r="S1247" s="211" t="s">
        <v>1229</v>
      </c>
      <c r="T1247" s="31" t="s">
        <v>4611</v>
      </c>
      <c r="U1247" s="211" t="s">
        <v>1259</v>
      </c>
      <c r="V1247" s="31" t="s">
        <v>3952</v>
      </c>
      <c r="W1247" s="16" t="s">
        <v>5495</v>
      </c>
      <c r="X1247" s="16"/>
      <c r="Y1247" s="74">
        <v>1769</v>
      </c>
      <c r="Z1247" s="196" t="str">
        <f t="shared" si="60"/>
        <v/>
      </c>
    </row>
    <row r="1248" spans="2:26" ht="18.75">
      <c r="B1248" s="211" t="s">
        <v>1305</v>
      </c>
      <c r="C1248" s="211" t="s">
        <v>2808</v>
      </c>
      <c r="D1248" s="46" t="s">
        <v>2783</v>
      </c>
      <c r="E1248" s="31">
        <v>1</v>
      </c>
      <c r="F1248" s="31" t="s">
        <v>2807</v>
      </c>
      <c r="G1248" s="191">
        <v>122.6</v>
      </c>
      <c r="H1248" s="191">
        <f t="shared" si="58"/>
        <v>75.679012345678998</v>
      </c>
      <c r="I1248" s="154">
        <v>115</v>
      </c>
      <c r="J1248" s="251">
        <f>_xlfn.XLOOKUP($I1248,Inputs!$C$6:$C$23,Inputs!$D$6:$D$23)*$G1248</f>
        <v>51.141714285714286</v>
      </c>
      <c r="K1248" s="252">
        <f t="shared" si="59"/>
        <v>2.4444521680278979</v>
      </c>
      <c r="L1248" s="322"/>
      <c r="M1248" s="322"/>
      <c r="N1248" s="322"/>
      <c r="O1248" s="322"/>
      <c r="P1248" s="322"/>
      <c r="Q1248" s="250">
        <f>_xlfn.XLOOKUP($I1248,Inputs!$G$6:$G$23,Inputs!$J$6:$J$23)*$K1248</f>
        <v>80.218064322999879</v>
      </c>
      <c r="R1248" s="250">
        <f>_xlfn.XLOOKUP($I1248,Inputs!$G$6:$G$23,Inputs!$K$6:$K$23)*$K1248</f>
        <v>88.327540770953419</v>
      </c>
      <c r="S1248" s="211" t="s">
        <v>4419</v>
      </c>
      <c r="T1248" s="31" t="s">
        <v>4555</v>
      </c>
      <c r="U1248" s="211" t="s">
        <v>1229</v>
      </c>
      <c r="V1248" s="31" t="s">
        <v>4611</v>
      </c>
      <c r="W1248" s="16" t="s">
        <v>5495</v>
      </c>
      <c r="X1248" s="16"/>
      <c r="Y1248" s="74">
        <v>1770</v>
      </c>
      <c r="Z1248" s="196" t="str">
        <f t="shared" si="60"/>
        <v/>
      </c>
    </row>
    <row r="1249" spans="2:26" ht="18.75">
      <c r="B1249" s="211" t="s">
        <v>1306</v>
      </c>
      <c r="C1249" s="211" t="s">
        <v>2808</v>
      </c>
      <c r="D1249" s="46" t="s">
        <v>2783</v>
      </c>
      <c r="E1249" s="31">
        <v>1</v>
      </c>
      <c r="F1249" s="31" t="s">
        <v>2807</v>
      </c>
      <c r="G1249" s="191">
        <v>21.6</v>
      </c>
      <c r="H1249" s="191">
        <f t="shared" si="58"/>
        <v>13.333333333333334</v>
      </c>
      <c r="I1249" s="154">
        <v>115</v>
      </c>
      <c r="J1249" s="251">
        <f>_xlfn.XLOOKUP($I1249,Inputs!$C$6:$C$23,Inputs!$D$6:$D$23)*$G1249</f>
        <v>9.0102857142857147</v>
      </c>
      <c r="K1249" s="252">
        <f t="shared" si="59"/>
        <v>3</v>
      </c>
      <c r="L1249" s="322"/>
      <c r="M1249" s="322"/>
      <c r="N1249" s="322"/>
      <c r="O1249" s="322"/>
      <c r="P1249" s="322"/>
      <c r="Q1249" s="250">
        <f>_xlfn.XLOOKUP($I1249,Inputs!$G$6:$G$23,Inputs!$J$6:$J$23)*$K1249</f>
        <v>98.449131513647643</v>
      </c>
      <c r="R1249" s="250">
        <f>_xlfn.XLOOKUP($I1249,Inputs!$G$6:$G$23,Inputs!$K$6:$K$23)*$K1249</f>
        <v>108.40163934426229</v>
      </c>
      <c r="S1249" s="211" t="s">
        <v>1229</v>
      </c>
      <c r="T1249" s="31" t="s">
        <v>4611</v>
      </c>
      <c r="U1249" s="211" t="s">
        <v>1259</v>
      </c>
      <c r="V1249" s="31" t="s">
        <v>3952</v>
      </c>
      <c r="W1249" s="16" t="s">
        <v>5495</v>
      </c>
      <c r="X1249" s="16"/>
      <c r="Y1249" s="74">
        <v>1790</v>
      </c>
      <c r="Z1249" s="196" t="str">
        <f t="shared" si="60"/>
        <v/>
      </c>
    </row>
    <row r="1250" spans="2:26" ht="18.75">
      <c r="B1250" s="211" t="s">
        <v>1306</v>
      </c>
      <c r="C1250" s="211" t="s">
        <v>2808</v>
      </c>
      <c r="D1250" s="46" t="s">
        <v>2783</v>
      </c>
      <c r="E1250" s="31">
        <v>1</v>
      </c>
      <c r="F1250" s="31" t="s">
        <v>2807</v>
      </c>
      <c r="G1250" s="191">
        <v>118.9</v>
      </c>
      <c r="H1250" s="191">
        <f t="shared" si="58"/>
        <v>73.395061728395063</v>
      </c>
      <c r="I1250" s="154">
        <v>115</v>
      </c>
      <c r="J1250" s="251">
        <f>_xlfn.XLOOKUP($I1250,Inputs!$C$6:$C$23,Inputs!$D$6:$D$23)*$G1250</f>
        <v>49.598285714285716</v>
      </c>
      <c r="K1250" s="252">
        <f t="shared" si="59"/>
        <v>2.494356795632934</v>
      </c>
      <c r="L1250" s="322"/>
      <c r="M1250" s="322"/>
      <c r="N1250" s="322"/>
      <c r="O1250" s="322"/>
      <c r="P1250" s="322"/>
      <c r="Q1250" s="250">
        <f>_xlfn.XLOOKUP($I1250,Inputs!$G$6:$G$23,Inputs!$J$6:$J$23)*$K1250</f>
        <v>81.855753405075816</v>
      </c>
      <c r="R1250" s="250">
        <f>_xlfn.XLOOKUP($I1250,Inputs!$G$6:$G$23,Inputs!$K$6:$K$23)*$K1250</f>
        <v>90.130788585370368</v>
      </c>
      <c r="S1250" s="211" t="s">
        <v>4419</v>
      </c>
      <c r="T1250" s="31" t="s">
        <v>4555</v>
      </c>
      <c r="U1250" s="211" t="s">
        <v>1229</v>
      </c>
      <c r="V1250" s="31" t="s">
        <v>4611</v>
      </c>
      <c r="W1250" s="16" t="s">
        <v>5495</v>
      </c>
      <c r="X1250" s="16"/>
      <c r="Y1250" s="74">
        <v>1791</v>
      </c>
      <c r="Z1250" s="196" t="str">
        <f t="shared" si="60"/>
        <v/>
      </c>
    </row>
    <row r="1251" spans="2:26" ht="18.75">
      <c r="B1251" s="211" t="s">
        <v>1307</v>
      </c>
      <c r="C1251" s="211" t="s">
        <v>2808</v>
      </c>
      <c r="D1251" s="46" t="s">
        <v>2783</v>
      </c>
      <c r="E1251" s="31">
        <v>1</v>
      </c>
      <c r="F1251" s="31" t="s">
        <v>2807</v>
      </c>
      <c r="G1251" s="191">
        <v>0.1</v>
      </c>
      <c r="H1251" s="191">
        <f t="shared" si="58"/>
        <v>6.1728395061728392E-2</v>
      </c>
      <c r="I1251" s="154">
        <v>115</v>
      </c>
      <c r="J1251" s="251">
        <f>_xlfn.XLOOKUP($I1251,Inputs!$C$6:$C$23,Inputs!$D$6:$D$23)*$G1251</f>
        <v>4.1714285714285718E-2</v>
      </c>
      <c r="K1251" s="252">
        <f t="shared" si="59"/>
        <v>3</v>
      </c>
      <c r="L1251" s="322"/>
      <c r="M1251" s="322"/>
      <c r="N1251" s="322"/>
      <c r="O1251" s="322"/>
      <c r="P1251" s="322"/>
      <c r="Q1251" s="250">
        <f>_xlfn.XLOOKUP($I1251,Inputs!$G$6:$G$23,Inputs!$J$6:$J$23)*$K1251</f>
        <v>98.449131513647643</v>
      </c>
      <c r="R1251" s="250">
        <f>_xlfn.XLOOKUP($I1251,Inputs!$G$6:$G$23,Inputs!$K$6:$K$23)*$K1251</f>
        <v>108.40163934426229</v>
      </c>
      <c r="S1251" s="211" t="s">
        <v>3873</v>
      </c>
      <c r="T1251" s="31" t="s">
        <v>3875</v>
      </c>
      <c r="U1251" s="211" t="s">
        <v>1308</v>
      </c>
      <c r="V1251" s="31" t="s">
        <v>3877</v>
      </c>
      <c r="W1251" s="16" t="s">
        <v>5495</v>
      </c>
      <c r="X1251" s="16"/>
      <c r="Y1251" s="74">
        <v>1792</v>
      </c>
      <c r="Z1251" s="196" t="str">
        <f t="shared" si="60"/>
        <v/>
      </c>
    </row>
    <row r="1252" spans="2:26" ht="18.75">
      <c r="B1252" s="211" t="s">
        <v>1307</v>
      </c>
      <c r="C1252" s="211" t="s">
        <v>2808</v>
      </c>
      <c r="D1252" s="46" t="s">
        <v>2783</v>
      </c>
      <c r="E1252" s="31">
        <v>1</v>
      </c>
      <c r="F1252" s="31" t="s">
        <v>2807</v>
      </c>
      <c r="G1252" s="191">
        <v>21.1</v>
      </c>
      <c r="H1252" s="191">
        <f t="shared" si="58"/>
        <v>13.024691358024691</v>
      </c>
      <c r="I1252" s="154">
        <v>115</v>
      </c>
      <c r="J1252" s="251">
        <f>_xlfn.XLOOKUP($I1252,Inputs!$C$6:$C$23,Inputs!$D$6:$D$23)*$G1252</f>
        <v>8.8017142857142865</v>
      </c>
      <c r="K1252" s="252">
        <f t="shared" si="59"/>
        <v>3</v>
      </c>
      <c r="L1252" s="322"/>
      <c r="M1252" s="322"/>
      <c r="N1252" s="322"/>
      <c r="O1252" s="322"/>
      <c r="P1252" s="322"/>
      <c r="Q1252" s="250">
        <f>_xlfn.XLOOKUP($I1252,Inputs!$G$6:$G$23,Inputs!$J$6:$J$23)*$K1252</f>
        <v>98.449131513647643</v>
      </c>
      <c r="R1252" s="250">
        <f>_xlfn.XLOOKUP($I1252,Inputs!$G$6:$G$23,Inputs!$K$6:$K$23)*$K1252</f>
        <v>108.40163934426229</v>
      </c>
      <c r="S1252" s="211" t="s">
        <v>4419</v>
      </c>
      <c r="T1252" s="31" t="s">
        <v>4555</v>
      </c>
      <c r="U1252" s="211" t="s">
        <v>3873</v>
      </c>
      <c r="V1252" s="31" t="s">
        <v>3875</v>
      </c>
      <c r="W1252" s="16" t="s">
        <v>5495</v>
      </c>
      <c r="X1252" s="16"/>
      <c r="Y1252" s="74">
        <v>1793</v>
      </c>
      <c r="Z1252" s="196" t="str">
        <f t="shared" si="60"/>
        <v/>
      </c>
    </row>
    <row r="1253" spans="2:26" ht="18.75">
      <c r="B1253" s="211" t="s">
        <v>1309</v>
      </c>
      <c r="C1253" s="211" t="s">
        <v>2808</v>
      </c>
      <c r="D1253" s="46" t="s">
        <v>2783</v>
      </c>
      <c r="E1253" s="31">
        <v>1</v>
      </c>
      <c r="F1253" s="31" t="s">
        <v>2807</v>
      </c>
      <c r="G1253" s="191">
        <v>10</v>
      </c>
      <c r="H1253" s="191">
        <f t="shared" si="58"/>
        <v>6.1728395061728394</v>
      </c>
      <c r="I1253" s="154">
        <v>115</v>
      </c>
      <c r="J1253" s="251">
        <f>_xlfn.XLOOKUP($I1253,Inputs!$C$6:$C$23,Inputs!$D$6:$D$23)*$G1253</f>
        <v>4.1714285714285717</v>
      </c>
      <c r="K1253" s="252">
        <f t="shared" si="59"/>
        <v>3</v>
      </c>
      <c r="L1253" s="322"/>
      <c r="M1253" s="322"/>
      <c r="N1253" s="322"/>
      <c r="O1253" s="322"/>
      <c r="P1253" s="322"/>
      <c r="Q1253" s="250">
        <f>_xlfn.XLOOKUP($I1253,Inputs!$G$6:$G$23,Inputs!$J$6:$J$23)*$K1253</f>
        <v>98.449131513647643</v>
      </c>
      <c r="R1253" s="250">
        <f>_xlfn.XLOOKUP($I1253,Inputs!$G$6:$G$23,Inputs!$K$6:$K$23)*$K1253</f>
        <v>108.40163934426229</v>
      </c>
      <c r="S1253" s="211" t="s">
        <v>1292</v>
      </c>
      <c r="T1253" s="31" t="s">
        <v>3251</v>
      </c>
      <c r="U1253" s="211" t="s">
        <v>1310</v>
      </c>
      <c r="V1253" s="31" t="s">
        <v>3250</v>
      </c>
      <c r="W1253" s="16" t="s">
        <v>5495</v>
      </c>
      <c r="X1253" s="16"/>
      <c r="Y1253" s="74">
        <v>1794</v>
      </c>
      <c r="Z1253" s="196" t="str">
        <f t="shared" si="60"/>
        <v/>
      </c>
    </row>
    <row r="1254" spans="2:26" ht="18.75">
      <c r="B1254" s="211" t="s">
        <v>1309</v>
      </c>
      <c r="C1254" s="211" t="s">
        <v>2808</v>
      </c>
      <c r="D1254" s="46" t="s">
        <v>2783</v>
      </c>
      <c r="E1254" s="31">
        <v>1</v>
      </c>
      <c r="F1254" s="31" t="s">
        <v>2807</v>
      </c>
      <c r="G1254" s="191">
        <v>65</v>
      </c>
      <c r="H1254" s="191">
        <f t="shared" si="58"/>
        <v>40.123456790123456</v>
      </c>
      <c r="I1254" s="154">
        <v>115</v>
      </c>
      <c r="J1254" s="251">
        <f>_xlfn.XLOOKUP($I1254,Inputs!$C$6:$C$23,Inputs!$D$6:$D$23)*$G1254</f>
        <v>27.114285714285714</v>
      </c>
      <c r="K1254" s="252">
        <f t="shared" si="59"/>
        <v>3</v>
      </c>
      <c r="L1254" s="322"/>
      <c r="M1254" s="322"/>
      <c r="N1254" s="322"/>
      <c r="O1254" s="322"/>
      <c r="P1254" s="322"/>
      <c r="Q1254" s="250">
        <f>_xlfn.XLOOKUP($I1254,Inputs!$G$6:$G$23,Inputs!$J$6:$J$23)*$K1254</f>
        <v>98.449131513647643</v>
      </c>
      <c r="R1254" s="250">
        <f>_xlfn.XLOOKUP($I1254,Inputs!$G$6:$G$23,Inputs!$K$6:$K$23)*$K1254</f>
        <v>108.40163934426229</v>
      </c>
      <c r="S1254" s="211" t="s">
        <v>1310</v>
      </c>
      <c r="T1254" s="31" t="s">
        <v>3250</v>
      </c>
      <c r="U1254" s="211" t="s">
        <v>4362</v>
      </c>
      <c r="V1254" s="31" t="s">
        <v>4517</v>
      </c>
      <c r="W1254" s="16" t="s">
        <v>5495</v>
      </c>
      <c r="X1254" s="16"/>
      <c r="Y1254" s="74">
        <v>1795</v>
      </c>
      <c r="Z1254" s="196" t="str">
        <f t="shared" si="60"/>
        <v/>
      </c>
    </row>
    <row r="1255" spans="2:26" ht="18.75">
      <c r="B1255" s="211" t="s">
        <v>1309</v>
      </c>
      <c r="C1255" s="211" t="s">
        <v>2808</v>
      </c>
      <c r="D1255" s="46" t="s">
        <v>2783</v>
      </c>
      <c r="E1255" s="31">
        <v>1</v>
      </c>
      <c r="F1255" s="31" t="s">
        <v>2807</v>
      </c>
      <c r="G1255" s="191">
        <v>4</v>
      </c>
      <c r="H1255" s="191">
        <f t="shared" si="58"/>
        <v>2.4691358024691357</v>
      </c>
      <c r="I1255" s="154">
        <v>115</v>
      </c>
      <c r="J1255" s="251">
        <f>_xlfn.XLOOKUP($I1255,Inputs!$C$6:$C$23,Inputs!$D$6:$D$23)*$G1255</f>
        <v>1.6685714285714286</v>
      </c>
      <c r="K1255" s="252">
        <f t="shared" si="59"/>
        <v>3</v>
      </c>
      <c r="L1255" s="322"/>
      <c r="M1255" s="322"/>
      <c r="N1255" s="322"/>
      <c r="O1255" s="322"/>
      <c r="P1255" s="322"/>
      <c r="Q1255" s="250">
        <f>_xlfn.XLOOKUP($I1255,Inputs!$G$6:$G$23,Inputs!$J$6:$J$23)*$K1255</f>
        <v>98.449131513647643</v>
      </c>
      <c r="R1255" s="250">
        <f>_xlfn.XLOOKUP($I1255,Inputs!$G$6:$G$23,Inputs!$K$6:$K$23)*$K1255</f>
        <v>108.40163934426229</v>
      </c>
      <c r="S1255" s="211" t="s">
        <v>1310</v>
      </c>
      <c r="T1255" s="31" t="s">
        <v>3250</v>
      </c>
      <c r="U1255" s="211" t="s">
        <v>1311</v>
      </c>
      <c r="V1255" s="31" t="s">
        <v>3912</v>
      </c>
      <c r="W1255" s="16" t="s">
        <v>5495</v>
      </c>
      <c r="X1255" s="16"/>
      <c r="Y1255" s="74">
        <v>1796</v>
      </c>
      <c r="Z1255" s="196" t="str">
        <f t="shared" si="60"/>
        <v/>
      </c>
    </row>
    <row r="1256" spans="2:26" ht="18.75">
      <c r="B1256" s="211" t="s">
        <v>1312</v>
      </c>
      <c r="C1256" s="211" t="s">
        <v>2808</v>
      </c>
      <c r="D1256" s="46" t="s">
        <v>2783</v>
      </c>
      <c r="E1256" s="31">
        <v>1</v>
      </c>
      <c r="F1256" s="31" t="s">
        <v>2807</v>
      </c>
      <c r="G1256" s="191">
        <v>5.6</v>
      </c>
      <c r="H1256" s="191">
        <f t="shared" si="58"/>
        <v>3.4567901234567895</v>
      </c>
      <c r="I1256" s="154">
        <v>115</v>
      </c>
      <c r="J1256" s="251">
        <f>_xlfn.XLOOKUP($I1256,Inputs!$C$6:$C$23,Inputs!$D$6:$D$23)*$G1256</f>
        <v>2.3359999999999999</v>
      </c>
      <c r="K1256" s="252">
        <f t="shared" si="59"/>
        <v>3</v>
      </c>
      <c r="L1256" s="322"/>
      <c r="M1256" s="322"/>
      <c r="N1256" s="322"/>
      <c r="O1256" s="322"/>
      <c r="P1256" s="322"/>
      <c r="Q1256" s="250">
        <f>_xlfn.XLOOKUP($I1256,Inputs!$G$6:$G$23,Inputs!$J$6:$J$23)*$K1256</f>
        <v>98.449131513647643</v>
      </c>
      <c r="R1256" s="250">
        <f>_xlfn.XLOOKUP($I1256,Inputs!$G$6:$G$23,Inputs!$K$6:$K$23)*$K1256</f>
        <v>108.40163934426229</v>
      </c>
      <c r="S1256" s="211" t="s">
        <v>1313</v>
      </c>
      <c r="T1256" s="134" t="s">
        <v>3023</v>
      </c>
      <c r="U1256" s="211" t="s">
        <v>1286</v>
      </c>
      <c r="V1256" s="31" t="s">
        <v>3024</v>
      </c>
      <c r="W1256" s="16" t="s">
        <v>5495</v>
      </c>
      <c r="X1256" s="16"/>
      <c r="Y1256" s="74">
        <v>1915</v>
      </c>
      <c r="Z1256" s="196" t="str">
        <f t="shared" si="60"/>
        <v/>
      </c>
    </row>
    <row r="1257" spans="2:26" ht="18.75">
      <c r="B1257" s="211" t="s">
        <v>1312</v>
      </c>
      <c r="C1257" s="211" t="s">
        <v>2808</v>
      </c>
      <c r="D1257" s="46" t="s">
        <v>2783</v>
      </c>
      <c r="E1257" s="31">
        <v>1</v>
      </c>
      <c r="F1257" s="31" t="s">
        <v>2807</v>
      </c>
      <c r="G1257" s="191">
        <v>50</v>
      </c>
      <c r="H1257" s="191">
        <f t="shared" si="58"/>
        <v>30.864197530864196</v>
      </c>
      <c r="I1257" s="154">
        <v>115</v>
      </c>
      <c r="J1257" s="251">
        <f>_xlfn.XLOOKUP($I1257,Inputs!$C$6:$C$23,Inputs!$D$6:$D$23)*$G1257</f>
        <v>20.857142857142858</v>
      </c>
      <c r="K1257" s="252">
        <f t="shared" si="59"/>
        <v>3</v>
      </c>
      <c r="L1257" s="322"/>
      <c r="M1257" s="322"/>
      <c r="N1257" s="322"/>
      <c r="O1257" s="322"/>
      <c r="P1257" s="322"/>
      <c r="Q1257" s="250">
        <f>_xlfn.XLOOKUP($I1257,Inputs!$G$6:$G$23,Inputs!$J$6:$J$23)*$K1257</f>
        <v>98.449131513647643</v>
      </c>
      <c r="R1257" s="250">
        <f>_xlfn.XLOOKUP($I1257,Inputs!$G$6:$G$23,Inputs!$K$6:$K$23)*$K1257</f>
        <v>108.40163934426229</v>
      </c>
      <c r="S1257" s="211" t="s">
        <v>4426</v>
      </c>
      <c r="T1257" s="31" t="s">
        <v>4581</v>
      </c>
      <c r="U1257" s="211" t="s">
        <v>1313</v>
      </c>
      <c r="V1257" s="31" t="s">
        <v>3023</v>
      </c>
      <c r="W1257" s="16" t="s">
        <v>5495</v>
      </c>
      <c r="X1257" s="16"/>
      <c r="Y1257" s="74">
        <v>1919</v>
      </c>
      <c r="Z1257" s="196" t="str">
        <f t="shared" si="60"/>
        <v/>
      </c>
    </row>
    <row r="1258" spans="2:26" ht="18.75">
      <c r="B1258" s="211" t="s">
        <v>1314</v>
      </c>
      <c r="C1258" s="211" t="s">
        <v>2808</v>
      </c>
      <c r="D1258" s="46" t="s">
        <v>2783</v>
      </c>
      <c r="E1258" s="31">
        <v>1</v>
      </c>
      <c r="F1258" s="31" t="s">
        <v>2807</v>
      </c>
      <c r="G1258" s="191">
        <v>168.3</v>
      </c>
      <c r="H1258" s="191">
        <f t="shared" si="58"/>
        <v>103.88888888888889</v>
      </c>
      <c r="I1258" s="154">
        <v>230</v>
      </c>
      <c r="J1258" s="251">
        <f>_xlfn.XLOOKUP($I1258,Inputs!$C$6:$C$23,Inputs!$D$6:$D$23)*$G1258</f>
        <v>80.784000000000006</v>
      </c>
      <c r="K1258" s="252">
        <f t="shared" si="59"/>
        <v>1.9835289076464486</v>
      </c>
      <c r="L1258" s="322"/>
      <c r="M1258" s="322"/>
      <c r="N1258" s="322"/>
      <c r="O1258" s="322"/>
      <c r="P1258" s="322"/>
      <c r="Q1258" s="250">
        <f>_xlfn.XLOOKUP($I1258,Inputs!$G$6:$G$23,Inputs!$J$6:$J$23)*$K1258</f>
        <v>265.79287362462412</v>
      </c>
      <c r="R1258" s="250">
        <f>_xlfn.XLOOKUP($I1258,Inputs!$G$6:$G$23,Inputs!$K$6:$K$23)*$K1258</f>
        <v>287.61169160873504</v>
      </c>
      <c r="S1258" s="211" t="s">
        <v>1315</v>
      </c>
      <c r="T1258" s="31" t="s">
        <v>4640</v>
      </c>
      <c r="U1258" s="211" t="s">
        <v>1281</v>
      </c>
      <c r="V1258" s="31" t="s">
        <v>4637</v>
      </c>
      <c r="W1258" s="16" t="s">
        <v>5495</v>
      </c>
      <c r="X1258" s="16"/>
      <c r="Y1258" s="74">
        <v>2061</v>
      </c>
      <c r="Z1258" s="196" t="str">
        <f t="shared" si="60"/>
        <v/>
      </c>
    </row>
    <row r="1259" spans="2:26" ht="18.75">
      <c r="B1259" s="211" t="s">
        <v>1316</v>
      </c>
      <c r="C1259" s="211" t="s">
        <v>2808</v>
      </c>
      <c r="D1259" s="46" t="s">
        <v>2783</v>
      </c>
      <c r="E1259" s="31">
        <v>1</v>
      </c>
      <c r="F1259" s="31" t="s">
        <v>2807</v>
      </c>
      <c r="G1259" s="191">
        <v>168.3</v>
      </c>
      <c r="H1259" s="191">
        <f t="shared" si="58"/>
        <v>103.88888888888889</v>
      </c>
      <c r="I1259" s="154">
        <v>230</v>
      </c>
      <c r="J1259" s="251">
        <f>_xlfn.XLOOKUP($I1259,Inputs!$C$6:$C$23,Inputs!$D$6:$D$23)*$G1259</f>
        <v>80.784000000000006</v>
      </c>
      <c r="K1259" s="252">
        <f t="shared" si="59"/>
        <v>1.9835289076464486</v>
      </c>
      <c r="L1259" s="322"/>
      <c r="M1259" s="322"/>
      <c r="N1259" s="322"/>
      <c r="O1259" s="322"/>
      <c r="P1259" s="322"/>
      <c r="Q1259" s="250">
        <f>_xlfn.XLOOKUP($I1259,Inputs!$G$6:$G$23,Inputs!$J$6:$J$23)*$K1259</f>
        <v>265.79287362462412</v>
      </c>
      <c r="R1259" s="250">
        <f>_xlfn.XLOOKUP($I1259,Inputs!$G$6:$G$23,Inputs!$K$6:$K$23)*$K1259</f>
        <v>287.61169160873504</v>
      </c>
      <c r="S1259" s="211" t="s">
        <v>1315</v>
      </c>
      <c r="T1259" s="31" t="s">
        <v>4640</v>
      </c>
      <c r="U1259" s="211" t="s">
        <v>1281</v>
      </c>
      <c r="V1259" s="31" t="s">
        <v>4637</v>
      </c>
      <c r="W1259" s="16" t="s">
        <v>5495</v>
      </c>
      <c r="X1259" s="16"/>
      <c r="Y1259" s="74">
        <v>2062</v>
      </c>
      <c r="Z1259" s="196" t="str">
        <f t="shared" si="60"/>
        <v/>
      </c>
    </row>
    <row r="1260" spans="2:26" ht="18.75">
      <c r="B1260" s="211" t="s">
        <v>1317</v>
      </c>
      <c r="C1260" s="211" t="s">
        <v>2808</v>
      </c>
      <c r="D1260" s="46" t="s">
        <v>2783</v>
      </c>
      <c r="E1260" s="31">
        <v>1</v>
      </c>
      <c r="F1260" s="31" t="s">
        <v>2807</v>
      </c>
      <c r="G1260" s="191">
        <v>74.2</v>
      </c>
      <c r="H1260" s="191">
        <f t="shared" si="58"/>
        <v>45.802469135802468</v>
      </c>
      <c r="I1260" s="154">
        <v>230</v>
      </c>
      <c r="J1260" s="251">
        <f>_xlfn.XLOOKUP($I1260,Inputs!$C$6:$C$23,Inputs!$D$6:$D$23)*$G1260</f>
        <v>35.616</v>
      </c>
      <c r="K1260" s="252">
        <f t="shared" si="59"/>
        <v>3</v>
      </c>
      <c r="L1260" s="322"/>
      <c r="M1260" s="322"/>
      <c r="N1260" s="322"/>
      <c r="O1260" s="322"/>
      <c r="P1260" s="322"/>
      <c r="Q1260" s="250">
        <f>_xlfn.XLOOKUP($I1260,Inputs!$G$6:$G$23,Inputs!$J$6:$J$23)*$K1260</f>
        <v>402</v>
      </c>
      <c r="R1260" s="250">
        <f>_xlfn.XLOOKUP($I1260,Inputs!$G$6:$G$23,Inputs!$K$6:$K$23)*$K1260</f>
        <v>435</v>
      </c>
      <c r="S1260" s="211" t="s">
        <v>1315</v>
      </c>
      <c r="T1260" s="31" t="s">
        <v>4640</v>
      </c>
      <c r="U1260" s="211" t="s">
        <v>1318</v>
      </c>
      <c r="V1260" s="31" t="s">
        <v>3372</v>
      </c>
      <c r="W1260" s="16" t="s">
        <v>5495</v>
      </c>
      <c r="X1260" s="16"/>
      <c r="Y1260" s="74">
        <v>2063</v>
      </c>
      <c r="Z1260" s="196" t="str">
        <f t="shared" si="60"/>
        <v/>
      </c>
    </row>
    <row r="1261" spans="2:26" ht="18.75">
      <c r="B1261" s="211" t="s">
        <v>1492</v>
      </c>
      <c r="C1261" s="211" t="s">
        <v>2808</v>
      </c>
      <c r="D1261" s="46" t="s">
        <v>2783</v>
      </c>
      <c r="E1261" s="31">
        <v>1</v>
      </c>
      <c r="F1261" s="31" t="s">
        <v>2807</v>
      </c>
      <c r="G1261" s="191">
        <v>10</v>
      </c>
      <c r="H1261" s="191">
        <f t="shared" si="58"/>
        <v>6.1728395061728394</v>
      </c>
      <c r="I1261" s="154">
        <v>230</v>
      </c>
      <c r="J1261" s="251">
        <f>_xlfn.XLOOKUP($I1261,Inputs!$C$6:$C$23,Inputs!$D$6:$D$23)*$G1261</f>
        <v>4.8</v>
      </c>
      <c r="K1261" s="252">
        <f t="shared" si="59"/>
        <v>3</v>
      </c>
      <c r="L1261" s="322"/>
      <c r="M1261" s="322"/>
      <c r="N1261" s="322"/>
      <c r="O1261" s="322"/>
      <c r="P1261" s="322"/>
      <c r="Q1261" s="250">
        <f>_xlfn.XLOOKUP($I1261,Inputs!$G$6:$G$23,Inputs!$J$6:$J$23)*$K1261</f>
        <v>402</v>
      </c>
      <c r="R1261" s="250">
        <f>_xlfn.XLOOKUP($I1261,Inputs!$G$6:$G$23,Inputs!$K$6:$K$23)*$K1261</f>
        <v>435</v>
      </c>
      <c r="S1261" s="211" t="s">
        <v>1472</v>
      </c>
      <c r="T1261" s="31" t="s">
        <v>3969</v>
      </c>
      <c r="U1261" s="211" t="s">
        <v>1469</v>
      </c>
      <c r="V1261" s="31" t="s">
        <v>2825</v>
      </c>
      <c r="W1261" s="16" t="s">
        <v>5483</v>
      </c>
      <c r="X1261" s="16"/>
      <c r="Y1261" s="74">
        <v>188</v>
      </c>
      <c r="Z1261" s="196" t="str">
        <f t="shared" si="60"/>
        <v/>
      </c>
    </row>
    <row r="1262" spans="2:26" ht="18.75">
      <c r="B1262" s="211" t="s">
        <v>1492</v>
      </c>
      <c r="C1262" s="211" t="s">
        <v>2808</v>
      </c>
      <c r="D1262" s="46" t="s">
        <v>2783</v>
      </c>
      <c r="E1262" s="31">
        <v>1</v>
      </c>
      <c r="F1262" s="31" t="s">
        <v>2807</v>
      </c>
      <c r="G1262" s="191">
        <v>2</v>
      </c>
      <c r="H1262" s="191">
        <f t="shared" si="58"/>
        <v>1.2345679012345678</v>
      </c>
      <c r="I1262" s="154">
        <v>230</v>
      </c>
      <c r="J1262" s="251">
        <f>_xlfn.XLOOKUP($I1262,Inputs!$C$6:$C$23,Inputs!$D$6:$D$23)*$G1262</f>
        <v>0.96</v>
      </c>
      <c r="K1262" s="252">
        <f t="shared" si="59"/>
        <v>3</v>
      </c>
      <c r="L1262" s="322"/>
      <c r="M1262" s="322"/>
      <c r="N1262" s="322"/>
      <c r="O1262" s="322"/>
      <c r="P1262" s="322"/>
      <c r="Q1262" s="250">
        <f>_xlfn.XLOOKUP($I1262,Inputs!$G$6:$G$23,Inputs!$J$6:$J$23)*$K1262</f>
        <v>402</v>
      </c>
      <c r="R1262" s="250">
        <f>_xlfn.XLOOKUP($I1262,Inputs!$G$6:$G$23,Inputs!$K$6:$K$23)*$K1262</f>
        <v>435</v>
      </c>
      <c r="S1262" s="211" t="s">
        <v>1469</v>
      </c>
      <c r="T1262" s="31" t="s">
        <v>2825</v>
      </c>
      <c r="U1262" s="211" t="s">
        <v>1470</v>
      </c>
      <c r="V1262" s="31" t="s">
        <v>3944</v>
      </c>
      <c r="W1262" s="16" t="s">
        <v>5483</v>
      </c>
      <c r="X1262" s="16"/>
      <c r="Y1262" s="74">
        <v>189</v>
      </c>
      <c r="Z1262" s="196" t="str">
        <f t="shared" si="60"/>
        <v/>
      </c>
    </row>
    <row r="1263" spans="2:26" ht="18.75">
      <c r="B1263" s="211" t="s">
        <v>1492</v>
      </c>
      <c r="C1263" s="211" t="s">
        <v>2808</v>
      </c>
      <c r="D1263" s="46" t="s">
        <v>2783</v>
      </c>
      <c r="E1263" s="31">
        <v>1</v>
      </c>
      <c r="F1263" s="31" t="s">
        <v>2807</v>
      </c>
      <c r="G1263" s="191">
        <v>3.5</v>
      </c>
      <c r="H1263" s="191">
        <f t="shared" si="58"/>
        <v>2.1604938271604937</v>
      </c>
      <c r="I1263" s="154">
        <v>230</v>
      </c>
      <c r="J1263" s="251">
        <f>_xlfn.XLOOKUP($I1263,Inputs!$C$6:$C$23,Inputs!$D$6:$D$23)*$G1263</f>
        <v>1.68</v>
      </c>
      <c r="K1263" s="252">
        <f t="shared" si="59"/>
        <v>3</v>
      </c>
      <c r="L1263" s="322"/>
      <c r="M1263" s="322"/>
      <c r="N1263" s="322"/>
      <c r="O1263" s="322"/>
      <c r="P1263" s="322"/>
      <c r="Q1263" s="250">
        <f>_xlfn.XLOOKUP($I1263,Inputs!$G$6:$G$23,Inputs!$J$6:$J$23)*$K1263</f>
        <v>402</v>
      </c>
      <c r="R1263" s="250">
        <f>_xlfn.XLOOKUP($I1263,Inputs!$G$6:$G$23,Inputs!$K$6:$K$23)*$K1263</f>
        <v>435</v>
      </c>
      <c r="S1263" s="211" t="s">
        <v>1469</v>
      </c>
      <c r="T1263" s="31" t="s">
        <v>2825</v>
      </c>
      <c r="U1263" s="211" t="s">
        <v>1493</v>
      </c>
      <c r="V1263" s="31" t="s">
        <v>4110</v>
      </c>
      <c r="W1263" s="16" t="s">
        <v>5483</v>
      </c>
      <c r="X1263" s="16"/>
      <c r="Y1263" s="74">
        <v>190</v>
      </c>
      <c r="Z1263" s="196" t="str">
        <f t="shared" si="60"/>
        <v/>
      </c>
    </row>
    <row r="1264" spans="2:26" ht="18.75">
      <c r="B1264" s="211" t="s">
        <v>1501</v>
      </c>
      <c r="C1264" s="211" t="s">
        <v>2808</v>
      </c>
      <c r="D1264" s="46" t="s">
        <v>2783</v>
      </c>
      <c r="E1264" s="31">
        <v>1</v>
      </c>
      <c r="F1264" s="31" t="s">
        <v>2807</v>
      </c>
      <c r="G1264" s="191">
        <v>2</v>
      </c>
      <c r="H1264" s="191">
        <f t="shared" si="58"/>
        <v>1.2345679012345678</v>
      </c>
      <c r="I1264" s="154">
        <v>230</v>
      </c>
      <c r="J1264" s="251">
        <f>_xlfn.XLOOKUP($I1264,Inputs!$C$6:$C$23,Inputs!$D$6:$D$23)*$G1264</f>
        <v>0.96</v>
      </c>
      <c r="K1264" s="252">
        <f t="shared" si="59"/>
        <v>3</v>
      </c>
      <c r="L1264" s="322"/>
      <c r="M1264" s="322"/>
      <c r="N1264" s="322"/>
      <c r="O1264" s="322"/>
      <c r="P1264" s="322"/>
      <c r="Q1264" s="250">
        <f>_xlfn.XLOOKUP($I1264,Inputs!$G$6:$G$23,Inputs!$J$6:$J$23)*$K1264</f>
        <v>402</v>
      </c>
      <c r="R1264" s="250">
        <f>_xlfn.XLOOKUP($I1264,Inputs!$G$6:$G$23,Inputs!$K$6:$K$23)*$K1264</f>
        <v>435</v>
      </c>
      <c r="S1264" s="211" t="s">
        <v>1469</v>
      </c>
      <c r="T1264" s="31" t="s">
        <v>2825</v>
      </c>
      <c r="U1264" s="211" t="s">
        <v>1470</v>
      </c>
      <c r="V1264" s="31" t="s">
        <v>3944</v>
      </c>
      <c r="W1264" s="16" t="s">
        <v>5483</v>
      </c>
      <c r="X1264" s="16"/>
      <c r="Y1264" s="74">
        <v>198</v>
      </c>
      <c r="Z1264" s="196" t="str">
        <f t="shared" si="60"/>
        <v/>
      </c>
    </row>
    <row r="1265" spans="2:26" ht="18.75">
      <c r="B1265" s="211" t="s">
        <v>1501</v>
      </c>
      <c r="C1265" s="211" t="s">
        <v>2808</v>
      </c>
      <c r="D1265" s="46" t="s">
        <v>2783</v>
      </c>
      <c r="E1265" s="31">
        <v>1</v>
      </c>
      <c r="F1265" s="31" t="s">
        <v>2807</v>
      </c>
      <c r="G1265" s="191">
        <v>3.5</v>
      </c>
      <c r="H1265" s="191">
        <f t="shared" si="58"/>
        <v>2.1604938271604937</v>
      </c>
      <c r="I1265" s="154">
        <v>230</v>
      </c>
      <c r="J1265" s="251">
        <f>_xlfn.XLOOKUP($I1265,Inputs!$C$6:$C$23,Inputs!$D$6:$D$23)*$G1265</f>
        <v>1.68</v>
      </c>
      <c r="K1265" s="252">
        <f t="shared" si="59"/>
        <v>3</v>
      </c>
      <c r="L1265" s="322"/>
      <c r="M1265" s="322"/>
      <c r="N1265" s="322"/>
      <c r="O1265" s="322"/>
      <c r="P1265" s="322"/>
      <c r="Q1265" s="250">
        <f>_xlfn.XLOOKUP($I1265,Inputs!$G$6:$G$23,Inputs!$J$6:$J$23)*$K1265</f>
        <v>402</v>
      </c>
      <c r="R1265" s="250">
        <f>_xlfn.XLOOKUP($I1265,Inputs!$G$6:$G$23,Inputs!$K$6:$K$23)*$K1265</f>
        <v>435</v>
      </c>
      <c r="S1265" s="211" t="s">
        <v>1469</v>
      </c>
      <c r="T1265" s="31" t="s">
        <v>2825</v>
      </c>
      <c r="U1265" s="211" t="s">
        <v>1493</v>
      </c>
      <c r="V1265" s="31" t="s">
        <v>4110</v>
      </c>
      <c r="W1265" s="16" t="s">
        <v>5483</v>
      </c>
      <c r="X1265" s="16"/>
      <c r="Y1265" s="74">
        <v>199</v>
      </c>
      <c r="Z1265" s="196" t="str">
        <f t="shared" si="60"/>
        <v/>
      </c>
    </row>
    <row r="1266" spans="2:26" ht="18.75">
      <c r="B1266" s="211" t="s">
        <v>1968</v>
      </c>
      <c r="C1266" s="211" t="s">
        <v>2808</v>
      </c>
      <c r="D1266" s="46" t="s">
        <v>2783</v>
      </c>
      <c r="E1266" s="31">
        <v>1</v>
      </c>
      <c r="F1266" s="31" t="s">
        <v>2807</v>
      </c>
      <c r="G1266" s="191">
        <v>1</v>
      </c>
      <c r="H1266" s="191">
        <f t="shared" si="58"/>
        <v>0.61728395061728392</v>
      </c>
      <c r="I1266" s="154">
        <v>230</v>
      </c>
      <c r="J1266" s="251">
        <f>_xlfn.XLOOKUP($I1266,Inputs!$C$6:$C$23,Inputs!$D$6:$D$23)*$G1266</f>
        <v>0.48</v>
      </c>
      <c r="K1266" s="252">
        <f t="shared" si="59"/>
        <v>3</v>
      </c>
      <c r="L1266" s="322"/>
      <c r="M1266" s="322"/>
      <c r="N1266" s="322"/>
      <c r="O1266" s="322"/>
      <c r="P1266" s="322"/>
      <c r="Q1266" s="250">
        <f>_xlfn.XLOOKUP($I1266,Inputs!$G$6:$G$23,Inputs!$J$6:$J$23)*$K1266</f>
        <v>402</v>
      </c>
      <c r="R1266" s="250">
        <f>_xlfn.XLOOKUP($I1266,Inputs!$G$6:$G$23,Inputs!$K$6:$K$23)*$K1266</f>
        <v>435</v>
      </c>
      <c r="S1266" s="211" t="s">
        <v>1470</v>
      </c>
      <c r="T1266" s="31" t="s">
        <v>3944</v>
      </c>
      <c r="U1266" s="211" t="s">
        <v>4676</v>
      </c>
      <c r="V1266" s="31" t="s">
        <v>4468</v>
      </c>
      <c r="W1266" s="16" t="s">
        <v>5483</v>
      </c>
      <c r="X1266" s="16"/>
      <c r="Y1266" s="74">
        <v>881</v>
      </c>
      <c r="Z1266" s="196" t="str">
        <f t="shared" si="60"/>
        <v/>
      </c>
    </row>
    <row r="1267" spans="2:26" ht="18.75">
      <c r="B1267" s="211" t="s">
        <v>1969</v>
      </c>
      <c r="C1267" s="211" t="s">
        <v>2808</v>
      </c>
      <c r="D1267" s="46" t="s">
        <v>2783</v>
      </c>
      <c r="E1267" s="31">
        <v>1</v>
      </c>
      <c r="F1267" s="31" t="s">
        <v>2807</v>
      </c>
      <c r="G1267" s="191">
        <v>1</v>
      </c>
      <c r="H1267" s="191">
        <f t="shared" si="58"/>
        <v>0.61728395061728392</v>
      </c>
      <c r="I1267" s="154">
        <v>230</v>
      </c>
      <c r="J1267" s="251">
        <f>_xlfn.XLOOKUP($I1267,Inputs!$C$6:$C$23,Inputs!$D$6:$D$23)*$G1267</f>
        <v>0.48</v>
      </c>
      <c r="K1267" s="252">
        <f t="shared" si="59"/>
        <v>3</v>
      </c>
      <c r="L1267" s="322"/>
      <c r="M1267" s="322"/>
      <c r="N1267" s="322"/>
      <c r="O1267" s="322"/>
      <c r="P1267" s="322"/>
      <c r="Q1267" s="250">
        <f>_xlfn.XLOOKUP($I1267,Inputs!$G$6:$G$23,Inputs!$J$6:$J$23)*$K1267</f>
        <v>402</v>
      </c>
      <c r="R1267" s="250">
        <f>_xlfn.XLOOKUP($I1267,Inputs!$G$6:$G$23,Inputs!$K$6:$K$23)*$K1267</f>
        <v>435</v>
      </c>
      <c r="S1267" s="211" t="s">
        <v>1470</v>
      </c>
      <c r="T1267" s="31" t="s">
        <v>3944</v>
      </c>
      <c r="U1267" s="211" t="s">
        <v>4676</v>
      </c>
      <c r="V1267" s="31" t="s">
        <v>4468</v>
      </c>
      <c r="W1267" s="16" t="s">
        <v>5483</v>
      </c>
      <c r="X1267" s="16"/>
      <c r="Y1267" s="74">
        <v>882</v>
      </c>
      <c r="Z1267" s="196" t="str">
        <f t="shared" si="60"/>
        <v/>
      </c>
    </row>
    <row r="1268" spans="2:26" ht="18.75">
      <c r="B1268" s="211" t="s">
        <v>1972</v>
      </c>
      <c r="C1268" s="211" t="s">
        <v>2808</v>
      </c>
      <c r="D1268" s="46" t="s">
        <v>2783</v>
      </c>
      <c r="E1268" s="31">
        <v>1</v>
      </c>
      <c r="F1268" s="31" t="s">
        <v>2807</v>
      </c>
      <c r="G1268" s="191">
        <v>1</v>
      </c>
      <c r="H1268" s="191">
        <f t="shared" si="58"/>
        <v>0.61728395061728392</v>
      </c>
      <c r="I1268" s="154">
        <v>115</v>
      </c>
      <c r="J1268" s="251">
        <f>_xlfn.XLOOKUP($I1268,Inputs!$C$6:$C$23,Inputs!$D$6:$D$23)*$G1268</f>
        <v>0.41714285714285715</v>
      </c>
      <c r="K1268" s="252">
        <f t="shared" si="59"/>
        <v>3</v>
      </c>
      <c r="L1268" s="322"/>
      <c r="M1268" s="322"/>
      <c r="N1268" s="322"/>
      <c r="O1268" s="322"/>
      <c r="P1268" s="322"/>
      <c r="Q1268" s="250">
        <f>_xlfn.XLOOKUP($I1268,Inputs!$G$6:$G$23,Inputs!$J$6:$J$23)*$K1268</f>
        <v>98.449131513647643</v>
      </c>
      <c r="R1268" s="250">
        <f>_xlfn.XLOOKUP($I1268,Inputs!$G$6:$G$23,Inputs!$K$6:$K$23)*$K1268</f>
        <v>108.40163934426229</v>
      </c>
      <c r="S1268" s="211" t="s">
        <v>1470</v>
      </c>
      <c r="T1268" s="31" t="s">
        <v>3944</v>
      </c>
      <c r="U1268" s="211" t="s">
        <v>1973</v>
      </c>
      <c r="V1268" s="31" t="s">
        <v>4093</v>
      </c>
      <c r="W1268" s="16" t="s">
        <v>5483</v>
      </c>
      <c r="X1268" s="16"/>
      <c r="Y1268" s="74">
        <v>890</v>
      </c>
      <c r="Z1268" s="196" t="str">
        <f t="shared" si="60"/>
        <v/>
      </c>
    </row>
    <row r="1269" spans="2:26" ht="18.75">
      <c r="B1269" s="211" t="s">
        <v>1974</v>
      </c>
      <c r="C1269" s="211" t="s">
        <v>2808</v>
      </c>
      <c r="D1269" s="46" t="s">
        <v>2783</v>
      </c>
      <c r="E1269" s="31">
        <v>1</v>
      </c>
      <c r="F1269" s="31" t="s">
        <v>2807</v>
      </c>
      <c r="G1269" s="191">
        <v>1</v>
      </c>
      <c r="H1269" s="191">
        <f t="shared" si="58"/>
        <v>0.61728395061728392</v>
      </c>
      <c r="I1269" s="154">
        <v>115</v>
      </c>
      <c r="J1269" s="251">
        <f>_xlfn.XLOOKUP($I1269,Inputs!$C$6:$C$23,Inputs!$D$6:$D$23)*$G1269</f>
        <v>0.41714285714285715</v>
      </c>
      <c r="K1269" s="252">
        <f t="shared" si="59"/>
        <v>3</v>
      </c>
      <c r="L1269" s="322"/>
      <c r="M1269" s="322"/>
      <c r="N1269" s="322"/>
      <c r="O1269" s="322"/>
      <c r="P1269" s="322"/>
      <c r="Q1269" s="250">
        <f>_xlfn.XLOOKUP($I1269,Inputs!$G$6:$G$23,Inputs!$J$6:$J$23)*$K1269</f>
        <v>98.449131513647643</v>
      </c>
      <c r="R1269" s="250">
        <f>_xlfn.XLOOKUP($I1269,Inputs!$G$6:$G$23,Inputs!$K$6:$K$23)*$K1269</f>
        <v>108.40163934426229</v>
      </c>
      <c r="S1269" s="211" t="s">
        <v>1470</v>
      </c>
      <c r="T1269" s="31" t="s">
        <v>3944</v>
      </c>
      <c r="U1269" s="211" t="s">
        <v>1973</v>
      </c>
      <c r="V1269" s="31" t="s">
        <v>4093</v>
      </c>
      <c r="W1269" s="16" t="s">
        <v>5483</v>
      </c>
      <c r="X1269" s="16"/>
      <c r="Y1269" s="74">
        <v>891</v>
      </c>
      <c r="Z1269" s="196" t="str">
        <f t="shared" si="60"/>
        <v/>
      </c>
    </row>
    <row r="1270" spans="2:26" ht="18.75">
      <c r="B1270" s="211" t="s">
        <v>2272</v>
      </c>
      <c r="C1270" s="211" t="s">
        <v>2808</v>
      </c>
      <c r="D1270" s="46" t="s">
        <v>2783</v>
      </c>
      <c r="E1270" s="31">
        <v>1</v>
      </c>
      <c r="F1270" s="31" t="s">
        <v>2807</v>
      </c>
      <c r="G1270" s="191">
        <v>38</v>
      </c>
      <c r="H1270" s="191">
        <f t="shared" si="58"/>
        <v>23.456790123456788</v>
      </c>
      <c r="I1270" s="154">
        <v>500</v>
      </c>
      <c r="J1270" s="251">
        <f>_xlfn.XLOOKUP($I1270,Inputs!$C$6:$C$23,Inputs!$D$6:$D$23)*$G1270</f>
        <v>15.010000000000002</v>
      </c>
      <c r="K1270" s="252">
        <f t="shared" si="59"/>
        <v>3</v>
      </c>
      <c r="L1270" s="322"/>
      <c r="M1270" s="322"/>
      <c r="N1270" s="322"/>
      <c r="O1270" s="322"/>
      <c r="P1270" s="322"/>
      <c r="Q1270" s="250">
        <f>_xlfn.XLOOKUP($I1270,Inputs!$G$6:$G$23,Inputs!$J$6:$J$23)*$K1270</f>
        <v>2550</v>
      </c>
      <c r="R1270" s="250">
        <f>_xlfn.XLOOKUP($I1270,Inputs!$G$6:$G$23,Inputs!$K$6:$K$23)*$K1270</f>
        <v>3225</v>
      </c>
      <c r="S1270" s="211" t="s">
        <v>4409</v>
      </c>
      <c r="T1270" s="31" t="s">
        <v>4534</v>
      </c>
      <c r="U1270" s="211" t="s">
        <v>1571</v>
      </c>
      <c r="V1270" s="31" t="s">
        <v>4431</v>
      </c>
      <c r="W1270" s="16" t="s">
        <v>5483</v>
      </c>
      <c r="X1270" s="16"/>
      <c r="Y1270" s="74">
        <v>1402</v>
      </c>
      <c r="Z1270" s="196" t="str">
        <f t="shared" si="60"/>
        <v/>
      </c>
    </row>
    <row r="1271" spans="2:26" ht="18.75">
      <c r="B1271" s="211" t="s">
        <v>2273</v>
      </c>
      <c r="C1271" s="211" t="s">
        <v>2808</v>
      </c>
      <c r="D1271" s="46" t="s">
        <v>2783</v>
      </c>
      <c r="E1271" s="31">
        <v>1</v>
      </c>
      <c r="F1271" s="31" t="s">
        <v>2807</v>
      </c>
      <c r="G1271" s="191">
        <v>38</v>
      </c>
      <c r="H1271" s="191">
        <f t="shared" si="58"/>
        <v>23.456790123456788</v>
      </c>
      <c r="I1271" s="154">
        <v>500</v>
      </c>
      <c r="J1271" s="251">
        <f>_xlfn.XLOOKUP($I1271,Inputs!$C$6:$C$23,Inputs!$D$6:$D$23)*$G1271</f>
        <v>15.010000000000002</v>
      </c>
      <c r="K1271" s="252">
        <f t="shared" si="59"/>
        <v>3</v>
      </c>
      <c r="L1271" s="322"/>
      <c r="M1271" s="322"/>
      <c r="N1271" s="322"/>
      <c r="O1271" s="322"/>
      <c r="P1271" s="322"/>
      <c r="Q1271" s="250">
        <f>_xlfn.XLOOKUP($I1271,Inputs!$G$6:$G$23,Inputs!$J$6:$J$23)*$K1271</f>
        <v>2550</v>
      </c>
      <c r="R1271" s="250">
        <f>_xlfn.XLOOKUP($I1271,Inputs!$G$6:$G$23,Inputs!$K$6:$K$23)*$K1271</f>
        <v>3225</v>
      </c>
      <c r="S1271" s="211" t="s">
        <v>4409</v>
      </c>
      <c r="T1271" s="31" t="s">
        <v>4534</v>
      </c>
      <c r="U1271" s="211" t="s">
        <v>1571</v>
      </c>
      <c r="V1271" s="31" t="s">
        <v>4431</v>
      </c>
      <c r="W1271" s="16" t="s">
        <v>5483</v>
      </c>
      <c r="X1271" s="16"/>
      <c r="Y1271" s="74">
        <v>1403</v>
      </c>
      <c r="Z1271" s="196" t="str">
        <f t="shared" si="60"/>
        <v/>
      </c>
    </row>
    <row r="1272" spans="2:26" ht="18.75">
      <c r="B1272" s="211" t="s">
        <v>2277</v>
      </c>
      <c r="C1272" s="211" t="s">
        <v>2808</v>
      </c>
      <c r="D1272" s="46" t="s">
        <v>2783</v>
      </c>
      <c r="E1272" s="31">
        <v>1</v>
      </c>
      <c r="F1272" s="31" t="s">
        <v>2807</v>
      </c>
      <c r="G1272" s="191">
        <v>65</v>
      </c>
      <c r="H1272" s="191">
        <f t="shared" si="58"/>
        <v>40.123456790123456</v>
      </c>
      <c r="I1272" s="154">
        <v>500</v>
      </c>
      <c r="J1272" s="251">
        <f>_xlfn.XLOOKUP($I1272,Inputs!$C$6:$C$23,Inputs!$D$6:$D$23)*$G1272</f>
        <v>25.675000000000001</v>
      </c>
      <c r="K1272" s="252">
        <f t="shared" si="59"/>
        <v>3</v>
      </c>
      <c r="L1272" s="322"/>
      <c r="M1272" s="322"/>
      <c r="N1272" s="322"/>
      <c r="O1272" s="322"/>
      <c r="P1272" s="322"/>
      <c r="Q1272" s="250">
        <f>_xlfn.XLOOKUP($I1272,Inputs!$G$6:$G$23,Inputs!$J$6:$J$23)*$K1272</f>
        <v>2550</v>
      </c>
      <c r="R1272" s="250">
        <f>_xlfn.XLOOKUP($I1272,Inputs!$G$6:$G$23,Inputs!$K$6:$K$23)*$K1272</f>
        <v>3225</v>
      </c>
      <c r="S1272" s="211" t="s">
        <v>2086</v>
      </c>
      <c r="T1272" s="31" t="s">
        <v>4531</v>
      </c>
      <c r="U1272" s="211" t="s">
        <v>4409</v>
      </c>
      <c r="V1272" s="31" t="s">
        <v>4534</v>
      </c>
      <c r="W1272" s="16" t="s">
        <v>5483</v>
      </c>
      <c r="X1272" s="16"/>
      <c r="Y1272" s="74">
        <v>1406</v>
      </c>
      <c r="Z1272" s="196" t="str">
        <f t="shared" si="60"/>
        <v/>
      </c>
    </row>
    <row r="1273" spans="2:26" ht="18.75">
      <c r="B1273" s="211" t="s">
        <v>2312</v>
      </c>
      <c r="C1273" s="211" t="s">
        <v>2808</v>
      </c>
      <c r="D1273" s="46" t="s">
        <v>2783</v>
      </c>
      <c r="E1273" s="31">
        <v>1</v>
      </c>
      <c r="F1273" s="31" t="s">
        <v>2807</v>
      </c>
      <c r="G1273" s="191">
        <v>5</v>
      </c>
      <c r="H1273" s="191">
        <f t="shared" si="58"/>
        <v>3.0864197530864197</v>
      </c>
      <c r="I1273" s="154">
        <v>230</v>
      </c>
      <c r="J1273" s="251">
        <f>_xlfn.XLOOKUP($I1273,Inputs!$C$6:$C$23,Inputs!$D$6:$D$23)*$G1273</f>
        <v>2.4</v>
      </c>
      <c r="K1273" s="252">
        <f t="shared" si="59"/>
        <v>3</v>
      </c>
      <c r="L1273" s="322"/>
      <c r="M1273" s="322"/>
      <c r="N1273" s="322"/>
      <c r="O1273" s="322"/>
      <c r="P1273" s="322"/>
      <c r="Q1273" s="250">
        <f>_xlfn.XLOOKUP($I1273,Inputs!$G$6:$G$23,Inputs!$J$6:$J$23)*$K1273</f>
        <v>402</v>
      </c>
      <c r="R1273" s="250">
        <f>_xlfn.XLOOKUP($I1273,Inputs!$G$6:$G$23,Inputs!$K$6:$K$23)*$K1273</f>
        <v>435</v>
      </c>
      <c r="S1273" s="211" t="s">
        <v>2298</v>
      </c>
      <c r="T1273" s="31" t="s">
        <v>4538</v>
      </c>
      <c r="U1273" s="211" t="s">
        <v>4425</v>
      </c>
      <c r="V1273" s="31" t="s">
        <v>4572</v>
      </c>
      <c r="W1273" s="16" t="s">
        <v>5483</v>
      </c>
      <c r="X1273" s="16"/>
      <c r="Y1273" s="74">
        <v>1463</v>
      </c>
      <c r="Z1273" s="196" t="str">
        <f t="shared" si="60"/>
        <v/>
      </c>
    </row>
    <row r="1274" spans="2:26" ht="18.75">
      <c r="B1274" s="211" t="s">
        <v>2629</v>
      </c>
      <c r="C1274" s="211" t="s">
        <v>2808</v>
      </c>
      <c r="D1274" s="46" t="s">
        <v>2783</v>
      </c>
      <c r="E1274" s="31">
        <v>1</v>
      </c>
      <c r="F1274" s="31" t="s">
        <v>2807</v>
      </c>
      <c r="G1274" s="191">
        <v>38</v>
      </c>
      <c r="H1274" s="191">
        <f t="shared" si="58"/>
        <v>23.456790123456788</v>
      </c>
      <c r="I1274" s="154">
        <v>500</v>
      </c>
      <c r="J1274" s="251">
        <f>_xlfn.XLOOKUP($I1274,Inputs!$C$6:$C$23,Inputs!$D$6:$D$23)*$G1274</f>
        <v>15.010000000000002</v>
      </c>
      <c r="K1274" s="252">
        <f t="shared" si="59"/>
        <v>3</v>
      </c>
      <c r="L1274" s="322"/>
      <c r="M1274" s="322"/>
      <c r="N1274" s="322"/>
      <c r="O1274" s="322"/>
      <c r="P1274" s="322"/>
      <c r="Q1274" s="250">
        <f>_xlfn.XLOOKUP($I1274,Inputs!$G$6:$G$23,Inputs!$J$6:$J$23)*$K1274</f>
        <v>2550</v>
      </c>
      <c r="R1274" s="250">
        <f>_xlfn.XLOOKUP($I1274,Inputs!$G$6:$G$23,Inputs!$K$6:$K$23)*$K1274</f>
        <v>3225</v>
      </c>
      <c r="S1274" s="211" t="s">
        <v>1571</v>
      </c>
      <c r="T1274" s="31" t="s">
        <v>4431</v>
      </c>
      <c r="U1274" s="211" t="s">
        <v>4409</v>
      </c>
      <c r="V1274" s="31" t="s">
        <v>4534</v>
      </c>
      <c r="W1274" s="16" t="s">
        <v>5483</v>
      </c>
      <c r="X1274" s="16"/>
      <c r="Y1274" s="74">
        <v>2029</v>
      </c>
      <c r="Z1274" s="196" t="str">
        <f t="shared" si="60"/>
        <v/>
      </c>
    </row>
    <row r="1275" spans="2:26" ht="18.75">
      <c r="B1275" s="211" t="s">
        <v>2629</v>
      </c>
      <c r="C1275" s="211" t="s">
        <v>2808</v>
      </c>
      <c r="D1275" s="46" t="s">
        <v>2783</v>
      </c>
      <c r="E1275" s="31">
        <v>1</v>
      </c>
      <c r="F1275" s="31" t="s">
        <v>2807</v>
      </c>
      <c r="G1275" s="191">
        <v>65</v>
      </c>
      <c r="H1275" s="191">
        <f t="shared" si="58"/>
        <v>40.123456790123456</v>
      </c>
      <c r="I1275" s="154">
        <v>500</v>
      </c>
      <c r="J1275" s="251">
        <f>_xlfn.XLOOKUP($I1275,Inputs!$C$6:$C$23,Inputs!$D$6:$D$23)*$G1275</f>
        <v>25.675000000000001</v>
      </c>
      <c r="K1275" s="252">
        <f t="shared" si="59"/>
        <v>3</v>
      </c>
      <c r="L1275" s="322"/>
      <c r="M1275" s="322"/>
      <c r="N1275" s="322"/>
      <c r="O1275" s="322"/>
      <c r="P1275" s="322"/>
      <c r="Q1275" s="250">
        <f>_xlfn.XLOOKUP($I1275,Inputs!$G$6:$G$23,Inputs!$J$6:$J$23)*$K1275</f>
        <v>2550</v>
      </c>
      <c r="R1275" s="250">
        <f>_xlfn.XLOOKUP($I1275,Inputs!$G$6:$G$23,Inputs!$K$6:$K$23)*$K1275</f>
        <v>3225</v>
      </c>
      <c r="S1275" s="211" t="s">
        <v>4409</v>
      </c>
      <c r="T1275" s="31" t="s">
        <v>4534</v>
      </c>
      <c r="U1275" s="211" t="s">
        <v>2086</v>
      </c>
      <c r="V1275" s="31" t="s">
        <v>4531</v>
      </c>
      <c r="W1275" s="16" t="s">
        <v>5483</v>
      </c>
      <c r="X1275" s="16"/>
      <c r="Y1275" s="74">
        <v>2030</v>
      </c>
      <c r="Z1275" s="196" t="str">
        <f t="shared" si="60"/>
        <v/>
      </c>
    </row>
    <row r="1276" spans="2:26" ht="18.75">
      <c r="B1276" s="211" t="s">
        <v>2329</v>
      </c>
      <c r="C1276" s="211" t="s">
        <v>2808</v>
      </c>
      <c r="D1276" s="46" t="s">
        <v>2783</v>
      </c>
      <c r="E1276" s="31">
        <v>1</v>
      </c>
      <c r="F1276" s="31" t="s">
        <v>2807</v>
      </c>
      <c r="G1276" s="191">
        <v>8</v>
      </c>
      <c r="H1276" s="191">
        <f t="shared" si="58"/>
        <v>4.9382716049382713</v>
      </c>
      <c r="I1276" s="154">
        <v>115</v>
      </c>
      <c r="J1276" s="251">
        <f>_xlfn.XLOOKUP($I1276,Inputs!$C$6:$C$23,Inputs!$D$6:$D$23)*$G1276</f>
        <v>3.3371428571428572</v>
      </c>
      <c r="K1276" s="252">
        <f t="shared" si="59"/>
        <v>3</v>
      </c>
      <c r="L1276" s="322"/>
      <c r="M1276" s="322"/>
      <c r="N1276" s="322"/>
      <c r="O1276" s="322"/>
      <c r="P1276" s="322"/>
      <c r="Q1276" s="250">
        <f>_xlfn.XLOOKUP($I1276,Inputs!$G$6:$G$23,Inputs!$J$6:$J$23)*$K1276</f>
        <v>98.449131513647643</v>
      </c>
      <c r="R1276" s="250">
        <f>_xlfn.XLOOKUP($I1276,Inputs!$G$6:$G$23,Inputs!$K$6:$K$23)*$K1276</f>
        <v>108.40163934426229</v>
      </c>
      <c r="S1276" s="211" t="s">
        <v>2330</v>
      </c>
      <c r="T1276" s="31" t="s">
        <v>3970</v>
      </c>
      <c r="U1276" s="211" t="s">
        <v>2331</v>
      </c>
      <c r="V1276" s="31" t="s">
        <v>3382</v>
      </c>
      <c r="W1276" s="16" t="s">
        <v>4879</v>
      </c>
      <c r="X1276" s="16"/>
      <c r="Y1276" s="74">
        <v>1496</v>
      </c>
      <c r="Z1276" s="196" t="str">
        <f t="shared" si="60"/>
        <v/>
      </c>
    </row>
    <row r="1277" spans="2:26" ht="18.75">
      <c r="B1277" s="211" t="s">
        <v>2332</v>
      </c>
      <c r="C1277" s="211" t="s">
        <v>2808</v>
      </c>
      <c r="D1277" s="46" t="s">
        <v>2783</v>
      </c>
      <c r="E1277" s="31">
        <v>1</v>
      </c>
      <c r="F1277" s="31" t="s">
        <v>2807</v>
      </c>
      <c r="G1277" s="191">
        <v>12</v>
      </c>
      <c r="H1277" s="191">
        <f t="shared" si="58"/>
        <v>7.4074074074074066</v>
      </c>
      <c r="I1277" s="154">
        <v>115</v>
      </c>
      <c r="J1277" s="251">
        <f>_xlfn.XLOOKUP($I1277,Inputs!$C$6:$C$23,Inputs!$D$6:$D$23)*$G1277</f>
        <v>5.0057142857142853</v>
      </c>
      <c r="K1277" s="252">
        <f t="shared" si="59"/>
        <v>3</v>
      </c>
      <c r="L1277" s="322"/>
      <c r="M1277" s="322"/>
      <c r="N1277" s="322"/>
      <c r="O1277" s="322"/>
      <c r="P1277" s="322"/>
      <c r="Q1277" s="250">
        <f>_xlfn.XLOOKUP($I1277,Inputs!$G$6:$G$23,Inputs!$J$6:$J$23)*$K1277</f>
        <v>98.449131513647643</v>
      </c>
      <c r="R1277" s="250">
        <f>_xlfn.XLOOKUP($I1277,Inputs!$G$6:$G$23,Inputs!$K$6:$K$23)*$K1277</f>
        <v>108.40163934426229</v>
      </c>
      <c r="S1277" s="211" t="s">
        <v>2333</v>
      </c>
      <c r="T1277" s="31" t="s">
        <v>3341</v>
      </c>
      <c r="U1277" s="211" t="s">
        <v>2331</v>
      </c>
      <c r="V1277" s="31" t="s">
        <v>3382</v>
      </c>
      <c r="W1277" s="16" t="s">
        <v>4879</v>
      </c>
      <c r="X1277" s="16"/>
      <c r="Y1277" s="74">
        <v>1497</v>
      </c>
      <c r="Z1277" s="196" t="str">
        <f t="shared" si="60"/>
        <v/>
      </c>
    </row>
    <row r="1278" spans="2:26" ht="18.75">
      <c r="B1278" s="211" t="s">
        <v>2332</v>
      </c>
      <c r="C1278" s="211" t="s">
        <v>2808</v>
      </c>
      <c r="D1278" s="46" t="s">
        <v>2783</v>
      </c>
      <c r="E1278" s="31">
        <v>1</v>
      </c>
      <c r="F1278" s="31" t="s">
        <v>2807</v>
      </c>
      <c r="G1278" s="191">
        <v>0.1</v>
      </c>
      <c r="H1278" s="191">
        <f t="shared" si="58"/>
        <v>6.1728395061728392E-2</v>
      </c>
      <c r="I1278" s="154">
        <v>115</v>
      </c>
      <c r="J1278" s="251">
        <f>_xlfn.XLOOKUP($I1278,Inputs!$C$6:$C$23,Inputs!$D$6:$D$23)*$G1278</f>
        <v>4.1714285714285718E-2</v>
      </c>
      <c r="K1278" s="252">
        <f t="shared" si="59"/>
        <v>3</v>
      </c>
      <c r="L1278" s="322"/>
      <c r="M1278" s="322"/>
      <c r="N1278" s="322"/>
      <c r="O1278" s="322"/>
      <c r="P1278" s="322"/>
      <c r="Q1278" s="250">
        <f>_xlfn.XLOOKUP($I1278,Inputs!$G$6:$G$23,Inputs!$J$6:$J$23)*$K1278</f>
        <v>98.449131513647643</v>
      </c>
      <c r="R1278" s="250">
        <f>_xlfn.XLOOKUP($I1278,Inputs!$G$6:$G$23,Inputs!$K$6:$K$23)*$K1278</f>
        <v>108.40163934426229</v>
      </c>
      <c r="S1278" s="211" t="s">
        <v>1607</v>
      </c>
      <c r="T1278" s="31" t="s">
        <v>3935</v>
      </c>
      <c r="U1278" s="211" t="s">
        <v>2333</v>
      </c>
      <c r="V1278" s="31" t="s">
        <v>3341</v>
      </c>
      <c r="W1278" s="16" t="s">
        <v>4879</v>
      </c>
      <c r="X1278" s="16"/>
      <c r="Y1278" s="74">
        <v>1498</v>
      </c>
      <c r="Z1278" s="196" t="str">
        <f t="shared" si="60"/>
        <v/>
      </c>
    </row>
    <row r="1279" spans="2:26" ht="18.75">
      <c r="B1279" s="211" t="s">
        <v>2532</v>
      </c>
      <c r="C1279" s="211" t="s">
        <v>2808</v>
      </c>
      <c r="D1279" s="46" t="s">
        <v>2783</v>
      </c>
      <c r="E1279" s="31">
        <v>1</v>
      </c>
      <c r="F1279" s="31" t="s">
        <v>2807</v>
      </c>
      <c r="G1279" s="191">
        <v>2</v>
      </c>
      <c r="H1279" s="191">
        <f t="shared" si="58"/>
        <v>1.2345679012345678</v>
      </c>
      <c r="I1279" s="154">
        <v>115</v>
      </c>
      <c r="J1279" s="251">
        <f>_xlfn.XLOOKUP($I1279,Inputs!$C$6:$C$23,Inputs!$D$6:$D$23)*$G1279</f>
        <v>0.8342857142857143</v>
      </c>
      <c r="K1279" s="252">
        <f t="shared" si="59"/>
        <v>3</v>
      </c>
      <c r="L1279" s="322"/>
      <c r="M1279" s="322"/>
      <c r="N1279" s="322"/>
      <c r="O1279" s="322"/>
      <c r="P1279" s="322"/>
      <c r="Q1279" s="250">
        <f>_xlfn.XLOOKUP($I1279,Inputs!$G$6:$G$23,Inputs!$J$6:$J$23)*$K1279</f>
        <v>98.449131513647643</v>
      </c>
      <c r="R1279" s="250">
        <f>_xlfn.XLOOKUP($I1279,Inputs!$G$6:$G$23,Inputs!$K$6:$K$23)*$K1279</f>
        <v>108.40163934426229</v>
      </c>
      <c r="S1279" s="211" t="s">
        <v>2533</v>
      </c>
      <c r="T1279" s="31" t="s">
        <v>3276</v>
      </c>
      <c r="U1279" s="211" t="s">
        <v>2534</v>
      </c>
      <c r="V1279" s="31" t="s">
        <v>3278</v>
      </c>
      <c r="W1279" s="16" t="s">
        <v>5484</v>
      </c>
      <c r="X1279" s="16"/>
      <c r="Y1279" s="74">
        <v>1866</v>
      </c>
      <c r="Z1279" s="196" t="str">
        <f t="shared" si="60"/>
        <v/>
      </c>
    </row>
    <row r="1280" spans="2:26" ht="18.75">
      <c r="B1280" s="211" t="s">
        <v>2532</v>
      </c>
      <c r="C1280" s="211" t="s">
        <v>2808</v>
      </c>
      <c r="D1280" s="46" t="s">
        <v>2783</v>
      </c>
      <c r="E1280" s="31">
        <v>1</v>
      </c>
      <c r="F1280" s="31" t="s">
        <v>2807</v>
      </c>
      <c r="G1280" s="191">
        <v>6</v>
      </c>
      <c r="H1280" s="191">
        <f t="shared" si="58"/>
        <v>3.7037037037037033</v>
      </c>
      <c r="I1280" s="154">
        <v>115</v>
      </c>
      <c r="J1280" s="251">
        <f>_xlfn.XLOOKUP($I1280,Inputs!$C$6:$C$23,Inputs!$D$6:$D$23)*$G1280</f>
        <v>2.5028571428571427</v>
      </c>
      <c r="K1280" s="252">
        <f t="shared" si="59"/>
        <v>3</v>
      </c>
      <c r="L1280" s="322"/>
      <c r="M1280" s="322"/>
      <c r="N1280" s="322"/>
      <c r="O1280" s="322"/>
      <c r="P1280" s="322"/>
      <c r="Q1280" s="250">
        <f>_xlfn.XLOOKUP($I1280,Inputs!$G$6:$G$23,Inputs!$J$6:$J$23)*$K1280</f>
        <v>98.449131513647643</v>
      </c>
      <c r="R1280" s="250">
        <f>_xlfn.XLOOKUP($I1280,Inputs!$G$6:$G$23,Inputs!$K$6:$K$23)*$K1280</f>
        <v>108.40163934426229</v>
      </c>
      <c r="S1280" s="211" t="s">
        <v>1911</v>
      </c>
      <c r="T1280" s="31" t="s">
        <v>4144</v>
      </c>
      <c r="U1280" s="211" t="s">
        <v>2533</v>
      </c>
      <c r="V1280" s="31" t="s">
        <v>3276</v>
      </c>
      <c r="W1280" s="16" t="s">
        <v>5484</v>
      </c>
      <c r="X1280" s="16"/>
      <c r="Y1280" s="74">
        <v>1867</v>
      </c>
      <c r="Z1280" s="196" t="str">
        <f t="shared" si="60"/>
        <v/>
      </c>
    </row>
    <row r="1281" spans="2:26" ht="18.75">
      <c r="B1281" s="211" t="s">
        <v>2532</v>
      </c>
      <c r="C1281" s="211" t="s">
        <v>2808</v>
      </c>
      <c r="D1281" s="46" t="s">
        <v>2783</v>
      </c>
      <c r="E1281" s="31">
        <v>1</v>
      </c>
      <c r="F1281" s="31" t="s">
        <v>2807</v>
      </c>
      <c r="G1281" s="191">
        <v>7.9</v>
      </c>
      <c r="H1281" s="191">
        <f t="shared" si="58"/>
        <v>4.8765432098765435</v>
      </c>
      <c r="I1281" s="154">
        <v>115</v>
      </c>
      <c r="J1281" s="251">
        <f>_xlfn.XLOOKUP($I1281,Inputs!$C$6:$C$23,Inputs!$D$6:$D$23)*$G1281</f>
        <v>3.2954285714285718</v>
      </c>
      <c r="K1281" s="252">
        <f t="shared" si="59"/>
        <v>3</v>
      </c>
      <c r="L1281" s="322"/>
      <c r="M1281" s="322"/>
      <c r="N1281" s="322"/>
      <c r="O1281" s="322"/>
      <c r="P1281" s="322"/>
      <c r="Q1281" s="250">
        <f>_xlfn.XLOOKUP($I1281,Inputs!$G$6:$G$23,Inputs!$J$6:$J$23)*$K1281</f>
        <v>98.449131513647643</v>
      </c>
      <c r="R1281" s="250">
        <f>_xlfn.XLOOKUP($I1281,Inputs!$G$6:$G$23,Inputs!$K$6:$K$23)*$K1281</f>
        <v>108.40163934426229</v>
      </c>
      <c r="S1281" s="211" t="s">
        <v>2534</v>
      </c>
      <c r="T1281" s="31" t="s">
        <v>3278</v>
      </c>
      <c r="U1281" s="211" t="s">
        <v>2535</v>
      </c>
      <c r="V1281" s="31" t="s">
        <v>3277</v>
      </c>
      <c r="W1281" s="16" t="s">
        <v>5484</v>
      </c>
      <c r="X1281" s="16"/>
      <c r="Y1281" s="74">
        <v>1868</v>
      </c>
      <c r="Z1281" s="196" t="str">
        <f t="shared" si="60"/>
        <v/>
      </c>
    </row>
    <row r="1282" spans="2:26" ht="18.75">
      <c r="B1282" s="211" t="s">
        <v>2537</v>
      </c>
      <c r="C1282" s="211" t="s">
        <v>2808</v>
      </c>
      <c r="D1282" s="46" t="s">
        <v>2783</v>
      </c>
      <c r="E1282" s="31">
        <v>1</v>
      </c>
      <c r="F1282" s="31" t="s">
        <v>2807</v>
      </c>
      <c r="G1282" s="191">
        <v>2.4</v>
      </c>
      <c r="H1282" s="191">
        <f t="shared" si="58"/>
        <v>1.4814814814814814</v>
      </c>
      <c r="I1282" s="154">
        <v>115</v>
      </c>
      <c r="J1282" s="251">
        <f>_xlfn.XLOOKUP($I1282,Inputs!$C$6:$C$23,Inputs!$D$6:$D$23)*$G1282</f>
        <v>1.0011428571428571</v>
      </c>
      <c r="K1282" s="252">
        <f t="shared" si="59"/>
        <v>3</v>
      </c>
      <c r="L1282" s="322"/>
      <c r="M1282" s="322"/>
      <c r="N1282" s="322"/>
      <c r="O1282" s="322"/>
      <c r="P1282" s="322"/>
      <c r="Q1282" s="250">
        <f>_xlfn.XLOOKUP($I1282,Inputs!$G$6:$G$23,Inputs!$J$6:$J$23)*$K1282</f>
        <v>98.449131513647643</v>
      </c>
      <c r="R1282" s="250">
        <f>_xlfn.XLOOKUP($I1282,Inputs!$G$6:$G$23,Inputs!$K$6:$K$23)*$K1282</f>
        <v>108.40163934426229</v>
      </c>
      <c r="S1282" s="211" t="s">
        <v>2538</v>
      </c>
      <c r="T1282" s="31" t="s">
        <v>3280</v>
      </c>
      <c r="U1282" s="211" t="s">
        <v>2539</v>
      </c>
      <c r="V1282" s="31" t="s">
        <v>4606</v>
      </c>
      <c r="W1282" s="16" t="s">
        <v>5484</v>
      </c>
      <c r="X1282" s="16"/>
      <c r="Y1282" s="74">
        <v>1873</v>
      </c>
      <c r="Z1282" s="196" t="str">
        <f t="shared" si="60"/>
        <v/>
      </c>
    </row>
    <row r="1283" spans="2:26" ht="18.75">
      <c r="B1283" s="211" t="s">
        <v>2537</v>
      </c>
      <c r="C1283" s="211" t="s">
        <v>2808</v>
      </c>
      <c r="D1283" s="46" t="s">
        <v>2783</v>
      </c>
      <c r="E1283" s="31">
        <v>1</v>
      </c>
      <c r="F1283" s="31" t="s">
        <v>2807</v>
      </c>
      <c r="G1283" s="191">
        <v>8.6999999999999993</v>
      </c>
      <c r="H1283" s="191">
        <f t="shared" si="58"/>
        <v>5.3703703703703694</v>
      </c>
      <c r="I1283" s="154">
        <v>115</v>
      </c>
      <c r="J1283" s="251">
        <f>_xlfn.XLOOKUP($I1283,Inputs!$C$6:$C$23,Inputs!$D$6:$D$23)*$G1283</f>
        <v>3.629142857142857</v>
      </c>
      <c r="K1283" s="252">
        <f t="shared" si="59"/>
        <v>3</v>
      </c>
      <c r="L1283" s="322"/>
      <c r="M1283" s="322"/>
      <c r="N1283" s="322"/>
      <c r="O1283" s="322"/>
      <c r="P1283" s="322"/>
      <c r="Q1283" s="250">
        <f>_xlfn.XLOOKUP($I1283,Inputs!$G$6:$G$23,Inputs!$J$6:$J$23)*$K1283</f>
        <v>98.449131513647643</v>
      </c>
      <c r="R1283" s="250">
        <f>_xlfn.XLOOKUP($I1283,Inputs!$G$6:$G$23,Inputs!$K$6:$K$23)*$K1283</f>
        <v>108.40163934426229</v>
      </c>
      <c r="S1283" s="211" t="s">
        <v>1911</v>
      </c>
      <c r="T1283" s="31" t="s">
        <v>4144</v>
      </c>
      <c r="U1283" s="211" t="s">
        <v>2538</v>
      </c>
      <c r="V1283" s="31" t="s">
        <v>3280</v>
      </c>
      <c r="W1283" s="16" t="s">
        <v>5484</v>
      </c>
      <c r="X1283" s="16"/>
      <c r="Y1283" s="74">
        <v>1874</v>
      </c>
      <c r="Z1283" s="196" t="str">
        <f t="shared" si="60"/>
        <v/>
      </c>
    </row>
    <row r="1284" spans="2:26" ht="18.75">
      <c r="B1284" s="211" t="s">
        <v>2578</v>
      </c>
      <c r="C1284" s="211" t="s">
        <v>2808</v>
      </c>
      <c r="D1284" s="46" t="s">
        <v>2783</v>
      </c>
      <c r="E1284" s="31">
        <v>1</v>
      </c>
      <c r="F1284" s="31" t="s">
        <v>2807</v>
      </c>
      <c r="G1284" s="191">
        <v>23</v>
      </c>
      <c r="H1284" s="191">
        <f t="shared" ref="H1284:H1347" si="61">G1284/1.62</f>
        <v>14.19753086419753</v>
      </c>
      <c r="I1284" s="154">
        <v>115</v>
      </c>
      <c r="J1284" s="251">
        <f>_xlfn.XLOOKUP($I1284,Inputs!$C$6:$C$23,Inputs!$D$6:$D$23)*$G1284</f>
        <v>9.5942857142857143</v>
      </c>
      <c r="K1284" s="252">
        <f t="shared" ref="K1284:K1347" si="62">IF((42.4*(H1284)^(-0.6595))&gt;=3,3,(IF(42.4*(H1284)^(-0.6595)&lt;=0.5,0.5,(42.4*(H1284)^(-0.6595)))))</f>
        <v>3</v>
      </c>
      <c r="L1284" s="322"/>
      <c r="M1284" s="322"/>
      <c r="N1284" s="322"/>
      <c r="O1284" s="322"/>
      <c r="P1284" s="322"/>
      <c r="Q1284" s="250">
        <f>_xlfn.XLOOKUP($I1284,Inputs!$G$6:$G$23,Inputs!$J$6:$J$23)*$K1284</f>
        <v>98.449131513647643</v>
      </c>
      <c r="R1284" s="250">
        <f>_xlfn.XLOOKUP($I1284,Inputs!$G$6:$G$23,Inputs!$K$6:$K$23)*$K1284</f>
        <v>108.40163934426229</v>
      </c>
      <c r="S1284" s="211" t="s">
        <v>2579</v>
      </c>
      <c r="T1284" s="31" t="s">
        <v>3355</v>
      </c>
      <c r="U1284" s="211" t="s">
        <v>4693</v>
      </c>
      <c r="V1284" s="31" t="s">
        <v>4444</v>
      </c>
      <c r="W1284" s="16" t="s">
        <v>5484</v>
      </c>
      <c r="X1284" s="16"/>
      <c r="Y1284" s="74">
        <v>1934</v>
      </c>
      <c r="Z1284" s="196" t="str">
        <f t="shared" si="60"/>
        <v/>
      </c>
    </row>
    <row r="1285" spans="2:26" ht="18.75">
      <c r="B1285" s="211" t="s">
        <v>2156</v>
      </c>
      <c r="C1285" s="211" t="s">
        <v>2808</v>
      </c>
      <c r="D1285" s="46" t="s">
        <v>2783</v>
      </c>
      <c r="E1285" s="31">
        <v>1</v>
      </c>
      <c r="F1285" s="31" t="s">
        <v>2807</v>
      </c>
      <c r="G1285" s="191">
        <v>5.8</v>
      </c>
      <c r="H1285" s="191">
        <f t="shared" si="61"/>
        <v>3.5802469135802464</v>
      </c>
      <c r="I1285" s="154">
        <v>230</v>
      </c>
      <c r="J1285" s="251">
        <f>_xlfn.XLOOKUP($I1285,Inputs!$C$6:$C$23,Inputs!$D$6:$D$23)*$G1285</f>
        <v>2.7839999999999998</v>
      </c>
      <c r="K1285" s="252">
        <f t="shared" si="62"/>
        <v>3</v>
      </c>
      <c r="L1285" s="322"/>
      <c r="M1285" s="322"/>
      <c r="N1285" s="322"/>
      <c r="O1285" s="322"/>
      <c r="P1285" s="322"/>
      <c r="Q1285" s="250">
        <f>_xlfn.XLOOKUP($I1285,Inputs!$G$6:$G$23,Inputs!$J$6:$J$23)*$K1285</f>
        <v>402</v>
      </c>
      <c r="R1285" s="250">
        <f>_xlfn.XLOOKUP($I1285,Inputs!$G$6:$G$23,Inputs!$K$6:$K$23)*$K1285</f>
        <v>435</v>
      </c>
      <c r="S1285" s="211" t="s">
        <v>1546</v>
      </c>
      <c r="T1285" s="31" t="s">
        <v>4638</v>
      </c>
      <c r="U1285" s="211" t="s">
        <v>2159</v>
      </c>
      <c r="V1285" s="31" t="s">
        <v>2959</v>
      </c>
      <c r="W1285" s="16" t="s">
        <v>5485</v>
      </c>
      <c r="X1285" s="16"/>
      <c r="Y1285" s="74">
        <v>1187</v>
      </c>
      <c r="Z1285" s="196" t="str">
        <f t="shared" si="60"/>
        <v/>
      </c>
    </row>
    <row r="1286" spans="2:26" ht="18.75">
      <c r="B1286" s="211" t="s">
        <v>2156</v>
      </c>
      <c r="C1286" s="211" t="s">
        <v>2808</v>
      </c>
      <c r="D1286" s="46" t="s">
        <v>2783</v>
      </c>
      <c r="E1286" s="31">
        <v>1</v>
      </c>
      <c r="F1286" s="31" t="s">
        <v>2807</v>
      </c>
      <c r="G1286" s="191">
        <v>0.9</v>
      </c>
      <c r="H1286" s="191">
        <f t="shared" si="61"/>
        <v>0.55555555555555558</v>
      </c>
      <c r="I1286" s="154">
        <v>230</v>
      </c>
      <c r="J1286" s="251">
        <f>_xlfn.XLOOKUP($I1286,Inputs!$C$6:$C$23,Inputs!$D$6:$D$23)*$G1286</f>
        <v>0.432</v>
      </c>
      <c r="K1286" s="252">
        <f t="shared" si="62"/>
        <v>3</v>
      </c>
      <c r="L1286" s="322"/>
      <c r="M1286" s="322"/>
      <c r="N1286" s="322"/>
      <c r="O1286" s="322"/>
      <c r="P1286" s="322"/>
      <c r="Q1286" s="250">
        <f>_xlfn.XLOOKUP($I1286,Inputs!$G$6:$G$23,Inputs!$J$6:$J$23)*$K1286</f>
        <v>402</v>
      </c>
      <c r="R1286" s="250">
        <f>_xlfn.XLOOKUP($I1286,Inputs!$G$6:$G$23,Inputs!$K$6:$K$23)*$K1286</f>
        <v>435</v>
      </c>
      <c r="S1286" s="211" t="s">
        <v>2159</v>
      </c>
      <c r="T1286" s="31" t="s">
        <v>2959</v>
      </c>
      <c r="U1286" s="211" t="s">
        <v>2157</v>
      </c>
      <c r="V1286" s="31" t="s">
        <v>3185</v>
      </c>
      <c r="W1286" s="16" t="s">
        <v>5485</v>
      </c>
      <c r="X1286" s="16"/>
      <c r="Y1286" s="74">
        <v>1188</v>
      </c>
      <c r="Z1286" s="196" t="str">
        <f t="shared" si="60"/>
        <v/>
      </c>
    </row>
    <row r="1287" spans="2:26" ht="18.75">
      <c r="B1287" s="211" t="s">
        <v>2156</v>
      </c>
      <c r="C1287" s="211" t="s">
        <v>2808</v>
      </c>
      <c r="D1287" s="46" t="s">
        <v>2783</v>
      </c>
      <c r="E1287" s="31">
        <v>1</v>
      </c>
      <c r="F1287" s="31" t="s">
        <v>2807</v>
      </c>
      <c r="G1287" s="191">
        <v>0.1</v>
      </c>
      <c r="H1287" s="191">
        <f t="shared" si="61"/>
        <v>6.1728395061728392E-2</v>
      </c>
      <c r="I1287" s="154">
        <v>230</v>
      </c>
      <c r="J1287" s="251">
        <f>_xlfn.XLOOKUP($I1287,Inputs!$C$6:$C$23,Inputs!$D$6:$D$23)*$G1287</f>
        <v>4.8000000000000001E-2</v>
      </c>
      <c r="K1287" s="252">
        <f t="shared" si="62"/>
        <v>3</v>
      </c>
      <c r="L1287" s="322"/>
      <c r="M1287" s="322"/>
      <c r="N1287" s="322"/>
      <c r="O1287" s="322"/>
      <c r="P1287" s="322"/>
      <c r="Q1287" s="250">
        <f>_xlfn.XLOOKUP($I1287,Inputs!$G$6:$G$23,Inputs!$J$6:$J$23)*$K1287</f>
        <v>402</v>
      </c>
      <c r="R1287" s="250">
        <f>_xlfn.XLOOKUP($I1287,Inputs!$G$6:$G$23,Inputs!$K$6:$K$23)*$K1287</f>
        <v>435</v>
      </c>
      <c r="S1287" s="211" t="s">
        <v>2157</v>
      </c>
      <c r="T1287" s="31" t="s">
        <v>3185</v>
      </c>
      <c r="U1287" s="211" t="s">
        <v>4715</v>
      </c>
      <c r="V1287" s="31" t="s">
        <v>4543</v>
      </c>
      <c r="W1287" s="16" t="s">
        <v>5485</v>
      </c>
      <c r="X1287" s="16"/>
      <c r="Y1287" s="74">
        <v>1189</v>
      </c>
      <c r="Z1287" s="196" t="str">
        <f t="shared" si="60"/>
        <v/>
      </c>
    </row>
    <row r="1288" spans="2:26" ht="18.75">
      <c r="B1288" s="211" t="s">
        <v>2156</v>
      </c>
      <c r="C1288" s="211" t="s">
        <v>2808</v>
      </c>
      <c r="D1288" s="46" t="s">
        <v>2783</v>
      </c>
      <c r="E1288" s="31">
        <v>1</v>
      </c>
      <c r="F1288" s="31" t="s">
        <v>2807</v>
      </c>
      <c r="G1288" s="191">
        <v>0.1</v>
      </c>
      <c r="H1288" s="191">
        <f t="shared" si="61"/>
        <v>6.1728395061728392E-2</v>
      </c>
      <c r="I1288" s="154">
        <v>230</v>
      </c>
      <c r="J1288" s="251">
        <f>_xlfn.XLOOKUP($I1288,Inputs!$C$6:$C$23,Inputs!$D$6:$D$23)*$G1288</f>
        <v>4.8000000000000001E-2</v>
      </c>
      <c r="K1288" s="252">
        <f t="shared" si="62"/>
        <v>3</v>
      </c>
      <c r="L1288" s="322"/>
      <c r="M1288" s="322"/>
      <c r="N1288" s="322"/>
      <c r="O1288" s="322"/>
      <c r="P1288" s="322"/>
      <c r="Q1288" s="250">
        <f>_xlfn.XLOOKUP($I1288,Inputs!$G$6:$G$23,Inputs!$J$6:$J$23)*$K1288</f>
        <v>402</v>
      </c>
      <c r="R1288" s="250">
        <f>_xlfn.XLOOKUP($I1288,Inputs!$G$6:$G$23,Inputs!$K$6:$K$23)*$K1288</f>
        <v>435</v>
      </c>
      <c r="S1288" s="211" t="s">
        <v>2157</v>
      </c>
      <c r="T1288" s="31" t="s">
        <v>3185</v>
      </c>
      <c r="U1288" s="211" t="s">
        <v>4731</v>
      </c>
      <c r="V1288" s="31" t="s">
        <v>4602</v>
      </c>
      <c r="W1288" s="16" t="s">
        <v>5485</v>
      </c>
      <c r="X1288" s="16"/>
      <c r="Y1288" s="74">
        <v>1190</v>
      </c>
      <c r="Z1288" s="196" t="str">
        <f t="shared" si="60"/>
        <v/>
      </c>
    </row>
    <row r="1289" spans="2:26" ht="18.75">
      <c r="B1289" s="211" t="s">
        <v>2156</v>
      </c>
      <c r="C1289" s="211" t="s">
        <v>2808</v>
      </c>
      <c r="D1289" s="46" t="s">
        <v>2783</v>
      </c>
      <c r="E1289" s="31">
        <v>1</v>
      </c>
      <c r="F1289" s="31" t="s">
        <v>2807</v>
      </c>
      <c r="G1289" s="191">
        <v>15</v>
      </c>
      <c r="H1289" s="191">
        <f t="shared" si="61"/>
        <v>9.2592592592592595</v>
      </c>
      <c r="I1289" s="154">
        <v>230</v>
      </c>
      <c r="J1289" s="251">
        <f>_xlfn.XLOOKUP($I1289,Inputs!$C$6:$C$23,Inputs!$D$6:$D$23)*$G1289</f>
        <v>7.1999999999999993</v>
      </c>
      <c r="K1289" s="252">
        <f t="shared" si="62"/>
        <v>3</v>
      </c>
      <c r="L1289" s="322"/>
      <c r="M1289" s="322"/>
      <c r="N1289" s="322"/>
      <c r="O1289" s="322"/>
      <c r="P1289" s="322"/>
      <c r="Q1289" s="250">
        <f>_xlfn.XLOOKUP($I1289,Inputs!$G$6:$G$23,Inputs!$J$6:$J$23)*$K1289</f>
        <v>402</v>
      </c>
      <c r="R1289" s="250">
        <f>_xlfn.XLOOKUP($I1289,Inputs!$G$6:$G$23,Inputs!$K$6:$K$23)*$K1289</f>
        <v>435</v>
      </c>
      <c r="S1289" s="211" t="s">
        <v>2159</v>
      </c>
      <c r="T1289" s="31" t="s">
        <v>2959</v>
      </c>
      <c r="U1289" s="211" t="s">
        <v>2158</v>
      </c>
      <c r="V1289" s="31" t="s">
        <v>4111</v>
      </c>
      <c r="W1289" s="16" t="s">
        <v>5485</v>
      </c>
      <c r="X1289" s="16"/>
      <c r="Y1289" s="74">
        <v>1191</v>
      </c>
      <c r="Z1289" s="196" t="str">
        <f t="shared" si="60"/>
        <v/>
      </c>
    </row>
    <row r="1290" spans="2:26" ht="18.75">
      <c r="B1290" s="211" t="s">
        <v>2163</v>
      </c>
      <c r="C1290" s="211" t="s">
        <v>2808</v>
      </c>
      <c r="D1290" s="46" t="s">
        <v>2783</v>
      </c>
      <c r="E1290" s="31">
        <v>1</v>
      </c>
      <c r="F1290" s="31" t="s">
        <v>2807</v>
      </c>
      <c r="G1290" s="191">
        <v>9.4</v>
      </c>
      <c r="H1290" s="191">
        <f t="shared" si="61"/>
        <v>5.8024691358024691</v>
      </c>
      <c r="I1290" s="154">
        <v>230</v>
      </c>
      <c r="J1290" s="251">
        <f>_xlfn.XLOOKUP($I1290,Inputs!$C$6:$C$23,Inputs!$D$6:$D$23)*$G1290</f>
        <v>4.5119999999999996</v>
      </c>
      <c r="K1290" s="252">
        <f t="shared" si="62"/>
        <v>3</v>
      </c>
      <c r="L1290" s="322"/>
      <c r="M1290" s="322"/>
      <c r="N1290" s="322"/>
      <c r="O1290" s="322"/>
      <c r="P1290" s="322"/>
      <c r="Q1290" s="250">
        <f>_xlfn.XLOOKUP($I1290,Inputs!$G$6:$G$23,Inputs!$J$6:$J$23)*$K1290</f>
        <v>402</v>
      </c>
      <c r="R1290" s="250">
        <f>_xlfn.XLOOKUP($I1290,Inputs!$G$6:$G$23,Inputs!$K$6:$K$23)*$K1290</f>
        <v>435</v>
      </c>
      <c r="S1290" s="211" t="s">
        <v>2158</v>
      </c>
      <c r="T1290" s="31" t="s">
        <v>4111</v>
      </c>
      <c r="U1290" s="211" t="s">
        <v>2164</v>
      </c>
      <c r="V1290" s="31" t="s">
        <v>2960</v>
      </c>
      <c r="W1290" s="16" t="s">
        <v>5485</v>
      </c>
      <c r="X1290" s="16"/>
      <c r="Y1290" s="74">
        <v>1198</v>
      </c>
      <c r="Z1290" s="196" t="str">
        <f t="shared" si="60"/>
        <v/>
      </c>
    </row>
    <row r="1291" spans="2:26" ht="18.75">
      <c r="B1291" s="211" t="s">
        <v>2163</v>
      </c>
      <c r="C1291" s="211" t="s">
        <v>2808</v>
      </c>
      <c r="D1291" s="46" t="s">
        <v>2783</v>
      </c>
      <c r="E1291" s="31">
        <v>1</v>
      </c>
      <c r="F1291" s="31" t="s">
        <v>2807</v>
      </c>
      <c r="G1291" s="191">
        <v>0.27</v>
      </c>
      <c r="H1291" s="191">
        <f t="shared" si="61"/>
        <v>0.16666666666666666</v>
      </c>
      <c r="I1291" s="154">
        <v>230</v>
      </c>
      <c r="J1291" s="251">
        <f>_xlfn.XLOOKUP($I1291,Inputs!$C$6:$C$23,Inputs!$D$6:$D$23)*$G1291</f>
        <v>0.12959999999999999</v>
      </c>
      <c r="K1291" s="252">
        <f t="shared" si="62"/>
        <v>3</v>
      </c>
      <c r="L1291" s="322"/>
      <c r="M1291" s="322"/>
      <c r="N1291" s="322"/>
      <c r="O1291" s="322"/>
      <c r="P1291" s="322"/>
      <c r="Q1291" s="250">
        <f>_xlfn.XLOOKUP($I1291,Inputs!$G$6:$G$23,Inputs!$J$6:$J$23)*$K1291</f>
        <v>402</v>
      </c>
      <c r="R1291" s="250">
        <f>_xlfn.XLOOKUP($I1291,Inputs!$G$6:$G$23,Inputs!$K$6:$K$23)*$K1291</f>
        <v>435</v>
      </c>
      <c r="S1291" s="211" t="s">
        <v>2164</v>
      </c>
      <c r="T1291" s="31" t="s">
        <v>2960</v>
      </c>
      <c r="U1291" s="211" t="s">
        <v>4717</v>
      </c>
      <c r="V1291" s="31" t="s">
        <v>4542</v>
      </c>
      <c r="W1291" s="16" t="s">
        <v>5485</v>
      </c>
      <c r="X1291" s="16"/>
      <c r="Y1291" s="74">
        <v>1199</v>
      </c>
      <c r="Z1291" s="196" t="str">
        <f t="shared" si="60"/>
        <v/>
      </c>
    </row>
    <row r="1292" spans="2:26" ht="18.75">
      <c r="B1292" s="211" t="s">
        <v>2163</v>
      </c>
      <c r="C1292" s="211" t="s">
        <v>2808</v>
      </c>
      <c r="D1292" s="46" t="s">
        <v>2783</v>
      </c>
      <c r="E1292" s="31">
        <v>1</v>
      </c>
      <c r="F1292" s="31" t="s">
        <v>2807</v>
      </c>
      <c r="G1292" s="191">
        <v>0.27</v>
      </c>
      <c r="H1292" s="191">
        <f t="shared" si="61"/>
        <v>0.16666666666666666</v>
      </c>
      <c r="I1292" s="154">
        <v>230</v>
      </c>
      <c r="J1292" s="251">
        <f>_xlfn.XLOOKUP($I1292,Inputs!$C$6:$C$23,Inputs!$D$6:$D$23)*$G1292</f>
        <v>0.12959999999999999</v>
      </c>
      <c r="K1292" s="252">
        <f t="shared" si="62"/>
        <v>3</v>
      </c>
      <c r="L1292" s="322"/>
      <c r="M1292" s="322"/>
      <c r="N1292" s="322"/>
      <c r="O1292" s="322"/>
      <c r="P1292" s="322"/>
      <c r="Q1292" s="250">
        <f>_xlfn.XLOOKUP($I1292,Inputs!$G$6:$G$23,Inputs!$J$6:$J$23)*$K1292</f>
        <v>402</v>
      </c>
      <c r="R1292" s="250">
        <f>_xlfn.XLOOKUP($I1292,Inputs!$G$6:$G$23,Inputs!$K$6:$K$23)*$K1292</f>
        <v>435</v>
      </c>
      <c r="S1292" s="211" t="s">
        <v>2164</v>
      </c>
      <c r="T1292" s="31" t="s">
        <v>2960</v>
      </c>
      <c r="U1292" s="211" t="s">
        <v>4414</v>
      </c>
      <c r="V1292" s="31" t="s">
        <v>4544</v>
      </c>
      <c r="W1292" s="16" t="s">
        <v>5485</v>
      </c>
      <c r="X1292" s="16"/>
      <c r="Y1292" s="74">
        <v>1200</v>
      </c>
      <c r="Z1292" s="196" t="str">
        <f t="shared" ref="Z1292:Z1355" si="63">IF(S1292=U1292,"YES","")</f>
        <v/>
      </c>
    </row>
    <row r="1293" spans="2:26" ht="18.75">
      <c r="B1293" s="211" t="s">
        <v>2166</v>
      </c>
      <c r="C1293" s="211" t="s">
        <v>2808</v>
      </c>
      <c r="D1293" s="46" t="s">
        <v>2783</v>
      </c>
      <c r="E1293" s="31">
        <v>1</v>
      </c>
      <c r="F1293" s="31" t="s">
        <v>2807</v>
      </c>
      <c r="G1293" s="191">
        <v>9.4</v>
      </c>
      <c r="H1293" s="191">
        <f t="shared" si="61"/>
        <v>5.8024691358024691</v>
      </c>
      <c r="I1293" s="154">
        <v>230</v>
      </c>
      <c r="J1293" s="251">
        <f>_xlfn.XLOOKUP($I1293,Inputs!$C$6:$C$23,Inputs!$D$6:$D$23)*$G1293</f>
        <v>4.5119999999999996</v>
      </c>
      <c r="K1293" s="252">
        <f t="shared" si="62"/>
        <v>3</v>
      </c>
      <c r="L1293" s="322"/>
      <c r="M1293" s="322"/>
      <c r="N1293" s="322"/>
      <c r="O1293" s="322"/>
      <c r="P1293" s="322"/>
      <c r="Q1293" s="250">
        <f>_xlfn.XLOOKUP($I1293,Inputs!$G$6:$G$23,Inputs!$J$6:$J$23)*$K1293</f>
        <v>402</v>
      </c>
      <c r="R1293" s="250">
        <f>_xlfn.XLOOKUP($I1293,Inputs!$G$6:$G$23,Inputs!$K$6:$K$23)*$K1293</f>
        <v>435</v>
      </c>
      <c r="S1293" s="211" t="s">
        <v>2158</v>
      </c>
      <c r="T1293" s="31" t="s">
        <v>4111</v>
      </c>
      <c r="U1293" s="211" t="s">
        <v>2164</v>
      </c>
      <c r="V1293" s="31" t="s">
        <v>2960</v>
      </c>
      <c r="W1293" s="16" t="s">
        <v>5485</v>
      </c>
      <c r="X1293" s="16"/>
      <c r="Y1293" s="74">
        <v>1202</v>
      </c>
      <c r="Z1293" s="196" t="str">
        <f t="shared" si="63"/>
        <v/>
      </c>
    </row>
    <row r="1294" spans="2:26" ht="18.75">
      <c r="B1294" s="211" t="s">
        <v>2166</v>
      </c>
      <c r="C1294" s="211" t="s">
        <v>2808</v>
      </c>
      <c r="D1294" s="46" t="s">
        <v>2783</v>
      </c>
      <c r="E1294" s="31">
        <v>1</v>
      </c>
      <c r="F1294" s="31" t="s">
        <v>2807</v>
      </c>
      <c r="G1294" s="191">
        <v>0.27</v>
      </c>
      <c r="H1294" s="191">
        <f t="shared" si="61"/>
        <v>0.16666666666666666</v>
      </c>
      <c r="I1294" s="154">
        <v>230</v>
      </c>
      <c r="J1294" s="251">
        <f>_xlfn.XLOOKUP($I1294,Inputs!$C$6:$C$23,Inputs!$D$6:$D$23)*$G1294</f>
        <v>0.12959999999999999</v>
      </c>
      <c r="K1294" s="252">
        <f t="shared" si="62"/>
        <v>3</v>
      </c>
      <c r="L1294" s="322"/>
      <c r="M1294" s="322"/>
      <c r="N1294" s="322"/>
      <c r="O1294" s="322"/>
      <c r="P1294" s="322"/>
      <c r="Q1294" s="250">
        <f>_xlfn.XLOOKUP($I1294,Inputs!$G$6:$G$23,Inputs!$J$6:$J$23)*$K1294</f>
        <v>402</v>
      </c>
      <c r="R1294" s="250">
        <f>_xlfn.XLOOKUP($I1294,Inputs!$G$6:$G$23,Inputs!$K$6:$K$23)*$K1294</f>
        <v>435</v>
      </c>
      <c r="S1294" s="211" t="s">
        <v>2164</v>
      </c>
      <c r="T1294" s="31" t="s">
        <v>2960</v>
      </c>
      <c r="U1294" s="211" t="s">
        <v>4717</v>
      </c>
      <c r="V1294" s="31" t="s">
        <v>4542</v>
      </c>
      <c r="W1294" s="16" t="s">
        <v>5485</v>
      </c>
      <c r="X1294" s="16"/>
      <c r="Y1294" s="74">
        <v>1203</v>
      </c>
      <c r="Z1294" s="196" t="str">
        <f t="shared" si="63"/>
        <v/>
      </c>
    </row>
    <row r="1295" spans="2:26" ht="18.75">
      <c r="B1295" s="211" t="s">
        <v>2166</v>
      </c>
      <c r="C1295" s="211" t="s">
        <v>2808</v>
      </c>
      <c r="D1295" s="46" t="s">
        <v>2783</v>
      </c>
      <c r="E1295" s="31">
        <v>1</v>
      </c>
      <c r="F1295" s="31" t="s">
        <v>2807</v>
      </c>
      <c r="G1295" s="191">
        <v>0.27</v>
      </c>
      <c r="H1295" s="191">
        <f t="shared" si="61"/>
        <v>0.16666666666666666</v>
      </c>
      <c r="I1295" s="154">
        <v>230</v>
      </c>
      <c r="J1295" s="251">
        <f>_xlfn.XLOOKUP($I1295,Inputs!$C$6:$C$23,Inputs!$D$6:$D$23)*$G1295</f>
        <v>0.12959999999999999</v>
      </c>
      <c r="K1295" s="252">
        <f t="shared" si="62"/>
        <v>3</v>
      </c>
      <c r="L1295" s="322"/>
      <c r="M1295" s="322"/>
      <c r="N1295" s="322"/>
      <c r="O1295" s="322"/>
      <c r="P1295" s="322"/>
      <c r="Q1295" s="250">
        <f>_xlfn.XLOOKUP($I1295,Inputs!$G$6:$G$23,Inputs!$J$6:$J$23)*$K1295</f>
        <v>402</v>
      </c>
      <c r="R1295" s="250">
        <f>_xlfn.XLOOKUP($I1295,Inputs!$G$6:$G$23,Inputs!$K$6:$K$23)*$K1295</f>
        <v>435</v>
      </c>
      <c r="S1295" s="211" t="s">
        <v>2164</v>
      </c>
      <c r="T1295" s="31" t="s">
        <v>2960</v>
      </c>
      <c r="U1295" s="211" t="s">
        <v>4414</v>
      </c>
      <c r="V1295" s="31" t="s">
        <v>4544</v>
      </c>
      <c r="W1295" s="16" t="s">
        <v>5485</v>
      </c>
      <c r="X1295" s="16"/>
      <c r="Y1295" s="74">
        <v>1204</v>
      </c>
      <c r="Z1295" s="196" t="str">
        <f t="shared" si="63"/>
        <v/>
      </c>
    </row>
    <row r="1296" spans="2:26" ht="18.75">
      <c r="B1296" s="211" t="s">
        <v>2166</v>
      </c>
      <c r="C1296" s="211" t="s">
        <v>2808</v>
      </c>
      <c r="D1296" s="46" t="s">
        <v>2783</v>
      </c>
      <c r="E1296" s="31">
        <v>1</v>
      </c>
      <c r="F1296" s="31" t="s">
        <v>2807</v>
      </c>
      <c r="G1296" s="191">
        <v>4.2</v>
      </c>
      <c r="H1296" s="191">
        <f t="shared" si="61"/>
        <v>2.5925925925925926</v>
      </c>
      <c r="I1296" s="154">
        <v>230</v>
      </c>
      <c r="J1296" s="251">
        <f>_xlfn.XLOOKUP($I1296,Inputs!$C$6:$C$23,Inputs!$D$6:$D$23)*$G1296</f>
        <v>2.016</v>
      </c>
      <c r="K1296" s="252">
        <f t="shared" si="62"/>
        <v>3</v>
      </c>
      <c r="L1296" s="322"/>
      <c r="M1296" s="322"/>
      <c r="N1296" s="322"/>
      <c r="O1296" s="322"/>
      <c r="P1296" s="322"/>
      <c r="Q1296" s="250">
        <f>_xlfn.XLOOKUP($I1296,Inputs!$G$6:$G$23,Inputs!$J$6:$J$23)*$K1296</f>
        <v>402</v>
      </c>
      <c r="R1296" s="250">
        <f>_xlfn.XLOOKUP($I1296,Inputs!$G$6:$G$23,Inputs!$K$6:$K$23)*$K1296</f>
        <v>435</v>
      </c>
      <c r="S1296" s="211" t="s">
        <v>4414</v>
      </c>
      <c r="T1296" s="31" t="s">
        <v>4544</v>
      </c>
      <c r="U1296" s="211" t="s">
        <v>4716</v>
      </c>
      <c r="V1296" s="31" t="s">
        <v>4541</v>
      </c>
      <c r="W1296" s="16" t="s">
        <v>5485</v>
      </c>
      <c r="X1296" s="16"/>
      <c r="Y1296" s="74">
        <v>1205</v>
      </c>
      <c r="Z1296" s="196" t="str">
        <f t="shared" si="63"/>
        <v/>
      </c>
    </row>
    <row r="1297" spans="2:26" ht="18.75">
      <c r="B1297" s="211" t="s">
        <v>2627</v>
      </c>
      <c r="C1297" s="211" t="s">
        <v>2808</v>
      </c>
      <c r="D1297" s="46" t="s">
        <v>2783</v>
      </c>
      <c r="E1297" s="31">
        <v>1</v>
      </c>
      <c r="F1297" s="31" t="s">
        <v>2807</v>
      </c>
      <c r="G1297" s="191">
        <v>3.4</v>
      </c>
      <c r="H1297" s="191">
        <f t="shared" si="61"/>
        <v>2.0987654320987654</v>
      </c>
      <c r="I1297" s="154">
        <v>230</v>
      </c>
      <c r="J1297" s="251">
        <f>_xlfn.XLOOKUP($I1297,Inputs!$C$6:$C$23,Inputs!$D$6:$D$23)*$G1297</f>
        <v>1.6319999999999999</v>
      </c>
      <c r="K1297" s="252">
        <f t="shared" si="62"/>
        <v>3</v>
      </c>
      <c r="L1297" s="322"/>
      <c r="M1297" s="322"/>
      <c r="N1297" s="322"/>
      <c r="O1297" s="322"/>
      <c r="P1297" s="322"/>
      <c r="Q1297" s="250">
        <f>_xlfn.XLOOKUP($I1297,Inputs!$G$6:$G$23,Inputs!$J$6:$J$23)*$K1297</f>
        <v>402</v>
      </c>
      <c r="R1297" s="250">
        <f>_xlfn.XLOOKUP($I1297,Inputs!$G$6:$G$23,Inputs!$K$6:$K$23)*$K1297</f>
        <v>435</v>
      </c>
      <c r="S1297" s="211" t="s">
        <v>4654</v>
      </c>
      <c r="T1297" s="31" t="s">
        <v>3031</v>
      </c>
      <c r="U1297" s="211" t="s">
        <v>2159</v>
      </c>
      <c r="V1297" s="31" t="s">
        <v>2959</v>
      </c>
      <c r="W1297" s="16" t="s">
        <v>5485</v>
      </c>
      <c r="X1297" s="16"/>
      <c r="Y1297" s="74">
        <v>2019</v>
      </c>
      <c r="Z1297" s="196" t="str">
        <f t="shared" si="63"/>
        <v/>
      </c>
    </row>
    <row r="1298" spans="2:26" ht="18.75">
      <c r="B1298" s="211" t="s">
        <v>2627</v>
      </c>
      <c r="C1298" s="211" t="s">
        <v>2808</v>
      </c>
      <c r="D1298" s="46" t="s">
        <v>2783</v>
      </c>
      <c r="E1298" s="31">
        <v>1</v>
      </c>
      <c r="F1298" s="31" t="s">
        <v>2807</v>
      </c>
      <c r="G1298" s="191">
        <v>0.9</v>
      </c>
      <c r="H1298" s="191">
        <f t="shared" si="61"/>
        <v>0.55555555555555558</v>
      </c>
      <c r="I1298" s="154">
        <v>230</v>
      </c>
      <c r="J1298" s="251">
        <f>_xlfn.XLOOKUP($I1298,Inputs!$C$6:$C$23,Inputs!$D$6:$D$23)*$G1298</f>
        <v>0.432</v>
      </c>
      <c r="K1298" s="252">
        <f t="shared" si="62"/>
        <v>3</v>
      </c>
      <c r="L1298" s="322"/>
      <c r="M1298" s="322"/>
      <c r="N1298" s="322"/>
      <c r="O1298" s="322"/>
      <c r="P1298" s="322"/>
      <c r="Q1298" s="250">
        <f>_xlfn.XLOOKUP($I1298,Inputs!$G$6:$G$23,Inputs!$J$6:$J$23)*$K1298</f>
        <v>402</v>
      </c>
      <c r="R1298" s="250">
        <f>_xlfn.XLOOKUP($I1298,Inputs!$G$6:$G$23,Inputs!$K$6:$K$23)*$K1298</f>
        <v>435</v>
      </c>
      <c r="S1298" s="211" t="s">
        <v>2159</v>
      </c>
      <c r="T1298" s="31" t="s">
        <v>2959</v>
      </c>
      <c r="U1298" s="211" t="s">
        <v>4414</v>
      </c>
      <c r="V1298" s="31" t="s">
        <v>4544</v>
      </c>
      <c r="W1298" s="16" t="s">
        <v>5485</v>
      </c>
      <c r="X1298" s="16"/>
      <c r="Y1298" s="74">
        <v>2020</v>
      </c>
      <c r="Z1298" s="196" t="str">
        <f t="shared" si="63"/>
        <v/>
      </c>
    </row>
    <row r="1299" spans="2:26" ht="18.75">
      <c r="B1299" s="211" t="s">
        <v>2627</v>
      </c>
      <c r="C1299" s="211" t="s">
        <v>2808</v>
      </c>
      <c r="D1299" s="46" t="s">
        <v>2783</v>
      </c>
      <c r="E1299" s="31">
        <v>1</v>
      </c>
      <c r="F1299" s="31" t="s">
        <v>2807</v>
      </c>
      <c r="G1299" s="191">
        <v>0.9</v>
      </c>
      <c r="H1299" s="191">
        <f t="shared" si="61"/>
        <v>0.55555555555555558</v>
      </c>
      <c r="I1299" s="154">
        <v>230</v>
      </c>
      <c r="J1299" s="251">
        <f>_xlfn.XLOOKUP($I1299,Inputs!$C$6:$C$23,Inputs!$D$6:$D$23)*$G1299</f>
        <v>0.432</v>
      </c>
      <c r="K1299" s="252">
        <f t="shared" si="62"/>
        <v>3</v>
      </c>
      <c r="L1299" s="322"/>
      <c r="M1299" s="322"/>
      <c r="N1299" s="322"/>
      <c r="O1299" s="322"/>
      <c r="P1299" s="322"/>
      <c r="Q1299" s="250">
        <f>_xlfn.XLOOKUP($I1299,Inputs!$G$6:$G$23,Inputs!$J$6:$J$23)*$K1299</f>
        <v>402</v>
      </c>
      <c r="R1299" s="250">
        <f>_xlfn.XLOOKUP($I1299,Inputs!$G$6:$G$23,Inputs!$K$6:$K$23)*$K1299</f>
        <v>435</v>
      </c>
      <c r="S1299" s="211" t="s">
        <v>2159</v>
      </c>
      <c r="T1299" s="31" t="s">
        <v>2959</v>
      </c>
      <c r="U1299" s="211" t="s">
        <v>2157</v>
      </c>
      <c r="V1299" s="31" t="s">
        <v>3185</v>
      </c>
      <c r="W1299" s="16" t="s">
        <v>5485</v>
      </c>
      <c r="X1299" s="16"/>
      <c r="Y1299" s="74">
        <v>2021</v>
      </c>
      <c r="Z1299" s="196" t="str">
        <f t="shared" si="63"/>
        <v/>
      </c>
    </row>
    <row r="1300" spans="2:26" ht="18.75">
      <c r="B1300" s="211" t="s">
        <v>2627</v>
      </c>
      <c r="C1300" s="211" t="s">
        <v>2808</v>
      </c>
      <c r="D1300" s="46" t="s">
        <v>2783</v>
      </c>
      <c r="E1300" s="31">
        <v>1</v>
      </c>
      <c r="F1300" s="31" t="s">
        <v>2807</v>
      </c>
      <c r="G1300" s="191">
        <v>0.1</v>
      </c>
      <c r="H1300" s="191">
        <f t="shared" si="61"/>
        <v>6.1728395061728392E-2</v>
      </c>
      <c r="I1300" s="154">
        <v>230</v>
      </c>
      <c r="J1300" s="251">
        <f>_xlfn.XLOOKUP($I1300,Inputs!$C$6:$C$23,Inputs!$D$6:$D$23)*$G1300</f>
        <v>4.8000000000000001E-2</v>
      </c>
      <c r="K1300" s="252">
        <f t="shared" si="62"/>
        <v>3</v>
      </c>
      <c r="L1300" s="322"/>
      <c r="M1300" s="322"/>
      <c r="N1300" s="322"/>
      <c r="O1300" s="322"/>
      <c r="P1300" s="322"/>
      <c r="Q1300" s="250">
        <f>_xlfn.XLOOKUP($I1300,Inputs!$G$6:$G$23,Inputs!$J$6:$J$23)*$K1300</f>
        <v>402</v>
      </c>
      <c r="R1300" s="250">
        <f>_xlfn.XLOOKUP($I1300,Inputs!$G$6:$G$23,Inputs!$K$6:$K$23)*$K1300</f>
        <v>435</v>
      </c>
      <c r="S1300" s="211" t="s">
        <v>2157</v>
      </c>
      <c r="T1300" s="31" t="s">
        <v>3185</v>
      </c>
      <c r="U1300" s="211" t="s">
        <v>4715</v>
      </c>
      <c r="V1300" s="31" t="s">
        <v>4543</v>
      </c>
      <c r="W1300" s="16" t="s">
        <v>5485</v>
      </c>
      <c r="X1300" s="16"/>
      <c r="Y1300" s="74">
        <v>2022</v>
      </c>
      <c r="Z1300" s="196" t="str">
        <f t="shared" si="63"/>
        <v/>
      </c>
    </row>
    <row r="1301" spans="2:26" ht="18.75">
      <c r="B1301" s="211" t="s">
        <v>2627</v>
      </c>
      <c r="C1301" s="211" t="s">
        <v>2808</v>
      </c>
      <c r="D1301" s="46" t="s">
        <v>2783</v>
      </c>
      <c r="E1301" s="31">
        <v>1</v>
      </c>
      <c r="F1301" s="31" t="s">
        <v>2807</v>
      </c>
      <c r="G1301" s="191">
        <v>0.1</v>
      </c>
      <c r="H1301" s="191">
        <f t="shared" si="61"/>
        <v>6.1728395061728392E-2</v>
      </c>
      <c r="I1301" s="154">
        <v>230</v>
      </c>
      <c r="J1301" s="251">
        <f>_xlfn.XLOOKUP($I1301,Inputs!$C$6:$C$23,Inputs!$D$6:$D$23)*$G1301</f>
        <v>4.8000000000000001E-2</v>
      </c>
      <c r="K1301" s="252">
        <f t="shared" si="62"/>
        <v>3</v>
      </c>
      <c r="L1301" s="322"/>
      <c r="M1301" s="322"/>
      <c r="N1301" s="322"/>
      <c r="O1301" s="322"/>
      <c r="P1301" s="322"/>
      <c r="Q1301" s="250">
        <f>_xlfn.XLOOKUP($I1301,Inputs!$G$6:$G$23,Inputs!$J$6:$J$23)*$K1301</f>
        <v>402</v>
      </c>
      <c r="R1301" s="250">
        <f>_xlfn.XLOOKUP($I1301,Inputs!$G$6:$G$23,Inputs!$K$6:$K$23)*$K1301</f>
        <v>435</v>
      </c>
      <c r="S1301" s="211" t="s">
        <v>2157</v>
      </c>
      <c r="T1301" s="31" t="s">
        <v>3185</v>
      </c>
      <c r="U1301" s="211" t="s">
        <v>4731</v>
      </c>
      <c r="V1301" s="31" t="s">
        <v>4602</v>
      </c>
      <c r="W1301" s="16" t="s">
        <v>5485</v>
      </c>
      <c r="X1301" s="16"/>
      <c r="Y1301" s="74">
        <v>2023</v>
      </c>
      <c r="Z1301" s="196" t="str">
        <f t="shared" si="63"/>
        <v/>
      </c>
    </row>
    <row r="1302" spans="2:26" ht="18.75">
      <c r="B1302" s="211" t="s">
        <v>2149</v>
      </c>
      <c r="C1302" s="211" t="s">
        <v>2808</v>
      </c>
      <c r="D1302" s="46" t="s">
        <v>2783</v>
      </c>
      <c r="E1302" s="31">
        <v>1</v>
      </c>
      <c r="F1302" s="31" t="s">
        <v>2807</v>
      </c>
      <c r="G1302" s="191">
        <v>0.1</v>
      </c>
      <c r="H1302" s="191">
        <f t="shared" si="61"/>
        <v>6.1728395061728392E-2</v>
      </c>
      <c r="I1302" s="154">
        <v>230</v>
      </c>
      <c r="J1302" s="251">
        <f>_xlfn.XLOOKUP($I1302,Inputs!$C$6:$C$23,Inputs!$D$6:$D$23)*$G1302</f>
        <v>4.8000000000000001E-2</v>
      </c>
      <c r="K1302" s="252">
        <f t="shared" si="62"/>
        <v>3</v>
      </c>
      <c r="L1302" s="322"/>
      <c r="M1302" s="322"/>
      <c r="N1302" s="322"/>
      <c r="O1302" s="322"/>
      <c r="P1302" s="322"/>
      <c r="Q1302" s="250">
        <f>_xlfn.XLOOKUP($I1302,Inputs!$G$6:$G$23,Inputs!$J$6:$J$23)*$K1302</f>
        <v>402</v>
      </c>
      <c r="R1302" s="250">
        <f>_xlfn.XLOOKUP($I1302,Inputs!$G$6:$G$23,Inputs!$K$6:$K$23)*$K1302</f>
        <v>435</v>
      </c>
      <c r="S1302" s="211" t="s">
        <v>2150</v>
      </c>
      <c r="T1302" s="31" t="s">
        <v>3339</v>
      </c>
      <c r="U1302" s="211" t="s">
        <v>2047</v>
      </c>
      <c r="V1302" s="31" t="s">
        <v>3163</v>
      </c>
      <c r="W1302" s="16" t="s">
        <v>5486</v>
      </c>
      <c r="X1302" s="16"/>
      <c r="Y1302" s="74">
        <v>1169</v>
      </c>
      <c r="Z1302" s="196" t="str">
        <f t="shared" si="63"/>
        <v/>
      </c>
    </row>
    <row r="1303" spans="2:26" ht="18.75">
      <c r="B1303" s="211" t="s">
        <v>2149</v>
      </c>
      <c r="C1303" s="211" t="s">
        <v>2808</v>
      </c>
      <c r="D1303" s="46" t="s">
        <v>2783</v>
      </c>
      <c r="E1303" s="31">
        <v>1</v>
      </c>
      <c r="F1303" s="31" t="s">
        <v>2807</v>
      </c>
      <c r="G1303" s="191">
        <v>0.1</v>
      </c>
      <c r="H1303" s="191">
        <f t="shared" si="61"/>
        <v>6.1728395061728392E-2</v>
      </c>
      <c r="I1303" s="154">
        <v>230</v>
      </c>
      <c r="J1303" s="251">
        <f>_xlfn.XLOOKUP($I1303,Inputs!$C$6:$C$23,Inputs!$D$6:$D$23)*$G1303</f>
        <v>4.8000000000000001E-2</v>
      </c>
      <c r="K1303" s="252">
        <f t="shared" si="62"/>
        <v>3</v>
      </c>
      <c r="L1303" s="322"/>
      <c r="M1303" s="322"/>
      <c r="N1303" s="322"/>
      <c r="O1303" s="322"/>
      <c r="P1303" s="322"/>
      <c r="Q1303" s="250">
        <f>_xlfn.XLOOKUP($I1303,Inputs!$G$6:$G$23,Inputs!$J$6:$J$23)*$K1303</f>
        <v>402</v>
      </c>
      <c r="R1303" s="250">
        <f>_xlfn.XLOOKUP($I1303,Inputs!$G$6:$G$23,Inputs!$K$6:$K$23)*$K1303</f>
        <v>435</v>
      </c>
      <c r="S1303" s="211" t="s">
        <v>2150</v>
      </c>
      <c r="T1303" s="31" t="s">
        <v>3339</v>
      </c>
      <c r="U1303" s="211" t="s">
        <v>2047</v>
      </c>
      <c r="V1303" s="31" t="s">
        <v>3163</v>
      </c>
      <c r="W1303" s="16" t="s">
        <v>5486</v>
      </c>
      <c r="X1303" s="16"/>
      <c r="Y1303" s="74">
        <v>1170</v>
      </c>
      <c r="Z1303" s="196" t="str">
        <f t="shared" si="63"/>
        <v/>
      </c>
    </row>
    <row r="1304" spans="2:26" ht="18.75">
      <c r="B1304" s="211" t="s">
        <v>2149</v>
      </c>
      <c r="C1304" s="211" t="s">
        <v>2808</v>
      </c>
      <c r="D1304" s="46" t="s">
        <v>2783</v>
      </c>
      <c r="E1304" s="31">
        <v>1</v>
      </c>
      <c r="F1304" s="31" t="s">
        <v>2807</v>
      </c>
      <c r="G1304" s="191">
        <v>3.4</v>
      </c>
      <c r="H1304" s="191">
        <f t="shared" si="61"/>
        <v>2.0987654320987654</v>
      </c>
      <c r="I1304" s="154">
        <v>230</v>
      </c>
      <c r="J1304" s="251">
        <f>_xlfn.XLOOKUP($I1304,Inputs!$C$6:$C$23,Inputs!$D$6:$D$23)*$G1304</f>
        <v>1.6319999999999999</v>
      </c>
      <c r="K1304" s="252">
        <f t="shared" si="62"/>
        <v>3</v>
      </c>
      <c r="L1304" s="322"/>
      <c r="M1304" s="322"/>
      <c r="N1304" s="322"/>
      <c r="O1304" s="322"/>
      <c r="P1304" s="322"/>
      <c r="Q1304" s="250">
        <f>_xlfn.XLOOKUP($I1304,Inputs!$G$6:$G$23,Inputs!$J$6:$J$23)*$K1304</f>
        <v>402</v>
      </c>
      <c r="R1304" s="250">
        <f>_xlfn.XLOOKUP($I1304,Inputs!$G$6:$G$23,Inputs!$K$6:$K$23)*$K1304</f>
        <v>435</v>
      </c>
      <c r="S1304" s="211" t="s">
        <v>4406</v>
      </c>
      <c r="T1304" s="31" t="s">
        <v>4521</v>
      </c>
      <c r="U1304" s="211" t="s">
        <v>2150</v>
      </c>
      <c r="V1304" s="31" t="s">
        <v>3339</v>
      </c>
      <c r="W1304" s="16" t="s">
        <v>5486</v>
      </c>
      <c r="X1304" s="16"/>
      <c r="Y1304" s="74">
        <v>1171</v>
      </c>
      <c r="Z1304" s="196" t="str">
        <f t="shared" si="63"/>
        <v/>
      </c>
    </row>
    <row r="1305" spans="2:26" ht="18.75">
      <c r="B1305" s="211" t="s">
        <v>2154</v>
      </c>
      <c r="C1305" s="211" t="s">
        <v>2808</v>
      </c>
      <c r="D1305" s="46" t="s">
        <v>2783</v>
      </c>
      <c r="E1305" s="31">
        <v>1</v>
      </c>
      <c r="F1305" s="31" t="s">
        <v>2807</v>
      </c>
      <c r="G1305" s="191">
        <v>0.1</v>
      </c>
      <c r="H1305" s="191">
        <f t="shared" si="61"/>
        <v>6.1728395061728392E-2</v>
      </c>
      <c r="I1305" s="154">
        <v>230</v>
      </c>
      <c r="J1305" s="251">
        <f>_xlfn.XLOOKUP($I1305,Inputs!$C$6:$C$23,Inputs!$D$6:$D$23)*$G1305</f>
        <v>4.8000000000000001E-2</v>
      </c>
      <c r="K1305" s="252">
        <f t="shared" si="62"/>
        <v>3</v>
      </c>
      <c r="L1305" s="322"/>
      <c r="M1305" s="322"/>
      <c r="N1305" s="322"/>
      <c r="O1305" s="322"/>
      <c r="P1305" s="322"/>
      <c r="Q1305" s="250">
        <f>_xlfn.XLOOKUP($I1305,Inputs!$G$6:$G$23,Inputs!$J$6:$J$23)*$K1305</f>
        <v>402</v>
      </c>
      <c r="R1305" s="250">
        <f>_xlfn.XLOOKUP($I1305,Inputs!$G$6:$G$23,Inputs!$K$6:$K$23)*$K1305</f>
        <v>435</v>
      </c>
      <c r="S1305" s="211" t="s">
        <v>2150</v>
      </c>
      <c r="T1305" s="31" t="s">
        <v>3339</v>
      </c>
      <c r="U1305" s="211" t="s">
        <v>2047</v>
      </c>
      <c r="V1305" s="31" t="s">
        <v>3163</v>
      </c>
      <c r="W1305" s="16" t="s">
        <v>5486</v>
      </c>
      <c r="X1305" s="16"/>
      <c r="Y1305" s="74">
        <v>1181</v>
      </c>
      <c r="Z1305" s="196" t="str">
        <f t="shared" si="63"/>
        <v/>
      </c>
    </row>
    <row r="1306" spans="2:26" ht="18.75">
      <c r="B1306" s="211" t="s">
        <v>2154</v>
      </c>
      <c r="C1306" s="211" t="s">
        <v>2808</v>
      </c>
      <c r="D1306" s="46" t="s">
        <v>2783</v>
      </c>
      <c r="E1306" s="31">
        <v>1</v>
      </c>
      <c r="F1306" s="31" t="s">
        <v>2807</v>
      </c>
      <c r="G1306" s="191">
        <v>0.1</v>
      </c>
      <c r="H1306" s="191">
        <f t="shared" si="61"/>
        <v>6.1728395061728392E-2</v>
      </c>
      <c r="I1306" s="154">
        <v>230</v>
      </c>
      <c r="J1306" s="251">
        <f>_xlfn.XLOOKUP($I1306,Inputs!$C$6:$C$23,Inputs!$D$6:$D$23)*$G1306</f>
        <v>4.8000000000000001E-2</v>
      </c>
      <c r="K1306" s="252">
        <f t="shared" si="62"/>
        <v>3</v>
      </c>
      <c r="L1306" s="322"/>
      <c r="M1306" s="322"/>
      <c r="N1306" s="322"/>
      <c r="O1306" s="322"/>
      <c r="P1306" s="322"/>
      <c r="Q1306" s="250">
        <f>_xlfn.XLOOKUP($I1306,Inputs!$G$6:$G$23,Inputs!$J$6:$J$23)*$K1306</f>
        <v>402</v>
      </c>
      <c r="R1306" s="250">
        <f>_xlfn.XLOOKUP($I1306,Inputs!$G$6:$G$23,Inputs!$K$6:$K$23)*$K1306</f>
        <v>435</v>
      </c>
      <c r="S1306" s="211" t="s">
        <v>2150</v>
      </c>
      <c r="T1306" s="31" t="s">
        <v>3339</v>
      </c>
      <c r="U1306" s="211" t="s">
        <v>2047</v>
      </c>
      <c r="V1306" s="31" t="s">
        <v>3163</v>
      </c>
      <c r="W1306" s="16" t="s">
        <v>5486</v>
      </c>
      <c r="X1306" s="16"/>
      <c r="Y1306" s="74">
        <v>1182</v>
      </c>
      <c r="Z1306" s="196" t="str">
        <f t="shared" si="63"/>
        <v/>
      </c>
    </row>
    <row r="1307" spans="2:26" ht="18.75">
      <c r="B1307" s="211" t="s">
        <v>2154</v>
      </c>
      <c r="C1307" s="211" t="s">
        <v>2808</v>
      </c>
      <c r="D1307" s="46" t="s">
        <v>2783</v>
      </c>
      <c r="E1307" s="31">
        <v>1</v>
      </c>
      <c r="F1307" s="31" t="s">
        <v>2807</v>
      </c>
      <c r="G1307" s="191">
        <v>3.4</v>
      </c>
      <c r="H1307" s="191">
        <f t="shared" si="61"/>
        <v>2.0987654320987654</v>
      </c>
      <c r="I1307" s="154">
        <v>230</v>
      </c>
      <c r="J1307" s="251">
        <f>_xlfn.XLOOKUP($I1307,Inputs!$C$6:$C$23,Inputs!$D$6:$D$23)*$G1307</f>
        <v>1.6319999999999999</v>
      </c>
      <c r="K1307" s="252">
        <f t="shared" si="62"/>
        <v>3</v>
      </c>
      <c r="L1307" s="322"/>
      <c r="M1307" s="322"/>
      <c r="N1307" s="322"/>
      <c r="O1307" s="322"/>
      <c r="P1307" s="322"/>
      <c r="Q1307" s="250">
        <f>_xlfn.XLOOKUP($I1307,Inputs!$G$6:$G$23,Inputs!$J$6:$J$23)*$K1307</f>
        <v>402</v>
      </c>
      <c r="R1307" s="250">
        <f>_xlfn.XLOOKUP($I1307,Inputs!$G$6:$G$23,Inputs!$K$6:$K$23)*$K1307</f>
        <v>435</v>
      </c>
      <c r="S1307" s="211" t="s">
        <v>4406</v>
      </c>
      <c r="T1307" s="31" t="s">
        <v>4521</v>
      </c>
      <c r="U1307" s="211" t="s">
        <v>2150</v>
      </c>
      <c r="V1307" s="31" t="s">
        <v>3339</v>
      </c>
      <c r="W1307" s="16" t="s">
        <v>5486</v>
      </c>
      <c r="X1307" s="16"/>
      <c r="Y1307" s="74">
        <v>1183</v>
      </c>
      <c r="Z1307" s="196" t="str">
        <f t="shared" si="63"/>
        <v/>
      </c>
    </row>
    <row r="1308" spans="2:26" ht="18.75">
      <c r="B1308" s="211" t="s">
        <v>2155</v>
      </c>
      <c r="C1308" s="211" t="s">
        <v>2808</v>
      </c>
      <c r="D1308" s="46" t="s">
        <v>2783</v>
      </c>
      <c r="E1308" s="31">
        <v>1</v>
      </c>
      <c r="F1308" s="31" t="s">
        <v>2807</v>
      </c>
      <c r="G1308" s="191">
        <v>0.1</v>
      </c>
      <c r="H1308" s="191">
        <f t="shared" si="61"/>
        <v>6.1728395061728392E-2</v>
      </c>
      <c r="I1308" s="154">
        <v>230</v>
      </c>
      <c r="J1308" s="251">
        <f>_xlfn.XLOOKUP($I1308,Inputs!$C$6:$C$23,Inputs!$D$6:$D$23)*$G1308</f>
        <v>4.8000000000000001E-2</v>
      </c>
      <c r="K1308" s="252">
        <f t="shared" si="62"/>
        <v>3</v>
      </c>
      <c r="L1308" s="322"/>
      <c r="M1308" s="322"/>
      <c r="N1308" s="322"/>
      <c r="O1308" s="322"/>
      <c r="P1308" s="322"/>
      <c r="Q1308" s="250">
        <f>_xlfn.XLOOKUP($I1308,Inputs!$G$6:$G$23,Inputs!$J$6:$J$23)*$K1308</f>
        <v>402</v>
      </c>
      <c r="R1308" s="250">
        <f>_xlfn.XLOOKUP($I1308,Inputs!$G$6:$G$23,Inputs!$K$6:$K$23)*$K1308</f>
        <v>435</v>
      </c>
      <c r="S1308" s="211" t="s">
        <v>2150</v>
      </c>
      <c r="T1308" s="134" t="s">
        <v>3339</v>
      </c>
      <c r="U1308" s="211" t="s">
        <v>2047</v>
      </c>
      <c r="V1308" s="31" t="s">
        <v>3163</v>
      </c>
      <c r="W1308" s="16" t="s">
        <v>5486</v>
      </c>
      <c r="X1308" s="16"/>
      <c r="Y1308" s="74">
        <v>1184</v>
      </c>
      <c r="Z1308" s="196" t="str">
        <f t="shared" si="63"/>
        <v/>
      </c>
    </row>
    <row r="1309" spans="2:26" ht="18.75">
      <c r="B1309" s="211" t="s">
        <v>2155</v>
      </c>
      <c r="C1309" s="211" t="s">
        <v>2808</v>
      </c>
      <c r="D1309" s="46" t="s">
        <v>2783</v>
      </c>
      <c r="E1309" s="31">
        <v>1</v>
      </c>
      <c r="F1309" s="31" t="s">
        <v>2807</v>
      </c>
      <c r="G1309" s="191">
        <v>0.1</v>
      </c>
      <c r="H1309" s="191">
        <f t="shared" si="61"/>
        <v>6.1728395061728392E-2</v>
      </c>
      <c r="I1309" s="154">
        <v>230</v>
      </c>
      <c r="J1309" s="251">
        <f>_xlfn.XLOOKUP($I1309,Inputs!$C$6:$C$23,Inputs!$D$6:$D$23)*$G1309</f>
        <v>4.8000000000000001E-2</v>
      </c>
      <c r="K1309" s="252">
        <f t="shared" si="62"/>
        <v>3</v>
      </c>
      <c r="L1309" s="322"/>
      <c r="M1309" s="322"/>
      <c r="N1309" s="322"/>
      <c r="O1309" s="322"/>
      <c r="P1309" s="322"/>
      <c r="Q1309" s="250">
        <f>_xlfn.XLOOKUP($I1309,Inputs!$G$6:$G$23,Inputs!$J$6:$J$23)*$K1309</f>
        <v>402</v>
      </c>
      <c r="R1309" s="250">
        <f>_xlfn.XLOOKUP($I1309,Inputs!$G$6:$G$23,Inputs!$K$6:$K$23)*$K1309</f>
        <v>435</v>
      </c>
      <c r="S1309" s="211" t="s">
        <v>2150</v>
      </c>
      <c r="T1309" s="31" t="s">
        <v>3339</v>
      </c>
      <c r="U1309" s="211" t="s">
        <v>2047</v>
      </c>
      <c r="V1309" s="31" t="s">
        <v>3163</v>
      </c>
      <c r="W1309" s="16" t="s">
        <v>5486</v>
      </c>
      <c r="X1309" s="16"/>
      <c r="Y1309" s="74">
        <v>1185</v>
      </c>
      <c r="Z1309" s="196" t="str">
        <f t="shared" si="63"/>
        <v/>
      </c>
    </row>
    <row r="1310" spans="2:26" ht="18.75">
      <c r="B1310" s="211" t="s">
        <v>2155</v>
      </c>
      <c r="C1310" s="211" t="s">
        <v>2808</v>
      </c>
      <c r="D1310" s="46" t="s">
        <v>2783</v>
      </c>
      <c r="E1310" s="31">
        <v>1</v>
      </c>
      <c r="F1310" s="31" t="s">
        <v>2807</v>
      </c>
      <c r="G1310" s="191">
        <v>3.5</v>
      </c>
      <c r="H1310" s="191">
        <f t="shared" si="61"/>
        <v>2.1604938271604937</v>
      </c>
      <c r="I1310" s="154">
        <v>230</v>
      </c>
      <c r="J1310" s="251">
        <f>_xlfn.XLOOKUP($I1310,Inputs!$C$6:$C$23,Inputs!$D$6:$D$23)*$G1310</f>
        <v>1.68</v>
      </c>
      <c r="K1310" s="252">
        <f t="shared" si="62"/>
        <v>3</v>
      </c>
      <c r="L1310" s="322"/>
      <c r="M1310" s="322"/>
      <c r="N1310" s="322"/>
      <c r="O1310" s="322"/>
      <c r="P1310" s="322"/>
      <c r="Q1310" s="250">
        <f>_xlfn.XLOOKUP($I1310,Inputs!$G$6:$G$23,Inputs!$J$6:$J$23)*$K1310</f>
        <v>402</v>
      </c>
      <c r="R1310" s="250">
        <f>_xlfn.XLOOKUP($I1310,Inputs!$G$6:$G$23,Inputs!$K$6:$K$23)*$K1310</f>
        <v>435</v>
      </c>
      <c r="S1310" s="211" t="s">
        <v>4406</v>
      </c>
      <c r="T1310" s="31" t="s">
        <v>4521</v>
      </c>
      <c r="U1310" s="211" t="s">
        <v>2150</v>
      </c>
      <c r="V1310" s="31" t="s">
        <v>3339</v>
      </c>
      <c r="W1310" s="16" t="s">
        <v>5486</v>
      </c>
      <c r="X1310" s="16"/>
      <c r="Y1310" s="74">
        <v>1186</v>
      </c>
      <c r="Z1310" s="196" t="str">
        <f t="shared" si="63"/>
        <v/>
      </c>
    </row>
    <row r="1311" spans="2:26" ht="18.75">
      <c r="B1311" s="211" t="s">
        <v>2161</v>
      </c>
      <c r="C1311" s="211" t="s">
        <v>2808</v>
      </c>
      <c r="D1311" s="46" t="s">
        <v>2783</v>
      </c>
      <c r="E1311" s="31">
        <v>1</v>
      </c>
      <c r="F1311" s="31" t="s">
        <v>2807</v>
      </c>
      <c r="G1311" s="191">
        <v>0.1</v>
      </c>
      <c r="H1311" s="191">
        <f t="shared" si="61"/>
        <v>6.1728395061728392E-2</v>
      </c>
      <c r="I1311" s="154">
        <v>230</v>
      </c>
      <c r="J1311" s="251">
        <f>_xlfn.XLOOKUP($I1311,Inputs!$C$6:$C$23,Inputs!$D$6:$D$23)*$G1311</f>
        <v>4.8000000000000001E-2</v>
      </c>
      <c r="K1311" s="252">
        <f t="shared" si="62"/>
        <v>3</v>
      </c>
      <c r="L1311" s="322"/>
      <c r="M1311" s="322"/>
      <c r="N1311" s="322"/>
      <c r="O1311" s="322"/>
      <c r="P1311" s="322"/>
      <c r="Q1311" s="250">
        <f>_xlfn.XLOOKUP($I1311,Inputs!$G$6:$G$23,Inputs!$J$6:$J$23)*$K1311</f>
        <v>402</v>
      </c>
      <c r="R1311" s="250">
        <f>_xlfn.XLOOKUP($I1311,Inputs!$G$6:$G$23,Inputs!$K$6:$K$23)*$K1311</f>
        <v>435</v>
      </c>
      <c r="S1311" s="211" t="s">
        <v>2150</v>
      </c>
      <c r="T1311" s="31" t="s">
        <v>3339</v>
      </c>
      <c r="U1311" s="211" t="s">
        <v>2047</v>
      </c>
      <c r="V1311" s="31" t="s">
        <v>3163</v>
      </c>
      <c r="W1311" s="16" t="s">
        <v>5486</v>
      </c>
      <c r="X1311" s="16"/>
      <c r="Y1311" s="74">
        <v>1194</v>
      </c>
      <c r="Z1311" s="196" t="str">
        <f t="shared" si="63"/>
        <v/>
      </c>
    </row>
    <row r="1312" spans="2:26" ht="18.75">
      <c r="B1312" s="211" t="s">
        <v>2161</v>
      </c>
      <c r="C1312" s="211" t="s">
        <v>2808</v>
      </c>
      <c r="D1312" s="46" t="s">
        <v>2783</v>
      </c>
      <c r="E1312" s="31">
        <v>1</v>
      </c>
      <c r="F1312" s="31" t="s">
        <v>2807</v>
      </c>
      <c r="G1312" s="191">
        <v>0.1</v>
      </c>
      <c r="H1312" s="191">
        <f t="shared" si="61"/>
        <v>6.1728395061728392E-2</v>
      </c>
      <c r="I1312" s="154">
        <v>230</v>
      </c>
      <c r="J1312" s="251">
        <f>_xlfn.XLOOKUP($I1312,Inputs!$C$6:$C$23,Inputs!$D$6:$D$23)*$G1312</f>
        <v>4.8000000000000001E-2</v>
      </c>
      <c r="K1312" s="252">
        <f t="shared" si="62"/>
        <v>3</v>
      </c>
      <c r="L1312" s="322"/>
      <c r="M1312" s="322"/>
      <c r="N1312" s="322"/>
      <c r="O1312" s="322"/>
      <c r="P1312" s="322"/>
      <c r="Q1312" s="250">
        <f>_xlfn.XLOOKUP($I1312,Inputs!$G$6:$G$23,Inputs!$J$6:$J$23)*$K1312</f>
        <v>402</v>
      </c>
      <c r="R1312" s="250">
        <f>_xlfn.XLOOKUP($I1312,Inputs!$G$6:$G$23,Inputs!$K$6:$K$23)*$K1312</f>
        <v>435</v>
      </c>
      <c r="S1312" s="211" t="s">
        <v>2150</v>
      </c>
      <c r="T1312" s="31" t="s">
        <v>3339</v>
      </c>
      <c r="U1312" s="211" t="s">
        <v>2047</v>
      </c>
      <c r="V1312" s="31" t="s">
        <v>3163</v>
      </c>
      <c r="W1312" s="16" t="s">
        <v>5486</v>
      </c>
      <c r="X1312" s="16"/>
      <c r="Y1312" s="74">
        <v>1195</v>
      </c>
      <c r="Z1312" s="196" t="str">
        <f t="shared" si="63"/>
        <v/>
      </c>
    </row>
    <row r="1313" spans="2:26" ht="18.75">
      <c r="B1313" s="211" t="s">
        <v>2161</v>
      </c>
      <c r="C1313" s="211" t="s">
        <v>2808</v>
      </c>
      <c r="D1313" s="46" t="s">
        <v>2783</v>
      </c>
      <c r="E1313" s="31">
        <v>1</v>
      </c>
      <c r="F1313" s="31" t="s">
        <v>2807</v>
      </c>
      <c r="G1313" s="191">
        <v>3.7</v>
      </c>
      <c r="H1313" s="191">
        <f t="shared" si="61"/>
        <v>2.2839506172839505</v>
      </c>
      <c r="I1313" s="154">
        <v>230</v>
      </c>
      <c r="J1313" s="251">
        <f>_xlfn.XLOOKUP($I1313,Inputs!$C$6:$C$23,Inputs!$D$6:$D$23)*$G1313</f>
        <v>1.776</v>
      </c>
      <c r="K1313" s="252">
        <f t="shared" si="62"/>
        <v>3</v>
      </c>
      <c r="L1313" s="322"/>
      <c r="M1313" s="322"/>
      <c r="N1313" s="322"/>
      <c r="O1313" s="322"/>
      <c r="P1313" s="322"/>
      <c r="Q1313" s="250">
        <f>_xlfn.XLOOKUP($I1313,Inputs!$G$6:$G$23,Inputs!$J$6:$J$23)*$K1313</f>
        <v>402</v>
      </c>
      <c r="R1313" s="250">
        <f>_xlfn.XLOOKUP($I1313,Inputs!$G$6:$G$23,Inputs!$K$6:$K$23)*$K1313</f>
        <v>435</v>
      </c>
      <c r="S1313" s="211" t="s">
        <v>4406</v>
      </c>
      <c r="T1313" s="31" t="s">
        <v>4521</v>
      </c>
      <c r="U1313" s="211" t="s">
        <v>2150</v>
      </c>
      <c r="V1313" s="31" t="s">
        <v>3339</v>
      </c>
      <c r="W1313" s="16" t="s">
        <v>5486</v>
      </c>
      <c r="X1313" s="16"/>
      <c r="Y1313" s="74">
        <v>1196</v>
      </c>
      <c r="Z1313" s="196" t="str">
        <f t="shared" si="63"/>
        <v/>
      </c>
    </row>
    <row r="1314" spans="2:26" ht="18.75">
      <c r="B1314" s="211" t="s">
        <v>1552</v>
      </c>
      <c r="C1314" s="211" t="s">
        <v>2808</v>
      </c>
      <c r="D1314" s="46" t="s">
        <v>2783</v>
      </c>
      <c r="E1314" s="31">
        <v>1</v>
      </c>
      <c r="F1314" s="31" t="s">
        <v>2807</v>
      </c>
      <c r="G1314" s="191">
        <v>0.5</v>
      </c>
      <c r="H1314" s="191">
        <f t="shared" si="61"/>
        <v>0.30864197530864196</v>
      </c>
      <c r="I1314" s="154">
        <v>115</v>
      </c>
      <c r="J1314" s="251">
        <f>_xlfn.XLOOKUP($I1314,Inputs!$C$6:$C$23,Inputs!$D$6:$D$23)*$G1314</f>
        <v>0.20857142857142857</v>
      </c>
      <c r="K1314" s="252">
        <f t="shared" si="62"/>
        <v>3</v>
      </c>
      <c r="L1314" s="322"/>
      <c r="M1314" s="322"/>
      <c r="N1314" s="322"/>
      <c r="O1314" s="322"/>
      <c r="P1314" s="322"/>
      <c r="Q1314" s="250">
        <f>_xlfn.XLOOKUP($I1314,Inputs!$G$6:$G$23,Inputs!$J$6:$J$23)*$K1314</f>
        <v>98.449131513647643</v>
      </c>
      <c r="R1314" s="250">
        <f>_xlfn.XLOOKUP($I1314,Inputs!$G$6:$G$23,Inputs!$K$6:$K$23)*$K1314</f>
        <v>108.40163934426229</v>
      </c>
      <c r="S1314" s="211" t="s">
        <v>1540</v>
      </c>
      <c r="T1314" s="31" t="s">
        <v>3954</v>
      </c>
      <c r="U1314" s="211" t="s">
        <v>1404</v>
      </c>
      <c r="V1314" s="31" t="s">
        <v>3926</v>
      </c>
      <c r="W1314" s="16" t="s">
        <v>5487</v>
      </c>
      <c r="X1314" s="16"/>
      <c r="Y1314" s="74">
        <v>265</v>
      </c>
      <c r="Z1314" s="196" t="str">
        <f t="shared" si="63"/>
        <v/>
      </c>
    </row>
    <row r="1315" spans="2:26" ht="18.75">
      <c r="B1315" s="211" t="s">
        <v>2249</v>
      </c>
      <c r="C1315" s="211" t="s">
        <v>2808</v>
      </c>
      <c r="D1315" s="46" t="s">
        <v>2783</v>
      </c>
      <c r="E1315" s="31">
        <v>1</v>
      </c>
      <c r="F1315" s="31" t="s">
        <v>2807</v>
      </c>
      <c r="G1315" s="191">
        <v>152</v>
      </c>
      <c r="H1315" s="191">
        <f t="shared" si="61"/>
        <v>93.827160493827151</v>
      </c>
      <c r="I1315" s="154">
        <v>115</v>
      </c>
      <c r="J1315" s="251">
        <f>_xlfn.XLOOKUP($I1315,Inputs!$C$6:$C$23,Inputs!$D$6:$D$23)*$G1315</f>
        <v>63.405714285714289</v>
      </c>
      <c r="K1315" s="252">
        <f t="shared" si="62"/>
        <v>2.1213638433302378</v>
      </c>
      <c r="L1315" s="322"/>
      <c r="M1315" s="322"/>
      <c r="N1315" s="322"/>
      <c r="O1315" s="322"/>
      <c r="P1315" s="322"/>
      <c r="Q1315" s="250">
        <f>_xlfn.XLOOKUP($I1315,Inputs!$G$6:$G$23,Inputs!$J$6:$J$23)*$K1315</f>
        <v>69.615476000105204</v>
      </c>
      <c r="R1315" s="250">
        <f>_xlfn.XLOOKUP($I1315,Inputs!$G$6:$G$23,Inputs!$K$6:$K$23)*$K1315</f>
        <v>76.653106087547528</v>
      </c>
      <c r="S1315" s="211" t="s">
        <v>2492</v>
      </c>
      <c r="T1315" s="31" t="s">
        <v>3263</v>
      </c>
      <c r="U1315" s="211" t="s">
        <v>2493</v>
      </c>
      <c r="V1315" s="31" t="s">
        <v>3256</v>
      </c>
      <c r="W1315" s="16" t="s">
        <v>5487</v>
      </c>
      <c r="X1315" s="16"/>
      <c r="Y1315" s="74">
        <v>1808</v>
      </c>
      <c r="Z1315" s="196" t="str">
        <f t="shared" si="63"/>
        <v/>
      </c>
    </row>
    <row r="1316" spans="2:26" ht="18.75">
      <c r="B1316" s="211" t="s">
        <v>2249</v>
      </c>
      <c r="C1316" s="211" t="s">
        <v>2808</v>
      </c>
      <c r="D1316" s="46" t="s">
        <v>2783</v>
      </c>
      <c r="E1316" s="31">
        <v>1</v>
      </c>
      <c r="F1316" s="31" t="s">
        <v>2807</v>
      </c>
      <c r="G1316" s="191">
        <v>0.5</v>
      </c>
      <c r="H1316" s="191">
        <f t="shared" si="61"/>
        <v>0.30864197530864196</v>
      </c>
      <c r="I1316" s="154">
        <v>115</v>
      </c>
      <c r="J1316" s="251">
        <f>_xlfn.XLOOKUP($I1316,Inputs!$C$6:$C$23,Inputs!$D$6:$D$23)*$G1316</f>
        <v>0.20857142857142857</v>
      </c>
      <c r="K1316" s="252">
        <f t="shared" si="62"/>
        <v>3</v>
      </c>
      <c r="L1316" s="322"/>
      <c r="M1316" s="322"/>
      <c r="N1316" s="322"/>
      <c r="O1316" s="322"/>
      <c r="P1316" s="322"/>
      <c r="Q1316" s="250">
        <f>_xlfn.XLOOKUP($I1316,Inputs!$G$6:$G$23,Inputs!$J$6:$J$23)*$K1316</f>
        <v>98.449131513647643</v>
      </c>
      <c r="R1316" s="250">
        <f>_xlfn.XLOOKUP($I1316,Inputs!$G$6:$G$23,Inputs!$K$6:$K$23)*$K1316</f>
        <v>108.40163934426229</v>
      </c>
      <c r="S1316" s="211" t="s">
        <v>2494</v>
      </c>
      <c r="T1316" s="31" t="s">
        <v>3268</v>
      </c>
      <c r="U1316" s="211" t="s">
        <v>1404</v>
      </c>
      <c r="V1316" s="31" t="s">
        <v>3926</v>
      </c>
      <c r="W1316" s="16" t="s">
        <v>5487</v>
      </c>
      <c r="X1316" s="16"/>
      <c r="Y1316" s="74">
        <v>1809</v>
      </c>
      <c r="Z1316" s="196" t="str">
        <f t="shared" si="63"/>
        <v/>
      </c>
    </row>
    <row r="1317" spans="2:26" ht="18.75">
      <c r="B1317" s="211" t="s">
        <v>2249</v>
      </c>
      <c r="C1317" s="211" t="s">
        <v>2808</v>
      </c>
      <c r="D1317" s="46" t="s">
        <v>2783</v>
      </c>
      <c r="E1317" s="31">
        <v>1</v>
      </c>
      <c r="F1317" s="31" t="s">
        <v>2807</v>
      </c>
      <c r="G1317" s="191">
        <v>0.1</v>
      </c>
      <c r="H1317" s="191">
        <f t="shared" si="61"/>
        <v>6.1728395061728392E-2</v>
      </c>
      <c r="I1317" s="154">
        <v>115</v>
      </c>
      <c r="J1317" s="251">
        <f>_xlfn.XLOOKUP($I1317,Inputs!$C$6:$C$23,Inputs!$D$6:$D$23)*$G1317</f>
        <v>4.1714285714285718E-2</v>
      </c>
      <c r="K1317" s="252">
        <f t="shared" si="62"/>
        <v>3</v>
      </c>
      <c r="L1317" s="322"/>
      <c r="M1317" s="322"/>
      <c r="N1317" s="322"/>
      <c r="O1317" s="322"/>
      <c r="P1317" s="322"/>
      <c r="Q1317" s="250">
        <f>_xlfn.XLOOKUP($I1317,Inputs!$G$6:$G$23,Inputs!$J$6:$J$23)*$K1317</f>
        <v>98.449131513647643</v>
      </c>
      <c r="R1317" s="250">
        <f>_xlfn.XLOOKUP($I1317,Inputs!$G$6:$G$23,Inputs!$K$6:$K$23)*$K1317</f>
        <v>108.40163934426229</v>
      </c>
      <c r="S1317" s="211" t="s">
        <v>2494</v>
      </c>
      <c r="T1317" s="31" t="s">
        <v>3268</v>
      </c>
      <c r="U1317" s="211" t="s">
        <v>1540</v>
      </c>
      <c r="V1317" s="31" t="s">
        <v>3954</v>
      </c>
      <c r="W1317" s="16" t="s">
        <v>5487</v>
      </c>
      <c r="X1317" s="16"/>
      <c r="Y1317" s="74">
        <v>1810</v>
      </c>
      <c r="Z1317" s="196" t="str">
        <f t="shared" si="63"/>
        <v/>
      </c>
    </row>
    <row r="1318" spans="2:26" ht="18.75">
      <c r="B1318" s="211" t="s">
        <v>2249</v>
      </c>
      <c r="C1318" s="211" t="s">
        <v>2808</v>
      </c>
      <c r="D1318" s="46" t="s">
        <v>2783</v>
      </c>
      <c r="E1318" s="31">
        <v>1</v>
      </c>
      <c r="F1318" s="31" t="s">
        <v>2807</v>
      </c>
      <c r="G1318" s="191">
        <v>14</v>
      </c>
      <c r="H1318" s="191">
        <f t="shared" si="61"/>
        <v>8.6419753086419746</v>
      </c>
      <c r="I1318" s="154">
        <v>115</v>
      </c>
      <c r="J1318" s="251">
        <f>_xlfn.XLOOKUP($I1318,Inputs!$C$6:$C$23,Inputs!$D$6:$D$23)*$G1318</f>
        <v>5.84</v>
      </c>
      <c r="K1318" s="252">
        <f t="shared" si="62"/>
        <v>3</v>
      </c>
      <c r="L1318" s="322"/>
      <c r="M1318" s="322"/>
      <c r="N1318" s="322"/>
      <c r="O1318" s="322"/>
      <c r="P1318" s="322"/>
      <c r="Q1318" s="250">
        <f>_xlfn.XLOOKUP($I1318,Inputs!$G$6:$G$23,Inputs!$J$6:$J$23)*$K1318</f>
        <v>98.449131513647643</v>
      </c>
      <c r="R1318" s="250">
        <f>_xlfn.XLOOKUP($I1318,Inputs!$G$6:$G$23,Inputs!$K$6:$K$23)*$K1318</f>
        <v>108.40163934426229</v>
      </c>
      <c r="S1318" s="211" t="s">
        <v>2495</v>
      </c>
      <c r="T1318" s="31" t="s">
        <v>3265</v>
      </c>
      <c r="U1318" s="211" t="s">
        <v>2496</v>
      </c>
      <c r="V1318" s="31" t="s">
        <v>3259</v>
      </c>
      <c r="W1318" s="16" t="s">
        <v>5487</v>
      </c>
      <c r="X1318" s="16"/>
      <c r="Y1318" s="74">
        <v>1811</v>
      </c>
      <c r="Z1318" s="196" t="str">
        <f t="shared" si="63"/>
        <v/>
      </c>
    </row>
    <row r="1319" spans="2:26" ht="18.75">
      <c r="B1319" s="211" t="s">
        <v>2249</v>
      </c>
      <c r="C1319" s="211" t="s">
        <v>2808</v>
      </c>
      <c r="D1319" s="46" t="s">
        <v>2783</v>
      </c>
      <c r="E1319" s="31">
        <v>1</v>
      </c>
      <c r="F1319" s="31" t="s">
        <v>2807</v>
      </c>
      <c r="G1319" s="191">
        <v>4</v>
      </c>
      <c r="H1319" s="191">
        <f t="shared" si="61"/>
        <v>2.4691358024691357</v>
      </c>
      <c r="I1319" s="154">
        <v>115</v>
      </c>
      <c r="J1319" s="251">
        <f>_xlfn.XLOOKUP($I1319,Inputs!$C$6:$C$23,Inputs!$D$6:$D$23)*$G1319</f>
        <v>1.6685714285714286</v>
      </c>
      <c r="K1319" s="252">
        <f t="shared" si="62"/>
        <v>3</v>
      </c>
      <c r="L1319" s="322"/>
      <c r="M1319" s="322"/>
      <c r="N1319" s="322"/>
      <c r="O1319" s="322"/>
      <c r="P1319" s="322"/>
      <c r="Q1319" s="250">
        <f>_xlfn.XLOOKUP($I1319,Inputs!$G$6:$G$23,Inputs!$J$6:$J$23)*$K1319</f>
        <v>98.449131513647643</v>
      </c>
      <c r="R1319" s="250">
        <f>_xlfn.XLOOKUP($I1319,Inputs!$G$6:$G$23,Inputs!$K$6:$K$23)*$K1319</f>
        <v>108.40163934426229</v>
      </c>
      <c r="S1319" s="211" t="s">
        <v>2497</v>
      </c>
      <c r="T1319" s="31" t="s">
        <v>3255</v>
      </c>
      <c r="U1319" s="211" t="s">
        <v>2494</v>
      </c>
      <c r="V1319" s="31" t="s">
        <v>3268</v>
      </c>
      <c r="W1319" s="16" t="s">
        <v>5487</v>
      </c>
      <c r="X1319" s="16"/>
      <c r="Y1319" s="74">
        <v>1812</v>
      </c>
      <c r="Z1319" s="196" t="str">
        <f t="shared" si="63"/>
        <v/>
      </c>
    </row>
    <row r="1320" spans="2:26" ht="18.75">
      <c r="B1320" s="211" t="s">
        <v>2249</v>
      </c>
      <c r="C1320" s="211" t="s">
        <v>2808</v>
      </c>
      <c r="D1320" s="46" t="s">
        <v>2783</v>
      </c>
      <c r="E1320" s="31">
        <v>1</v>
      </c>
      <c r="F1320" s="31" t="s">
        <v>2807</v>
      </c>
      <c r="G1320" s="191">
        <v>12</v>
      </c>
      <c r="H1320" s="191">
        <f t="shared" si="61"/>
        <v>7.4074074074074066</v>
      </c>
      <c r="I1320" s="154">
        <v>115</v>
      </c>
      <c r="J1320" s="251">
        <f>_xlfn.XLOOKUP($I1320,Inputs!$C$6:$C$23,Inputs!$D$6:$D$23)*$G1320</f>
        <v>5.0057142857142853</v>
      </c>
      <c r="K1320" s="252">
        <f t="shared" si="62"/>
        <v>3</v>
      </c>
      <c r="L1320" s="322"/>
      <c r="M1320" s="322"/>
      <c r="N1320" s="322"/>
      <c r="O1320" s="322"/>
      <c r="P1320" s="322"/>
      <c r="Q1320" s="250">
        <f>_xlfn.XLOOKUP($I1320,Inputs!$G$6:$G$23,Inputs!$J$6:$J$23)*$K1320</f>
        <v>98.449131513647643</v>
      </c>
      <c r="R1320" s="250">
        <f>_xlfn.XLOOKUP($I1320,Inputs!$G$6:$G$23,Inputs!$K$6:$K$23)*$K1320</f>
        <v>108.40163934426229</v>
      </c>
      <c r="S1320" s="211" t="s">
        <v>2499</v>
      </c>
      <c r="T1320" s="31" t="s">
        <v>3267</v>
      </c>
      <c r="U1320" s="211" t="s">
        <v>2501</v>
      </c>
      <c r="V1320" s="31" t="s">
        <v>3262</v>
      </c>
      <c r="W1320" s="16" t="s">
        <v>5487</v>
      </c>
      <c r="X1320" s="16"/>
      <c r="Y1320" s="74">
        <v>1815</v>
      </c>
      <c r="Z1320" s="196" t="str">
        <f t="shared" si="63"/>
        <v/>
      </c>
    </row>
    <row r="1321" spans="2:26" ht="18.75">
      <c r="B1321" s="211" t="s">
        <v>2249</v>
      </c>
      <c r="C1321" s="211" t="s">
        <v>2808</v>
      </c>
      <c r="D1321" s="46" t="s">
        <v>2783</v>
      </c>
      <c r="E1321" s="31">
        <v>1</v>
      </c>
      <c r="F1321" s="31" t="s">
        <v>2807</v>
      </c>
      <c r="G1321" s="191">
        <v>7</v>
      </c>
      <c r="H1321" s="191">
        <f t="shared" si="61"/>
        <v>4.3209876543209873</v>
      </c>
      <c r="I1321" s="154">
        <v>115</v>
      </c>
      <c r="J1321" s="251">
        <f>_xlfn.XLOOKUP($I1321,Inputs!$C$6:$C$23,Inputs!$D$6:$D$23)*$G1321</f>
        <v>2.92</v>
      </c>
      <c r="K1321" s="252">
        <f t="shared" si="62"/>
        <v>3</v>
      </c>
      <c r="L1321" s="322"/>
      <c r="M1321" s="322"/>
      <c r="N1321" s="322"/>
      <c r="O1321" s="322"/>
      <c r="P1321" s="322"/>
      <c r="Q1321" s="250">
        <f>_xlfn.XLOOKUP($I1321,Inputs!$G$6:$G$23,Inputs!$J$6:$J$23)*$K1321</f>
        <v>98.449131513647643</v>
      </c>
      <c r="R1321" s="250">
        <f>_xlfn.XLOOKUP($I1321,Inputs!$G$6:$G$23,Inputs!$K$6:$K$23)*$K1321</f>
        <v>108.40163934426229</v>
      </c>
      <c r="S1321" s="211" t="s">
        <v>2502</v>
      </c>
      <c r="T1321" s="31" t="s">
        <v>3264</v>
      </c>
      <c r="U1321" s="211" t="s">
        <v>2503</v>
      </c>
      <c r="V1321" s="31" t="s">
        <v>3257</v>
      </c>
      <c r="W1321" s="16" t="s">
        <v>5487</v>
      </c>
      <c r="X1321" s="16"/>
      <c r="Y1321" s="74">
        <v>1816</v>
      </c>
      <c r="Z1321" s="196" t="str">
        <f t="shared" si="63"/>
        <v/>
      </c>
    </row>
    <row r="1322" spans="2:26" ht="18.75">
      <c r="B1322" s="211" t="s">
        <v>2249</v>
      </c>
      <c r="C1322" s="211" t="s">
        <v>2808</v>
      </c>
      <c r="D1322" s="46" t="s">
        <v>2783</v>
      </c>
      <c r="E1322" s="31">
        <v>1</v>
      </c>
      <c r="F1322" s="31" t="s">
        <v>2807</v>
      </c>
      <c r="G1322" s="191">
        <v>12</v>
      </c>
      <c r="H1322" s="191">
        <f t="shared" si="61"/>
        <v>7.4074074074074066</v>
      </c>
      <c r="I1322" s="154">
        <v>115</v>
      </c>
      <c r="J1322" s="251">
        <f>_xlfn.XLOOKUP($I1322,Inputs!$C$6:$C$23,Inputs!$D$6:$D$23)*$G1322</f>
        <v>5.0057142857142853</v>
      </c>
      <c r="K1322" s="252">
        <f t="shared" si="62"/>
        <v>3</v>
      </c>
      <c r="L1322" s="322"/>
      <c r="M1322" s="322"/>
      <c r="N1322" s="322"/>
      <c r="O1322" s="322"/>
      <c r="P1322" s="322"/>
      <c r="Q1322" s="250">
        <f>_xlfn.XLOOKUP($I1322,Inputs!$G$6:$G$23,Inputs!$J$6:$J$23)*$K1322</f>
        <v>98.449131513647643</v>
      </c>
      <c r="R1322" s="250">
        <f>_xlfn.XLOOKUP($I1322,Inputs!$G$6:$G$23,Inputs!$K$6:$K$23)*$K1322</f>
        <v>108.40163934426229</v>
      </c>
      <c r="S1322" s="211" t="s">
        <v>4470</v>
      </c>
      <c r="T1322" s="31" t="s">
        <v>3261</v>
      </c>
      <c r="U1322" s="211" t="s">
        <v>2504</v>
      </c>
      <c r="V1322" s="31" t="s">
        <v>3210</v>
      </c>
      <c r="W1322" s="16" t="s">
        <v>5487</v>
      </c>
      <c r="X1322" s="16"/>
      <c r="Y1322" s="74">
        <v>1818</v>
      </c>
      <c r="Z1322" s="196" t="str">
        <f t="shared" si="63"/>
        <v/>
      </c>
    </row>
    <row r="1323" spans="2:26" ht="18.75">
      <c r="B1323" s="211" t="s">
        <v>2249</v>
      </c>
      <c r="C1323" s="211" t="s">
        <v>2808</v>
      </c>
      <c r="D1323" s="46" t="s">
        <v>2783</v>
      </c>
      <c r="E1323" s="31">
        <v>1</v>
      </c>
      <c r="F1323" s="31" t="s">
        <v>2807</v>
      </c>
      <c r="G1323" s="191">
        <v>15</v>
      </c>
      <c r="H1323" s="191">
        <f t="shared" si="61"/>
        <v>9.2592592592592595</v>
      </c>
      <c r="I1323" s="154">
        <v>115</v>
      </c>
      <c r="J1323" s="251">
        <f>_xlfn.XLOOKUP($I1323,Inputs!$C$6:$C$23,Inputs!$D$6:$D$23)*$G1323</f>
        <v>6.2571428571428571</v>
      </c>
      <c r="K1323" s="252">
        <f t="shared" si="62"/>
        <v>3</v>
      </c>
      <c r="L1323" s="322"/>
      <c r="M1323" s="322"/>
      <c r="N1323" s="322"/>
      <c r="O1323" s="322"/>
      <c r="P1323" s="322"/>
      <c r="Q1323" s="250">
        <f>_xlfn.XLOOKUP($I1323,Inputs!$G$6:$G$23,Inputs!$J$6:$J$23)*$K1323</f>
        <v>98.449131513647643</v>
      </c>
      <c r="R1323" s="250">
        <f>_xlfn.XLOOKUP($I1323,Inputs!$G$6:$G$23,Inputs!$K$6:$K$23)*$K1323</f>
        <v>108.40163934426229</v>
      </c>
      <c r="S1323" s="211" t="s">
        <v>2505</v>
      </c>
      <c r="T1323" s="31" t="s">
        <v>5528</v>
      </c>
      <c r="U1323" s="301" t="s">
        <v>2246</v>
      </c>
      <c r="V1323" s="147" t="s">
        <v>5530</v>
      </c>
      <c r="W1323" s="16" t="s">
        <v>5487</v>
      </c>
      <c r="X1323" s="16"/>
      <c r="Y1323" s="74">
        <v>1820</v>
      </c>
      <c r="Z1323" s="196" t="str">
        <f t="shared" si="63"/>
        <v/>
      </c>
    </row>
    <row r="1324" spans="2:26" ht="18.75">
      <c r="B1324" s="211" t="s">
        <v>2249</v>
      </c>
      <c r="C1324" s="211" t="s">
        <v>2808</v>
      </c>
      <c r="D1324" s="46" t="s">
        <v>2783</v>
      </c>
      <c r="E1324" s="31">
        <v>1</v>
      </c>
      <c r="F1324" s="31" t="s">
        <v>2807</v>
      </c>
      <c r="G1324" s="191">
        <v>0.1</v>
      </c>
      <c r="H1324" s="191">
        <f t="shared" si="61"/>
        <v>6.1728395061728392E-2</v>
      </c>
      <c r="I1324" s="154">
        <v>115</v>
      </c>
      <c r="J1324" s="251">
        <f>_xlfn.XLOOKUP($I1324,Inputs!$C$6:$C$23,Inputs!$D$6:$D$23)*$G1324</f>
        <v>4.1714285714285718E-2</v>
      </c>
      <c r="K1324" s="252">
        <f t="shared" si="62"/>
        <v>3</v>
      </c>
      <c r="L1324" s="322"/>
      <c r="M1324" s="322"/>
      <c r="N1324" s="322"/>
      <c r="O1324" s="322"/>
      <c r="P1324" s="322"/>
      <c r="Q1324" s="250">
        <f>_xlfn.XLOOKUP($I1324,Inputs!$G$6:$G$23,Inputs!$J$6:$J$23)*$K1324</f>
        <v>98.449131513647643</v>
      </c>
      <c r="R1324" s="250">
        <f>_xlfn.XLOOKUP($I1324,Inputs!$G$6:$G$23,Inputs!$K$6:$K$23)*$K1324</f>
        <v>108.40163934426229</v>
      </c>
      <c r="S1324" s="301" t="s">
        <v>2246</v>
      </c>
      <c r="T1324" s="147" t="s">
        <v>5530</v>
      </c>
      <c r="U1324" s="211" t="s">
        <v>2247</v>
      </c>
      <c r="V1324" s="31" t="s">
        <v>4034</v>
      </c>
      <c r="W1324" s="16" t="s">
        <v>5487</v>
      </c>
      <c r="X1324" s="16"/>
      <c r="Y1324" s="74">
        <v>1821</v>
      </c>
      <c r="Z1324" s="196" t="str">
        <f t="shared" si="63"/>
        <v/>
      </c>
    </row>
    <row r="1325" spans="2:26" ht="18.75">
      <c r="B1325" s="211" t="s">
        <v>2249</v>
      </c>
      <c r="C1325" s="211" t="s">
        <v>2808</v>
      </c>
      <c r="D1325" s="46" t="s">
        <v>2783</v>
      </c>
      <c r="E1325" s="31">
        <v>1</v>
      </c>
      <c r="F1325" s="31" t="s">
        <v>2807</v>
      </c>
      <c r="G1325" s="191">
        <v>47</v>
      </c>
      <c r="H1325" s="191">
        <f t="shared" si="61"/>
        <v>29.012345679012345</v>
      </c>
      <c r="I1325" s="154">
        <v>115</v>
      </c>
      <c r="J1325" s="251">
        <f>_xlfn.XLOOKUP($I1325,Inputs!$C$6:$C$23,Inputs!$D$6:$D$23)*$G1325</f>
        <v>19.605714285714285</v>
      </c>
      <c r="K1325" s="252">
        <f t="shared" si="62"/>
        <v>3</v>
      </c>
      <c r="L1325" s="322"/>
      <c r="M1325" s="322"/>
      <c r="N1325" s="322"/>
      <c r="O1325" s="322"/>
      <c r="P1325" s="322"/>
      <c r="Q1325" s="250">
        <f>_xlfn.XLOOKUP($I1325,Inputs!$G$6:$G$23,Inputs!$J$6:$J$23)*$K1325</f>
        <v>98.449131513647643</v>
      </c>
      <c r="R1325" s="250">
        <f>_xlfn.XLOOKUP($I1325,Inputs!$G$6:$G$23,Inputs!$K$6:$K$23)*$K1325</f>
        <v>108.40163934426229</v>
      </c>
      <c r="S1325" s="301" t="s">
        <v>2246</v>
      </c>
      <c r="T1325" s="147" t="s">
        <v>5530</v>
      </c>
      <c r="U1325" s="211" t="s">
        <v>4479</v>
      </c>
      <c r="V1325" s="31" t="s">
        <v>3269</v>
      </c>
      <c r="W1325" s="16" t="s">
        <v>5487</v>
      </c>
      <c r="X1325" s="16"/>
      <c r="Y1325" s="74">
        <v>1822</v>
      </c>
      <c r="Z1325" s="196" t="str">
        <f t="shared" si="63"/>
        <v/>
      </c>
    </row>
    <row r="1326" spans="2:26" ht="18.75">
      <c r="B1326" s="211" t="s">
        <v>2249</v>
      </c>
      <c r="C1326" s="211" t="s">
        <v>2808</v>
      </c>
      <c r="D1326" s="46" t="s">
        <v>2783</v>
      </c>
      <c r="E1326" s="31">
        <v>1</v>
      </c>
      <c r="F1326" s="31" t="s">
        <v>2807</v>
      </c>
      <c r="G1326" s="191">
        <v>15</v>
      </c>
      <c r="H1326" s="191">
        <f t="shared" si="61"/>
        <v>9.2592592592592595</v>
      </c>
      <c r="I1326" s="154">
        <v>115</v>
      </c>
      <c r="J1326" s="251">
        <f>_xlfn.XLOOKUP($I1326,Inputs!$C$6:$C$23,Inputs!$D$6:$D$23)*$G1326</f>
        <v>6.2571428571428571</v>
      </c>
      <c r="K1326" s="252">
        <f t="shared" si="62"/>
        <v>3</v>
      </c>
      <c r="L1326" s="322"/>
      <c r="M1326" s="322"/>
      <c r="N1326" s="322"/>
      <c r="O1326" s="322"/>
      <c r="P1326" s="322"/>
      <c r="Q1326" s="250">
        <f>_xlfn.XLOOKUP($I1326,Inputs!$G$6:$G$23,Inputs!$J$6:$J$23)*$K1326</f>
        <v>98.449131513647643</v>
      </c>
      <c r="R1326" s="250">
        <f>_xlfn.XLOOKUP($I1326,Inputs!$G$6:$G$23,Inputs!$K$6:$K$23)*$K1326</f>
        <v>108.40163934426229</v>
      </c>
      <c r="S1326" s="211" t="s">
        <v>2504</v>
      </c>
      <c r="T1326" s="31" t="s">
        <v>3210</v>
      </c>
      <c r="U1326" s="211" t="s">
        <v>2505</v>
      </c>
      <c r="V1326" s="31" t="s">
        <v>5528</v>
      </c>
      <c r="W1326" s="16" t="s">
        <v>5487</v>
      </c>
      <c r="X1326" s="16"/>
      <c r="Y1326" s="74">
        <v>1823</v>
      </c>
      <c r="Z1326" s="196" t="str">
        <f t="shared" si="63"/>
        <v/>
      </c>
    </row>
    <row r="1327" spans="2:26" ht="18.75">
      <c r="B1327" s="211" t="s">
        <v>2249</v>
      </c>
      <c r="C1327" s="211" t="s">
        <v>2808</v>
      </c>
      <c r="D1327" s="46" t="s">
        <v>2783</v>
      </c>
      <c r="E1327" s="31">
        <v>1</v>
      </c>
      <c r="F1327" s="31" t="s">
        <v>2807</v>
      </c>
      <c r="G1327" s="191">
        <v>28</v>
      </c>
      <c r="H1327" s="191">
        <f t="shared" si="61"/>
        <v>17.283950617283949</v>
      </c>
      <c r="I1327" s="154">
        <v>115</v>
      </c>
      <c r="J1327" s="251">
        <f>_xlfn.XLOOKUP($I1327,Inputs!$C$6:$C$23,Inputs!$D$6:$D$23)*$G1327</f>
        <v>11.68</v>
      </c>
      <c r="K1327" s="252">
        <f t="shared" si="62"/>
        <v>3</v>
      </c>
      <c r="L1327" s="322"/>
      <c r="M1327" s="322"/>
      <c r="N1327" s="322"/>
      <c r="O1327" s="322"/>
      <c r="P1327" s="322"/>
      <c r="Q1327" s="250">
        <f>_xlfn.XLOOKUP($I1327,Inputs!$G$6:$G$23,Inputs!$J$6:$J$23)*$K1327</f>
        <v>98.449131513647643</v>
      </c>
      <c r="R1327" s="250">
        <f>_xlfn.XLOOKUP($I1327,Inputs!$G$6:$G$23,Inputs!$K$6:$K$23)*$K1327</f>
        <v>108.40163934426229</v>
      </c>
      <c r="S1327" s="211" t="s">
        <v>2504</v>
      </c>
      <c r="T1327" s="31" t="s">
        <v>3210</v>
      </c>
      <c r="U1327" s="211" t="s">
        <v>2492</v>
      </c>
      <c r="V1327" s="31" t="s">
        <v>3263</v>
      </c>
      <c r="W1327" s="16" t="s">
        <v>5487</v>
      </c>
      <c r="X1327" s="16"/>
      <c r="Y1327" s="74">
        <v>1824</v>
      </c>
      <c r="Z1327" s="196" t="str">
        <f t="shared" si="63"/>
        <v/>
      </c>
    </row>
    <row r="1328" spans="2:26" ht="18.75">
      <c r="B1328" s="211" t="s">
        <v>2249</v>
      </c>
      <c r="C1328" s="211" t="s">
        <v>2808</v>
      </c>
      <c r="D1328" s="46" t="s">
        <v>2783</v>
      </c>
      <c r="E1328" s="31">
        <v>1</v>
      </c>
      <c r="F1328" s="31" t="s">
        <v>2807</v>
      </c>
      <c r="G1328" s="191">
        <v>25</v>
      </c>
      <c r="H1328" s="191">
        <f t="shared" si="61"/>
        <v>15.432098765432098</v>
      </c>
      <c r="I1328" s="154">
        <v>115</v>
      </c>
      <c r="J1328" s="251">
        <f>_xlfn.XLOOKUP($I1328,Inputs!$C$6:$C$23,Inputs!$D$6:$D$23)*$G1328</f>
        <v>10.428571428571429</v>
      </c>
      <c r="K1328" s="252">
        <f t="shared" si="62"/>
        <v>3</v>
      </c>
      <c r="L1328" s="322"/>
      <c r="M1328" s="322"/>
      <c r="N1328" s="322"/>
      <c r="O1328" s="322"/>
      <c r="P1328" s="322"/>
      <c r="Q1328" s="250">
        <f>_xlfn.XLOOKUP($I1328,Inputs!$G$6:$G$23,Inputs!$J$6:$J$23)*$K1328</f>
        <v>98.449131513647643</v>
      </c>
      <c r="R1328" s="250">
        <f>_xlfn.XLOOKUP($I1328,Inputs!$G$6:$G$23,Inputs!$K$6:$K$23)*$K1328</f>
        <v>108.40163934426229</v>
      </c>
      <c r="S1328" s="211" t="s">
        <v>2506</v>
      </c>
      <c r="T1328" s="31" t="s">
        <v>3266</v>
      </c>
      <c r="U1328" s="211" t="s">
        <v>2507</v>
      </c>
      <c r="V1328" s="31" t="s">
        <v>3260</v>
      </c>
      <c r="W1328" s="16" t="s">
        <v>5487</v>
      </c>
      <c r="X1328" s="16"/>
      <c r="Y1328" s="74">
        <v>1827</v>
      </c>
      <c r="Z1328" s="196" t="str">
        <f t="shared" si="63"/>
        <v/>
      </c>
    </row>
    <row r="1329" spans="2:26" ht="18.75">
      <c r="B1329" s="211" t="s">
        <v>2249</v>
      </c>
      <c r="C1329" s="211" t="s">
        <v>2808</v>
      </c>
      <c r="D1329" s="46" t="s">
        <v>2783</v>
      </c>
      <c r="E1329" s="31">
        <v>1</v>
      </c>
      <c r="F1329" s="31" t="s">
        <v>2807</v>
      </c>
      <c r="G1329" s="191">
        <v>6.5</v>
      </c>
      <c r="H1329" s="191">
        <f t="shared" si="61"/>
        <v>4.0123456790123457</v>
      </c>
      <c r="I1329" s="154">
        <v>115</v>
      </c>
      <c r="J1329" s="251">
        <f>_xlfn.XLOOKUP($I1329,Inputs!$C$6:$C$23,Inputs!$D$6:$D$23)*$G1329</f>
        <v>2.7114285714285713</v>
      </c>
      <c r="K1329" s="252">
        <f t="shared" si="62"/>
        <v>3</v>
      </c>
      <c r="L1329" s="322"/>
      <c r="M1329" s="322"/>
      <c r="N1329" s="322"/>
      <c r="O1329" s="322"/>
      <c r="P1329" s="322"/>
      <c r="Q1329" s="250">
        <f>_xlfn.XLOOKUP($I1329,Inputs!$G$6:$G$23,Inputs!$J$6:$J$23)*$K1329</f>
        <v>98.449131513647643</v>
      </c>
      <c r="R1329" s="250">
        <f>_xlfn.XLOOKUP($I1329,Inputs!$G$6:$G$23,Inputs!$K$6:$K$23)*$K1329</f>
        <v>108.40163934426229</v>
      </c>
      <c r="S1329" s="211" t="s">
        <v>2493</v>
      </c>
      <c r="T1329" s="31" t="s">
        <v>3256</v>
      </c>
      <c r="U1329" s="211" t="s">
        <v>2495</v>
      </c>
      <c r="V1329" s="31" t="s">
        <v>3265</v>
      </c>
      <c r="W1329" s="16" t="s">
        <v>5487</v>
      </c>
      <c r="X1329" s="16"/>
      <c r="Y1329" s="74">
        <v>1829</v>
      </c>
      <c r="Z1329" s="196" t="str">
        <f t="shared" si="63"/>
        <v/>
      </c>
    </row>
    <row r="1330" spans="2:26" ht="18.75">
      <c r="B1330" s="211" t="s">
        <v>2249</v>
      </c>
      <c r="C1330" s="211" t="s">
        <v>2808</v>
      </c>
      <c r="D1330" s="46" t="s">
        <v>2783</v>
      </c>
      <c r="E1330" s="31">
        <v>1</v>
      </c>
      <c r="F1330" s="31" t="s">
        <v>2807</v>
      </c>
      <c r="G1330" s="191">
        <v>0.1</v>
      </c>
      <c r="H1330" s="191">
        <f t="shared" si="61"/>
        <v>6.1728395061728392E-2</v>
      </c>
      <c r="I1330" s="154">
        <v>115</v>
      </c>
      <c r="J1330" s="251">
        <f>_xlfn.XLOOKUP($I1330,Inputs!$C$6:$C$23,Inputs!$D$6:$D$23)*$G1330</f>
        <v>4.1714285714285718E-2</v>
      </c>
      <c r="K1330" s="252">
        <f t="shared" si="62"/>
        <v>3</v>
      </c>
      <c r="L1330" s="322"/>
      <c r="M1330" s="322"/>
      <c r="N1330" s="322"/>
      <c r="O1330" s="322"/>
      <c r="P1330" s="322"/>
      <c r="Q1330" s="250">
        <f>_xlfn.XLOOKUP($I1330,Inputs!$G$6:$G$23,Inputs!$J$6:$J$23)*$K1330</f>
        <v>98.449131513647643</v>
      </c>
      <c r="R1330" s="250">
        <f>_xlfn.XLOOKUP($I1330,Inputs!$G$6:$G$23,Inputs!$K$6:$K$23)*$K1330</f>
        <v>108.40163934426229</v>
      </c>
      <c r="S1330" s="211" t="s">
        <v>2493</v>
      </c>
      <c r="T1330" s="31" t="s">
        <v>3256</v>
      </c>
      <c r="U1330" s="211" t="s">
        <v>2509</v>
      </c>
      <c r="V1330" s="31" t="s">
        <v>4145</v>
      </c>
      <c r="W1330" s="16" t="s">
        <v>5487</v>
      </c>
      <c r="X1330" s="16"/>
      <c r="Y1330" s="74">
        <v>1830</v>
      </c>
      <c r="Z1330" s="196" t="str">
        <f t="shared" si="63"/>
        <v/>
      </c>
    </row>
    <row r="1331" spans="2:26" ht="18.75">
      <c r="B1331" s="211" t="s">
        <v>2249</v>
      </c>
      <c r="C1331" s="211" t="s">
        <v>2808</v>
      </c>
      <c r="D1331" s="46" t="s">
        <v>2783</v>
      </c>
      <c r="E1331" s="31">
        <v>1</v>
      </c>
      <c r="F1331" s="31" t="s">
        <v>2807</v>
      </c>
      <c r="G1331" s="191">
        <v>10</v>
      </c>
      <c r="H1331" s="191">
        <f t="shared" si="61"/>
        <v>6.1728395061728394</v>
      </c>
      <c r="I1331" s="154">
        <v>115</v>
      </c>
      <c r="J1331" s="251">
        <f>_xlfn.XLOOKUP($I1331,Inputs!$C$6:$C$23,Inputs!$D$6:$D$23)*$G1331</f>
        <v>4.1714285714285717</v>
      </c>
      <c r="K1331" s="252">
        <f t="shared" si="62"/>
        <v>3</v>
      </c>
      <c r="L1331" s="322"/>
      <c r="M1331" s="322"/>
      <c r="N1331" s="322"/>
      <c r="O1331" s="322"/>
      <c r="P1331" s="322"/>
      <c r="Q1331" s="250">
        <f>_xlfn.XLOOKUP($I1331,Inputs!$G$6:$G$23,Inputs!$J$6:$J$23)*$K1331</f>
        <v>98.449131513647643</v>
      </c>
      <c r="R1331" s="250">
        <f>_xlfn.XLOOKUP($I1331,Inputs!$G$6:$G$23,Inputs!$K$6:$K$23)*$K1331</f>
        <v>108.40163934426229</v>
      </c>
      <c r="S1331" s="211" t="s">
        <v>4479</v>
      </c>
      <c r="T1331" s="31" t="s">
        <v>3269</v>
      </c>
      <c r="U1331" s="211" t="s">
        <v>4478</v>
      </c>
      <c r="V1331" s="31" t="s">
        <v>4528</v>
      </c>
      <c r="W1331" s="16" t="s">
        <v>5487</v>
      </c>
      <c r="X1331" s="16"/>
      <c r="Y1331" s="74">
        <v>1832</v>
      </c>
      <c r="Z1331" s="196" t="str">
        <f t="shared" si="63"/>
        <v/>
      </c>
    </row>
    <row r="1332" spans="2:26" ht="18.75">
      <c r="B1332" s="211" t="s">
        <v>2249</v>
      </c>
      <c r="C1332" s="211" t="s">
        <v>2808</v>
      </c>
      <c r="D1332" s="46" t="s">
        <v>2783</v>
      </c>
      <c r="E1332" s="31">
        <v>1</v>
      </c>
      <c r="F1332" s="31" t="s">
        <v>2807</v>
      </c>
      <c r="G1332" s="191">
        <v>11</v>
      </c>
      <c r="H1332" s="191">
        <f t="shared" si="61"/>
        <v>6.7901234567901234</v>
      </c>
      <c r="I1332" s="154">
        <v>115</v>
      </c>
      <c r="J1332" s="251">
        <f>_xlfn.XLOOKUP($I1332,Inputs!$C$6:$C$23,Inputs!$D$6:$D$23)*$G1332</f>
        <v>4.588571428571429</v>
      </c>
      <c r="K1332" s="252">
        <f t="shared" si="62"/>
        <v>3</v>
      </c>
      <c r="L1332" s="322"/>
      <c r="M1332" s="322"/>
      <c r="N1332" s="322"/>
      <c r="O1332" s="322"/>
      <c r="P1332" s="322"/>
      <c r="Q1332" s="250">
        <f>_xlfn.XLOOKUP($I1332,Inputs!$G$6:$G$23,Inputs!$J$6:$J$23)*$K1332</f>
        <v>98.449131513647643</v>
      </c>
      <c r="R1332" s="250">
        <f>_xlfn.XLOOKUP($I1332,Inputs!$G$6:$G$23,Inputs!$K$6:$K$23)*$K1332</f>
        <v>108.40163934426229</v>
      </c>
      <c r="S1332" s="211" t="s">
        <v>2503</v>
      </c>
      <c r="T1332" s="31" t="s">
        <v>3257</v>
      </c>
      <c r="U1332" s="211" t="s">
        <v>2497</v>
      </c>
      <c r="V1332" s="31" t="s">
        <v>3255</v>
      </c>
      <c r="W1332" s="16" t="s">
        <v>5487</v>
      </c>
      <c r="X1332" s="16"/>
      <c r="Y1332" s="74">
        <v>1834</v>
      </c>
      <c r="Z1332" s="196" t="str">
        <f t="shared" si="63"/>
        <v/>
      </c>
    </row>
    <row r="1333" spans="2:26" ht="18.75">
      <c r="B1333" s="211" t="s">
        <v>2249</v>
      </c>
      <c r="C1333" s="211" t="s">
        <v>2808</v>
      </c>
      <c r="D1333" s="46" t="s">
        <v>2783</v>
      </c>
      <c r="E1333" s="31">
        <v>1</v>
      </c>
      <c r="F1333" s="31" t="s">
        <v>2807</v>
      </c>
      <c r="G1333" s="191">
        <v>0.1</v>
      </c>
      <c r="H1333" s="191">
        <f t="shared" si="61"/>
        <v>6.1728395061728392E-2</v>
      </c>
      <c r="I1333" s="154">
        <v>115</v>
      </c>
      <c r="J1333" s="251">
        <f>_xlfn.XLOOKUP($I1333,Inputs!$C$6:$C$23,Inputs!$D$6:$D$23)*$G1333</f>
        <v>4.1714285714285718E-2</v>
      </c>
      <c r="K1333" s="252">
        <f t="shared" si="62"/>
        <v>3</v>
      </c>
      <c r="L1333" s="322"/>
      <c r="M1333" s="322"/>
      <c r="N1333" s="322"/>
      <c r="O1333" s="322"/>
      <c r="P1333" s="322"/>
      <c r="Q1333" s="250">
        <f>_xlfn.XLOOKUP($I1333,Inputs!$G$6:$G$23,Inputs!$J$6:$J$23)*$K1333</f>
        <v>98.449131513647643</v>
      </c>
      <c r="R1333" s="250">
        <f>_xlfn.XLOOKUP($I1333,Inputs!$G$6:$G$23,Inputs!$K$6:$K$23)*$K1333</f>
        <v>108.40163934426229</v>
      </c>
      <c r="S1333" s="211" t="s">
        <v>2496</v>
      </c>
      <c r="T1333" s="31" t="s">
        <v>3259</v>
      </c>
      <c r="U1333" s="211" t="s">
        <v>2511</v>
      </c>
      <c r="V1333" s="31" t="s">
        <v>4245</v>
      </c>
      <c r="W1333" s="16" t="s">
        <v>5487</v>
      </c>
      <c r="X1333" s="16"/>
      <c r="Y1333" s="74">
        <v>1835</v>
      </c>
      <c r="Z1333" s="196" t="str">
        <f t="shared" si="63"/>
        <v/>
      </c>
    </row>
    <row r="1334" spans="2:26" ht="18.75">
      <c r="B1334" s="211" t="s">
        <v>2249</v>
      </c>
      <c r="C1334" s="211" t="s">
        <v>2808</v>
      </c>
      <c r="D1334" s="46" t="s">
        <v>2783</v>
      </c>
      <c r="E1334" s="31">
        <v>1</v>
      </c>
      <c r="F1334" s="31" t="s">
        <v>2807</v>
      </c>
      <c r="G1334" s="191">
        <v>7</v>
      </c>
      <c r="H1334" s="191">
        <f t="shared" si="61"/>
        <v>4.3209876543209873</v>
      </c>
      <c r="I1334" s="154">
        <v>115</v>
      </c>
      <c r="J1334" s="251">
        <f>_xlfn.XLOOKUP($I1334,Inputs!$C$6:$C$23,Inputs!$D$6:$D$23)*$G1334</f>
        <v>2.92</v>
      </c>
      <c r="K1334" s="252">
        <f t="shared" si="62"/>
        <v>3</v>
      </c>
      <c r="L1334" s="322"/>
      <c r="M1334" s="322"/>
      <c r="N1334" s="322"/>
      <c r="O1334" s="322"/>
      <c r="P1334" s="322"/>
      <c r="Q1334" s="250">
        <f>_xlfn.XLOOKUP($I1334,Inputs!$G$6:$G$23,Inputs!$J$6:$J$23)*$K1334</f>
        <v>98.449131513647643</v>
      </c>
      <c r="R1334" s="250">
        <f>_xlfn.XLOOKUP($I1334,Inputs!$G$6:$G$23,Inputs!$K$6:$K$23)*$K1334</f>
        <v>108.40163934426229</v>
      </c>
      <c r="S1334" s="211" t="s">
        <v>2496</v>
      </c>
      <c r="T1334" s="31" t="s">
        <v>3259</v>
      </c>
      <c r="U1334" s="211" t="s">
        <v>2502</v>
      </c>
      <c r="V1334" s="31" t="s">
        <v>3264</v>
      </c>
      <c r="W1334" s="16" t="s">
        <v>5487</v>
      </c>
      <c r="X1334" s="16"/>
      <c r="Y1334" s="74">
        <v>1836</v>
      </c>
      <c r="Z1334" s="196" t="str">
        <f t="shared" si="63"/>
        <v/>
      </c>
    </row>
    <row r="1335" spans="2:26" ht="18.75">
      <c r="B1335" s="211" t="s">
        <v>2249</v>
      </c>
      <c r="C1335" s="211" t="s">
        <v>2808</v>
      </c>
      <c r="D1335" s="46" t="s">
        <v>2783</v>
      </c>
      <c r="E1335" s="31">
        <v>1</v>
      </c>
      <c r="F1335" s="31" t="s">
        <v>2807</v>
      </c>
      <c r="G1335" s="191">
        <v>3.5</v>
      </c>
      <c r="H1335" s="191">
        <f t="shared" si="61"/>
        <v>2.1604938271604937</v>
      </c>
      <c r="I1335" s="154">
        <v>115</v>
      </c>
      <c r="J1335" s="251">
        <f>_xlfn.XLOOKUP($I1335,Inputs!$C$6:$C$23,Inputs!$D$6:$D$23)*$G1335</f>
        <v>1.46</v>
      </c>
      <c r="K1335" s="252">
        <f t="shared" si="62"/>
        <v>3</v>
      </c>
      <c r="L1335" s="322"/>
      <c r="M1335" s="322"/>
      <c r="N1335" s="322"/>
      <c r="O1335" s="322"/>
      <c r="P1335" s="322"/>
      <c r="Q1335" s="250">
        <f>_xlfn.XLOOKUP($I1335,Inputs!$G$6:$G$23,Inputs!$J$6:$J$23)*$K1335</f>
        <v>98.449131513647643</v>
      </c>
      <c r="R1335" s="250">
        <f>_xlfn.XLOOKUP($I1335,Inputs!$G$6:$G$23,Inputs!$K$6:$K$23)*$K1335</f>
        <v>108.40163934426229</v>
      </c>
      <c r="S1335" s="211" t="s">
        <v>2501</v>
      </c>
      <c r="T1335" s="31" t="s">
        <v>3262</v>
      </c>
      <c r="U1335" s="211" t="s">
        <v>2506</v>
      </c>
      <c r="V1335" s="31" t="s">
        <v>3266</v>
      </c>
      <c r="W1335" s="16" t="s">
        <v>5487</v>
      </c>
      <c r="X1335" s="16"/>
      <c r="Y1335" s="74">
        <v>1839</v>
      </c>
      <c r="Z1335" s="196" t="str">
        <f t="shared" si="63"/>
        <v/>
      </c>
    </row>
    <row r="1336" spans="2:26" ht="18.75">
      <c r="B1336" s="211" t="s">
        <v>1451</v>
      </c>
      <c r="C1336" s="211" t="s">
        <v>2808</v>
      </c>
      <c r="D1336" s="46" t="s">
        <v>2783</v>
      </c>
      <c r="E1336" s="31">
        <v>1</v>
      </c>
      <c r="F1336" s="31" t="s">
        <v>2807</v>
      </c>
      <c r="G1336" s="191">
        <v>40</v>
      </c>
      <c r="H1336" s="191">
        <f t="shared" si="61"/>
        <v>24.691358024691358</v>
      </c>
      <c r="I1336" s="154">
        <v>115</v>
      </c>
      <c r="J1336" s="251">
        <f>_xlfn.XLOOKUP($I1336,Inputs!$C$6:$C$23,Inputs!$D$6:$D$23)*$G1336</f>
        <v>16.685714285714287</v>
      </c>
      <c r="K1336" s="252">
        <f t="shared" si="62"/>
        <v>3</v>
      </c>
      <c r="L1336" s="322"/>
      <c r="M1336" s="322"/>
      <c r="N1336" s="322"/>
      <c r="O1336" s="322"/>
      <c r="P1336" s="322"/>
      <c r="Q1336" s="250">
        <f>_xlfn.XLOOKUP($I1336,Inputs!$G$6:$G$23,Inputs!$J$6:$J$23)*$K1336</f>
        <v>98.449131513647643</v>
      </c>
      <c r="R1336" s="250">
        <f>_xlfn.XLOOKUP($I1336,Inputs!$G$6:$G$23,Inputs!$K$6:$K$23)*$K1336</f>
        <v>108.40163934426229</v>
      </c>
      <c r="S1336" s="211" t="s">
        <v>1452</v>
      </c>
      <c r="T1336" s="31" t="s">
        <v>3237</v>
      </c>
      <c r="U1336" s="211" t="s">
        <v>1455</v>
      </c>
      <c r="V1336" s="31" t="s">
        <v>3333</v>
      </c>
      <c r="W1336" s="16" t="s">
        <v>5497</v>
      </c>
      <c r="X1336" s="16"/>
      <c r="Y1336" s="74">
        <v>133</v>
      </c>
      <c r="Z1336" s="196" t="str">
        <f t="shared" si="63"/>
        <v/>
      </c>
    </row>
    <row r="1337" spans="2:26" ht="18.75">
      <c r="B1337" s="211" t="s">
        <v>1451</v>
      </c>
      <c r="C1337" s="211" t="s">
        <v>2808</v>
      </c>
      <c r="D1337" s="46" t="s">
        <v>2783</v>
      </c>
      <c r="E1337" s="31">
        <v>1</v>
      </c>
      <c r="F1337" s="31" t="s">
        <v>2807</v>
      </c>
      <c r="G1337" s="191">
        <v>3</v>
      </c>
      <c r="H1337" s="191">
        <f t="shared" si="61"/>
        <v>1.8518518518518516</v>
      </c>
      <c r="I1337" s="154">
        <v>115</v>
      </c>
      <c r="J1337" s="251">
        <f>_xlfn.XLOOKUP($I1337,Inputs!$C$6:$C$23,Inputs!$D$6:$D$23)*$G1337</f>
        <v>1.2514285714285713</v>
      </c>
      <c r="K1337" s="252">
        <f t="shared" si="62"/>
        <v>3</v>
      </c>
      <c r="L1337" s="322"/>
      <c r="M1337" s="322"/>
      <c r="N1337" s="322"/>
      <c r="O1337" s="322"/>
      <c r="P1337" s="322"/>
      <c r="Q1337" s="250">
        <f>_xlfn.XLOOKUP($I1337,Inputs!$G$6:$G$23,Inputs!$J$6:$J$23)*$K1337</f>
        <v>98.449131513647643</v>
      </c>
      <c r="R1337" s="250">
        <f>_xlfn.XLOOKUP($I1337,Inputs!$G$6:$G$23,Inputs!$K$6:$K$23)*$K1337</f>
        <v>108.40163934426229</v>
      </c>
      <c r="S1337" s="211" t="s">
        <v>1455</v>
      </c>
      <c r="T1337" s="31" t="s">
        <v>3333</v>
      </c>
      <c r="U1337" s="211" t="s">
        <v>1456</v>
      </c>
      <c r="V1337" s="31" t="s">
        <v>3086</v>
      </c>
      <c r="W1337" s="16" t="s">
        <v>5497</v>
      </c>
      <c r="X1337" s="16"/>
      <c r="Y1337" s="74">
        <v>134</v>
      </c>
      <c r="Z1337" s="196" t="str">
        <f t="shared" si="63"/>
        <v/>
      </c>
    </row>
    <row r="1338" spans="2:26" ht="18.75">
      <c r="B1338" s="211" t="s">
        <v>1451</v>
      </c>
      <c r="C1338" s="211" t="s">
        <v>2808</v>
      </c>
      <c r="D1338" s="46" t="s">
        <v>2783</v>
      </c>
      <c r="E1338" s="31">
        <v>1</v>
      </c>
      <c r="F1338" s="31" t="s">
        <v>2807</v>
      </c>
      <c r="G1338" s="191">
        <v>12</v>
      </c>
      <c r="H1338" s="191">
        <f t="shared" si="61"/>
        <v>7.4074074074074066</v>
      </c>
      <c r="I1338" s="154">
        <v>115</v>
      </c>
      <c r="J1338" s="251">
        <f>_xlfn.XLOOKUP($I1338,Inputs!$C$6:$C$23,Inputs!$D$6:$D$23)*$G1338</f>
        <v>5.0057142857142853</v>
      </c>
      <c r="K1338" s="252">
        <f t="shared" si="62"/>
        <v>3</v>
      </c>
      <c r="L1338" s="322"/>
      <c r="M1338" s="322"/>
      <c r="N1338" s="322"/>
      <c r="O1338" s="322"/>
      <c r="P1338" s="322"/>
      <c r="Q1338" s="250">
        <f>_xlfn.XLOOKUP($I1338,Inputs!$G$6:$G$23,Inputs!$J$6:$J$23)*$K1338</f>
        <v>98.449131513647643</v>
      </c>
      <c r="R1338" s="250">
        <f>_xlfn.XLOOKUP($I1338,Inputs!$G$6:$G$23,Inputs!$K$6:$K$23)*$K1338</f>
        <v>108.40163934426229</v>
      </c>
      <c r="S1338" s="211" t="s">
        <v>1456</v>
      </c>
      <c r="T1338" s="31" t="s">
        <v>3086</v>
      </c>
      <c r="U1338" s="211" t="s">
        <v>1453</v>
      </c>
      <c r="V1338" s="31" t="s">
        <v>3334</v>
      </c>
      <c r="W1338" s="16" t="s">
        <v>5497</v>
      </c>
      <c r="X1338" s="16"/>
      <c r="Y1338" s="74">
        <v>135</v>
      </c>
      <c r="Z1338" s="196" t="str">
        <f t="shared" si="63"/>
        <v/>
      </c>
    </row>
    <row r="1339" spans="2:26" ht="18.75">
      <c r="B1339" s="211" t="s">
        <v>1451</v>
      </c>
      <c r="C1339" s="211" t="s">
        <v>2808</v>
      </c>
      <c r="D1339" s="46" t="s">
        <v>2783</v>
      </c>
      <c r="E1339" s="31">
        <v>1</v>
      </c>
      <c r="F1339" s="31" t="s">
        <v>2807</v>
      </c>
      <c r="G1339" s="191">
        <v>4</v>
      </c>
      <c r="H1339" s="191">
        <f t="shared" si="61"/>
        <v>2.4691358024691357</v>
      </c>
      <c r="I1339" s="154">
        <v>115</v>
      </c>
      <c r="J1339" s="251">
        <f>_xlfn.XLOOKUP($I1339,Inputs!$C$6:$C$23,Inputs!$D$6:$D$23)*$G1339</f>
        <v>1.6685714285714286</v>
      </c>
      <c r="K1339" s="252">
        <f t="shared" si="62"/>
        <v>3</v>
      </c>
      <c r="L1339" s="322"/>
      <c r="M1339" s="322"/>
      <c r="N1339" s="322"/>
      <c r="O1339" s="322"/>
      <c r="P1339" s="322"/>
      <c r="Q1339" s="250">
        <f>_xlfn.XLOOKUP($I1339,Inputs!$G$6:$G$23,Inputs!$J$6:$J$23)*$K1339</f>
        <v>98.449131513647643</v>
      </c>
      <c r="R1339" s="250">
        <f>_xlfn.XLOOKUP($I1339,Inputs!$G$6:$G$23,Inputs!$K$6:$K$23)*$K1339</f>
        <v>108.40163934426229</v>
      </c>
      <c r="S1339" s="211" t="s">
        <v>1453</v>
      </c>
      <c r="T1339" s="31" t="s">
        <v>3334</v>
      </c>
      <c r="U1339" s="211" t="s">
        <v>1454</v>
      </c>
      <c r="V1339" s="31" t="s">
        <v>4051</v>
      </c>
      <c r="W1339" s="16" t="s">
        <v>5497</v>
      </c>
      <c r="X1339" s="16"/>
      <c r="Y1339" s="74">
        <v>136</v>
      </c>
      <c r="Z1339" s="196" t="str">
        <f t="shared" si="63"/>
        <v/>
      </c>
    </row>
    <row r="1340" spans="2:26" ht="18.75">
      <c r="B1340" s="211" t="s">
        <v>2221</v>
      </c>
      <c r="C1340" s="211" t="s">
        <v>2808</v>
      </c>
      <c r="D1340" s="46" t="s">
        <v>2783</v>
      </c>
      <c r="E1340" s="31">
        <v>1</v>
      </c>
      <c r="F1340" s="31" t="s">
        <v>2807</v>
      </c>
      <c r="G1340" s="191">
        <v>18</v>
      </c>
      <c r="H1340" s="191">
        <f t="shared" si="61"/>
        <v>11.111111111111111</v>
      </c>
      <c r="I1340" s="154">
        <v>230</v>
      </c>
      <c r="J1340" s="251">
        <f>_xlfn.XLOOKUP($I1340,Inputs!$C$6:$C$23,Inputs!$D$6:$D$23)*$G1340</f>
        <v>8.64</v>
      </c>
      <c r="K1340" s="252">
        <f t="shared" si="62"/>
        <v>3</v>
      </c>
      <c r="L1340" s="322"/>
      <c r="M1340" s="322"/>
      <c r="N1340" s="322"/>
      <c r="O1340" s="322"/>
      <c r="P1340" s="322"/>
      <c r="Q1340" s="250">
        <f>_xlfn.XLOOKUP($I1340,Inputs!$G$6:$G$23,Inputs!$J$6:$J$23)*$K1340</f>
        <v>402</v>
      </c>
      <c r="R1340" s="250">
        <f>_xlfn.XLOOKUP($I1340,Inputs!$G$6:$G$23,Inputs!$K$6:$K$23)*$K1340</f>
        <v>435</v>
      </c>
      <c r="S1340" s="211" t="s">
        <v>2228</v>
      </c>
      <c r="T1340" s="31" t="s">
        <v>2970</v>
      </c>
      <c r="U1340" s="211" t="s">
        <v>2224</v>
      </c>
      <c r="V1340" s="31" t="s">
        <v>2966</v>
      </c>
      <c r="W1340" s="16" t="s">
        <v>5497</v>
      </c>
      <c r="X1340" s="16"/>
      <c r="Y1340" s="74">
        <v>1299</v>
      </c>
      <c r="Z1340" s="196" t="str">
        <f t="shared" si="63"/>
        <v/>
      </c>
    </row>
    <row r="1341" spans="2:26" ht="18.75">
      <c r="B1341" s="211" t="s">
        <v>2221</v>
      </c>
      <c r="C1341" s="211" t="s">
        <v>2808</v>
      </c>
      <c r="D1341" s="46" t="s">
        <v>2783</v>
      </c>
      <c r="E1341" s="31">
        <v>1</v>
      </c>
      <c r="F1341" s="31" t="s">
        <v>2807</v>
      </c>
      <c r="G1341" s="191">
        <v>5</v>
      </c>
      <c r="H1341" s="191">
        <f t="shared" si="61"/>
        <v>3.0864197530864197</v>
      </c>
      <c r="I1341" s="154">
        <v>230</v>
      </c>
      <c r="J1341" s="251">
        <f>_xlfn.XLOOKUP($I1341,Inputs!$C$6:$C$23,Inputs!$D$6:$D$23)*$G1341</f>
        <v>2.4</v>
      </c>
      <c r="K1341" s="252">
        <f t="shared" si="62"/>
        <v>3</v>
      </c>
      <c r="L1341" s="322"/>
      <c r="M1341" s="322"/>
      <c r="N1341" s="322"/>
      <c r="O1341" s="322"/>
      <c r="P1341" s="322"/>
      <c r="Q1341" s="250">
        <f>_xlfn.XLOOKUP($I1341,Inputs!$G$6:$G$23,Inputs!$J$6:$J$23)*$K1341</f>
        <v>402</v>
      </c>
      <c r="R1341" s="250">
        <f>_xlfn.XLOOKUP($I1341,Inputs!$G$6:$G$23,Inputs!$K$6:$K$23)*$K1341</f>
        <v>435</v>
      </c>
      <c r="S1341" s="211" t="s">
        <v>2224</v>
      </c>
      <c r="T1341" s="31" t="s">
        <v>2966</v>
      </c>
      <c r="U1341" s="211" t="s">
        <v>2223</v>
      </c>
      <c r="V1341" s="31" t="s">
        <v>2971</v>
      </c>
      <c r="W1341" s="16" t="s">
        <v>5497</v>
      </c>
      <c r="X1341" s="16"/>
      <c r="Y1341" s="74">
        <v>1300</v>
      </c>
      <c r="Z1341" s="196" t="str">
        <f t="shared" si="63"/>
        <v/>
      </c>
    </row>
    <row r="1342" spans="2:26" ht="18.75">
      <c r="B1342" s="211" t="s">
        <v>2221</v>
      </c>
      <c r="C1342" s="211" t="s">
        <v>2808</v>
      </c>
      <c r="D1342" s="46" t="s">
        <v>2783</v>
      </c>
      <c r="E1342" s="31">
        <v>1</v>
      </c>
      <c r="F1342" s="31" t="s">
        <v>2807</v>
      </c>
      <c r="G1342" s="191">
        <v>1</v>
      </c>
      <c r="H1342" s="191">
        <f t="shared" si="61"/>
        <v>0.61728395061728392</v>
      </c>
      <c r="I1342" s="154">
        <v>230</v>
      </c>
      <c r="J1342" s="251">
        <f>_xlfn.XLOOKUP($I1342,Inputs!$C$6:$C$23,Inputs!$D$6:$D$23)*$G1342</f>
        <v>0.48</v>
      </c>
      <c r="K1342" s="252">
        <f t="shared" si="62"/>
        <v>3</v>
      </c>
      <c r="L1342" s="322"/>
      <c r="M1342" s="322"/>
      <c r="N1342" s="322"/>
      <c r="O1342" s="322"/>
      <c r="P1342" s="322"/>
      <c r="Q1342" s="250">
        <f>_xlfn.XLOOKUP($I1342,Inputs!$G$6:$G$23,Inputs!$J$6:$J$23)*$K1342</f>
        <v>402</v>
      </c>
      <c r="R1342" s="250">
        <f>_xlfn.XLOOKUP($I1342,Inputs!$G$6:$G$23,Inputs!$K$6:$K$23)*$K1342</f>
        <v>435</v>
      </c>
      <c r="S1342" s="211" t="s">
        <v>2223</v>
      </c>
      <c r="T1342" s="31" t="s">
        <v>2971</v>
      </c>
      <c r="U1342" s="211" t="s">
        <v>2086</v>
      </c>
      <c r="V1342" s="31" t="s">
        <v>4531</v>
      </c>
      <c r="W1342" s="16" t="s">
        <v>5497</v>
      </c>
      <c r="X1342" s="16"/>
      <c r="Y1342" s="74">
        <v>1301</v>
      </c>
      <c r="Z1342" s="196" t="str">
        <f t="shared" si="63"/>
        <v/>
      </c>
    </row>
    <row r="1343" spans="2:26" ht="18.75">
      <c r="B1343" s="211" t="s">
        <v>2230</v>
      </c>
      <c r="C1343" s="211" t="s">
        <v>2808</v>
      </c>
      <c r="D1343" s="46" t="s">
        <v>2783</v>
      </c>
      <c r="E1343" s="31">
        <v>1</v>
      </c>
      <c r="F1343" s="31" t="s">
        <v>2807</v>
      </c>
      <c r="G1343" s="191">
        <v>18</v>
      </c>
      <c r="H1343" s="191">
        <f t="shared" si="61"/>
        <v>11.111111111111111</v>
      </c>
      <c r="I1343" s="154">
        <v>230</v>
      </c>
      <c r="J1343" s="251">
        <f>_xlfn.XLOOKUP($I1343,Inputs!$C$6:$C$23,Inputs!$D$6:$D$23)*$G1343</f>
        <v>8.64</v>
      </c>
      <c r="K1343" s="252">
        <f t="shared" si="62"/>
        <v>3</v>
      </c>
      <c r="L1343" s="322"/>
      <c r="M1343" s="322"/>
      <c r="N1343" s="322"/>
      <c r="O1343" s="322"/>
      <c r="P1343" s="322"/>
      <c r="Q1343" s="250">
        <f>_xlfn.XLOOKUP($I1343,Inputs!$G$6:$G$23,Inputs!$J$6:$J$23)*$K1343</f>
        <v>402</v>
      </c>
      <c r="R1343" s="250">
        <f>_xlfn.XLOOKUP($I1343,Inputs!$G$6:$G$23,Inputs!$K$6:$K$23)*$K1343</f>
        <v>435</v>
      </c>
      <c r="S1343" s="211" t="s">
        <v>2223</v>
      </c>
      <c r="T1343" s="31" t="s">
        <v>2971</v>
      </c>
      <c r="U1343" s="211" t="s">
        <v>2224</v>
      </c>
      <c r="V1343" s="31" t="s">
        <v>2966</v>
      </c>
      <c r="W1343" s="16" t="s">
        <v>5497</v>
      </c>
      <c r="X1343" s="16"/>
      <c r="Y1343" s="74">
        <v>1315</v>
      </c>
      <c r="Z1343" s="196" t="str">
        <f t="shared" si="63"/>
        <v/>
      </c>
    </row>
    <row r="1344" spans="2:26" ht="18.75">
      <c r="B1344" s="211" t="s">
        <v>2230</v>
      </c>
      <c r="C1344" s="211" t="s">
        <v>2808</v>
      </c>
      <c r="D1344" s="46" t="s">
        <v>2783</v>
      </c>
      <c r="E1344" s="31">
        <v>1</v>
      </c>
      <c r="F1344" s="31" t="s">
        <v>2807</v>
      </c>
      <c r="G1344" s="191">
        <v>5</v>
      </c>
      <c r="H1344" s="191">
        <f t="shared" si="61"/>
        <v>3.0864197530864197</v>
      </c>
      <c r="I1344" s="154">
        <v>230</v>
      </c>
      <c r="J1344" s="251">
        <f>_xlfn.XLOOKUP($I1344,Inputs!$C$6:$C$23,Inputs!$D$6:$D$23)*$G1344</f>
        <v>2.4</v>
      </c>
      <c r="K1344" s="252">
        <f t="shared" si="62"/>
        <v>3</v>
      </c>
      <c r="L1344" s="322"/>
      <c r="M1344" s="322"/>
      <c r="N1344" s="322"/>
      <c r="O1344" s="322"/>
      <c r="P1344" s="322"/>
      <c r="Q1344" s="250">
        <f>_xlfn.XLOOKUP($I1344,Inputs!$G$6:$G$23,Inputs!$J$6:$J$23)*$K1344</f>
        <v>402</v>
      </c>
      <c r="R1344" s="250">
        <f>_xlfn.XLOOKUP($I1344,Inputs!$G$6:$G$23,Inputs!$K$6:$K$23)*$K1344</f>
        <v>435</v>
      </c>
      <c r="S1344" s="211" t="s">
        <v>2224</v>
      </c>
      <c r="T1344" s="31" t="s">
        <v>2966</v>
      </c>
      <c r="U1344" s="211" t="s">
        <v>2223</v>
      </c>
      <c r="V1344" s="31" t="s">
        <v>2971</v>
      </c>
      <c r="W1344" s="16" t="s">
        <v>5497</v>
      </c>
      <c r="X1344" s="16"/>
      <c r="Y1344" s="74">
        <v>1316</v>
      </c>
      <c r="Z1344" s="196" t="str">
        <f t="shared" si="63"/>
        <v/>
      </c>
    </row>
    <row r="1345" spans="2:26" ht="18.75">
      <c r="B1345" s="211" t="s">
        <v>2230</v>
      </c>
      <c r="C1345" s="211" t="s">
        <v>2808</v>
      </c>
      <c r="D1345" s="46" t="s">
        <v>2783</v>
      </c>
      <c r="E1345" s="31">
        <v>1</v>
      </c>
      <c r="F1345" s="31" t="s">
        <v>2807</v>
      </c>
      <c r="G1345" s="191">
        <v>1</v>
      </c>
      <c r="H1345" s="191">
        <f t="shared" si="61"/>
        <v>0.61728395061728392</v>
      </c>
      <c r="I1345" s="154">
        <v>230</v>
      </c>
      <c r="J1345" s="251">
        <f>_xlfn.XLOOKUP($I1345,Inputs!$C$6:$C$23,Inputs!$D$6:$D$23)*$G1345</f>
        <v>0.48</v>
      </c>
      <c r="K1345" s="252">
        <f t="shared" si="62"/>
        <v>3</v>
      </c>
      <c r="L1345" s="322"/>
      <c r="M1345" s="322"/>
      <c r="N1345" s="322"/>
      <c r="O1345" s="322"/>
      <c r="P1345" s="322"/>
      <c r="Q1345" s="250">
        <f>_xlfn.XLOOKUP($I1345,Inputs!$G$6:$G$23,Inputs!$J$6:$J$23)*$K1345</f>
        <v>402</v>
      </c>
      <c r="R1345" s="250">
        <f>_xlfn.XLOOKUP($I1345,Inputs!$G$6:$G$23,Inputs!$K$6:$K$23)*$K1345</f>
        <v>435</v>
      </c>
      <c r="S1345" s="211" t="s">
        <v>2223</v>
      </c>
      <c r="T1345" s="31" t="s">
        <v>2971</v>
      </c>
      <c r="U1345" s="211" t="s">
        <v>2086</v>
      </c>
      <c r="V1345" s="31" t="s">
        <v>4531</v>
      </c>
      <c r="W1345" s="16" t="s">
        <v>5497</v>
      </c>
      <c r="X1345" s="16"/>
      <c r="Y1345" s="74">
        <v>1317</v>
      </c>
      <c r="Z1345" s="196" t="str">
        <f t="shared" si="63"/>
        <v/>
      </c>
    </row>
    <row r="1346" spans="2:26" ht="18.75">
      <c r="B1346" s="211" t="s">
        <v>2424</v>
      </c>
      <c r="C1346" s="211" t="s">
        <v>2808</v>
      </c>
      <c r="D1346" s="46" t="s">
        <v>2783</v>
      </c>
      <c r="E1346" s="31">
        <v>1</v>
      </c>
      <c r="F1346" s="31" t="s">
        <v>2807</v>
      </c>
      <c r="G1346" s="191">
        <v>13</v>
      </c>
      <c r="H1346" s="191">
        <f t="shared" si="61"/>
        <v>8.0246913580246915</v>
      </c>
      <c r="I1346" s="154">
        <v>230</v>
      </c>
      <c r="J1346" s="251">
        <f>_xlfn.XLOOKUP($I1346,Inputs!$C$6:$C$23,Inputs!$D$6:$D$23)*$G1346</f>
        <v>6.24</v>
      </c>
      <c r="K1346" s="252">
        <f t="shared" si="62"/>
        <v>3</v>
      </c>
      <c r="L1346" s="322"/>
      <c r="M1346" s="322"/>
      <c r="N1346" s="322"/>
      <c r="O1346" s="322"/>
      <c r="P1346" s="322"/>
      <c r="Q1346" s="250">
        <f>_xlfn.XLOOKUP($I1346,Inputs!$G$6:$G$23,Inputs!$J$6:$J$23)*$K1346</f>
        <v>402</v>
      </c>
      <c r="R1346" s="250">
        <f>_xlfn.XLOOKUP($I1346,Inputs!$G$6:$G$23,Inputs!$K$6:$K$23)*$K1346</f>
        <v>435</v>
      </c>
      <c r="S1346" s="211" t="s">
        <v>1616</v>
      </c>
      <c r="T1346" s="31" t="s">
        <v>4630</v>
      </c>
      <c r="U1346" s="211" t="s">
        <v>2400</v>
      </c>
      <c r="V1346" s="31" t="s">
        <v>3232</v>
      </c>
      <c r="W1346" s="16" t="s">
        <v>5497</v>
      </c>
      <c r="X1346" s="16"/>
      <c r="Y1346" s="74">
        <v>1651</v>
      </c>
      <c r="Z1346" s="196" t="str">
        <f t="shared" si="63"/>
        <v/>
      </c>
    </row>
    <row r="1347" spans="2:26" ht="18.75">
      <c r="B1347" s="211" t="s">
        <v>2424</v>
      </c>
      <c r="C1347" s="211" t="s">
        <v>2808</v>
      </c>
      <c r="D1347" s="46" t="s">
        <v>2783</v>
      </c>
      <c r="E1347" s="31">
        <v>1</v>
      </c>
      <c r="F1347" s="31" t="s">
        <v>2807</v>
      </c>
      <c r="G1347" s="191">
        <v>3</v>
      </c>
      <c r="H1347" s="191">
        <f t="shared" si="61"/>
        <v>1.8518518518518516</v>
      </c>
      <c r="I1347" s="154">
        <v>230</v>
      </c>
      <c r="J1347" s="251">
        <f>_xlfn.XLOOKUP($I1347,Inputs!$C$6:$C$23,Inputs!$D$6:$D$23)*$G1347</f>
        <v>1.44</v>
      </c>
      <c r="K1347" s="252">
        <f t="shared" si="62"/>
        <v>3</v>
      </c>
      <c r="L1347" s="322"/>
      <c r="M1347" s="322"/>
      <c r="N1347" s="322"/>
      <c r="O1347" s="322"/>
      <c r="P1347" s="322"/>
      <c r="Q1347" s="250">
        <f>_xlfn.XLOOKUP($I1347,Inputs!$G$6:$G$23,Inputs!$J$6:$J$23)*$K1347</f>
        <v>402</v>
      </c>
      <c r="R1347" s="250">
        <f>_xlfn.XLOOKUP($I1347,Inputs!$G$6:$G$23,Inputs!$K$6:$K$23)*$K1347</f>
        <v>435</v>
      </c>
      <c r="S1347" s="211" t="s">
        <v>2400</v>
      </c>
      <c r="T1347" s="31" t="s">
        <v>3232</v>
      </c>
      <c r="U1347" s="211" t="s">
        <v>1407</v>
      </c>
      <c r="V1347" s="31" t="s">
        <v>3927</v>
      </c>
      <c r="W1347" s="16" t="s">
        <v>5497</v>
      </c>
      <c r="X1347" s="16"/>
      <c r="Y1347" s="74">
        <v>1652</v>
      </c>
      <c r="Z1347" s="196" t="str">
        <f t="shared" si="63"/>
        <v/>
      </c>
    </row>
    <row r="1348" spans="2:26" ht="18.75">
      <c r="B1348" s="211" t="s">
        <v>2427</v>
      </c>
      <c r="C1348" s="211" t="s">
        <v>2808</v>
      </c>
      <c r="D1348" s="46" t="s">
        <v>2783</v>
      </c>
      <c r="E1348" s="31">
        <v>2</v>
      </c>
      <c r="F1348" s="31" t="s">
        <v>2807</v>
      </c>
      <c r="G1348" s="191">
        <v>0.1</v>
      </c>
      <c r="H1348" s="191">
        <f t="shared" ref="H1348:H1411" si="64">G1348/1.62</f>
        <v>6.1728395061728392E-2</v>
      </c>
      <c r="I1348" s="154">
        <v>115</v>
      </c>
      <c r="J1348" s="251">
        <f>_xlfn.XLOOKUP($I1348,Inputs!$C$6:$C$23,Inputs!$D$6:$D$23)*$G1348</f>
        <v>4.1714285714285718E-2</v>
      </c>
      <c r="K1348" s="252">
        <f t="shared" ref="K1348:K1411" si="65">IF((42.4*(H1348)^(-0.6595))&gt;=3,3,(IF(42.4*(H1348)^(-0.6595)&lt;=0.5,0.5,(42.4*(H1348)^(-0.6595)))))</f>
        <v>3</v>
      </c>
      <c r="L1348" s="322"/>
      <c r="M1348" s="322"/>
      <c r="N1348" s="322"/>
      <c r="O1348" s="322"/>
      <c r="P1348" s="322"/>
      <c r="Q1348" s="250">
        <f>_xlfn.XLOOKUP($I1348,Inputs!$G$6:$G$23,Inputs!$J$6:$J$23)*$K1348</f>
        <v>98.449131513647643</v>
      </c>
      <c r="R1348" s="250">
        <f>_xlfn.XLOOKUP($I1348,Inputs!$G$6:$G$23,Inputs!$K$6:$K$23)*$K1348</f>
        <v>108.40163934426229</v>
      </c>
      <c r="S1348" s="211" t="s">
        <v>4321</v>
      </c>
      <c r="T1348" s="31" t="s">
        <v>4322</v>
      </c>
      <c r="U1348" s="211" t="s">
        <v>2426</v>
      </c>
      <c r="V1348" s="31" t="s">
        <v>3234</v>
      </c>
      <c r="W1348" s="16" t="s">
        <v>5497</v>
      </c>
      <c r="X1348" s="16"/>
      <c r="Y1348" s="74">
        <v>1662</v>
      </c>
      <c r="Z1348" s="196" t="str">
        <f t="shared" si="63"/>
        <v/>
      </c>
    </row>
    <row r="1349" spans="2:26" ht="18.75">
      <c r="B1349" s="211" t="s">
        <v>2427</v>
      </c>
      <c r="C1349" s="211" t="s">
        <v>2808</v>
      </c>
      <c r="D1349" s="46" t="s">
        <v>2783</v>
      </c>
      <c r="E1349" s="31">
        <v>1</v>
      </c>
      <c r="F1349" s="31" t="s">
        <v>2807</v>
      </c>
      <c r="G1349" s="191">
        <v>15</v>
      </c>
      <c r="H1349" s="191">
        <f t="shared" si="64"/>
        <v>9.2592592592592595</v>
      </c>
      <c r="I1349" s="154">
        <v>115</v>
      </c>
      <c r="J1349" s="251">
        <f>_xlfn.XLOOKUP($I1349,Inputs!$C$6:$C$23,Inputs!$D$6:$D$23)*$G1349</f>
        <v>6.2571428571428571</v>
      </c>
      <c r="K1349" s="252">
        <f t="shared" si="65"/>
        <v>3</v>
      </c>
      <c r="L1349" s="322"/>
      <c r="M1349" s="322"/>
      <c r="N1349" s="322"/>
      <c r="O1349" s="322"/>
      <c r="P1349" s="322"/>
      <c r="Q1349" s="250">
        <f>_xlfn.XLOOKUP($I1349,Inputs!$G$6:$G$23,Inputs!$J$6:$J$23)*$K1349</f>
        <v>98.449131513647643</v>
      </c>
      <c r="R1349" s="250">
        <f>_xlfn.XLOOKUP($I1349,Inputs!$G$6:$G$23,Inputs!$K$6:$K$23)*$K1349</f>
        <v>108.40163934426229</v>
      </c>
      <c r="S1349" s="211" t="s">
        <v>2426</v>
      </c>
      <c r="T1349" s="31" t="s">
        <v>3234</v>
      </c>
      <c r="U1349" s="211" t="s">
        <v>1741</v>
      </c>
      <c r="V1349" s="31" t="s">
        <v>3109</v>
      </c>
      <c r="W1349" s="16" t="s">
        <v>5497</v>
      </c>
      <c r="X1349" s="16"/>
      <c r="Y1349" s="74">
        <v>1663</v>
      </c>
      <c r="Z1349" s="196" t="str">
        <f t="shared" si="63"/>
        <v/>
      </c>
    </row>
    <row r="1350" spans="2:26" ht="18.75">
      <c r="B1350" s="211" t="s">
        <v>2427</v>
      </c>
      <c r="C1350" s="211" t="s">
        <v>2808</v>
      </c>
      <c r="D1350" s="46" t="s">
        <v>2783</v>
      </c>
      <c r="E1350" s="31">
        <v>1</v>
      </c>
      <c r="F1350" s="31" t="s">
        <v>2807</v>
      </c>
      <c r="G1350" s="191">
        <v>3</v>
      </c>
      <c r="H1350" s="191">
        <f t="shared" si="64"/>
        <v>1.8518518518518516</v>
      </c>
      <c r="I1350" s="154">
        <v>115</v>
      </c>
      <c r="J1350" s="251">
        <f>_xlfn.XLOOKUP($I1350,Inputs!$C$6:$C$23,Inputs!$D$6:$D$23)*$G1350</f>
        <v>1.2514285714285713</v>
      </c>
      <c r="K1350" s="252">
        <f t="shared" si="65"/>
        <v>3</v>
      </c>
      <c r="L1350" s="322"/>
      <c r="M1350" s="322"/>
      <c r="N1350" s="322"/>
      <c r="O1350" s="322"/>
      <c r="P1350" s="322"/>
      <c r="Q1350" s="250">
        <f>_xlfn.XLOOKUP($I1350,Inputs!$G$6:$G$23,Inputs!$J$6:$J$23)*$K1350</f>
        <v>98.449131513647643</v>
      </c>
      <c r="R1350" s="250">
        <f>_xlfn.XLOOKUP($I1350,Inputs!$G$6:$G$23,Inputs!$K$6:$K$23)*$K1350</f>
        <v>108.40163934426229</v>
      </c>
      <c r="S1350" s="211" t="s">
        <v>1741</v>
      </c>
      <c r="T1350" s="31" t="s">
        <v>3109</v>
      </c>
      <c r="U1350" s="211" t="s">
        <v>1407</v>
      </c>
      <c r="V1350" s="31" t="s">
        <v>3927</v>
      </c>
      <c r="W1350" s="16" t="s">
        <v>5497</v>
      </c>
      <c r="X1350" s="16"/>
      <c r="Y1350" s="74">
        <v>1664</v>
      </c>
      <c r="Z1350" s="196" t="str">
        <f t="shared" si="63"/>
        <v/>
      </c>
    </row>
    <row r="1351" spans="2:26" ht="18.75">
      <c r="B1351" s="211" t="s">
        <v>2427</v>
      </c>
      <c r="C1351" s="211" t="s">
        <v>2808</v>
      </c>
      <c r="D1351" s="46" t="s">
        <v>2783</v>
      </c>
      <c r="E1351" s="31">
        <v>1</v>
      </c>
      <c r="F1351" s="31" t="s">
        <v>2807</v>
      </c>
      <c r="G1351" s="191">
        <v>8</v>
      </c>
      <c r="H1351" s="191">
        <f t="shared" si="64"/>
        <v>4.9382716049382713</v>
      </c>
      <c r="I1351" s="154">
        <v>115</v>
      </c>
      <c r="J1351" s="251">
        <f>_xlfn.XLOOKUP($I1351,Inputs!$C$6:$C$23,Inputs!$D$6:$D$23)*$G1351</f>
        <v>3.3371428571428572</v>
      </c>
      <c r="K1351" s="252">
        <f t="shared" si="65"/>
        <v>3</v>
      </c>
      <c r="L1351" s="322"/>
      <c r="M1351" s="322"/>
      <c r="N1351" s="322"/>
      <c r="O1351" s="322"/>
      <c r="P1351" s="322"/>
      <c r="Q1351" s="250">
        <f>_xlfn.XLOOKUP($I1351,Inputs!$G$6:$G$23,Inputs!$J$6:$J$23)*$K1351</f>
        <v>98.449131513647643</v>
      </c>
      <c r="R1351" s="250">
        <f>_xlfn.XLOOKUP($I1351,Inputs!$G$6:$G$23,Inputs!$K$6:$K$23)*$K1351</f>
        <v>108.40163934426229</v>
      </c>
      <c r="S1351" s="211" t="s">
        <v>1741</v>
      </c>
      <c r="T1351" s="31" t="s">
        <v>3109</v>
      </c>
      <c r="U1351" s="211" t="s">
        <v>4656</v>
      </c>
      <c r="V1351" s="31" t="s">
        <v>3107</v>
      </c>
      <c r="W1351" s="16" t="s">
        <v>5497</v>
      </c>
      <c r="X1351" s="16"/>
      <c r="Y1351" s="74">
        <v>1665</v>
      </c>
      <c r="Z1351" s="196" t="str">
        <f t="shared" si="63"/>
        <v/>
      </c>
    </row>
    <row r="1352" spans="2:26" ht="18.75">
      <c r="B1352" s="211" t="s">
        <v>2427</v>
      </c>
      <c r="C1352" s="211" t="s">
        <v>2808</v>
      </c>
      <c r="D1352" s="46" t="s">
        <v>2783</v>
      </c>
      <c r="E1352" s="31">
        <v>1</v>
      </c>
      <c r="F1352" s="31" t="s">
        <v>2807</v>
      </c>
      <c r="G1352" s="191">
        <v>5</v>
      </c>
      <c r="H1352" s="191">
        <f t="shared" si="64"/>
        <v>3.0864197530864197</v>
      </c>
      <c r="I1352" s="154">
        <v>115</v>
      </c>
      <c r="J1352" s="251">
        <f>_xlfn.XLOOKUP($I1352,Inputs!$C$6:$C$23,Inputs!$D$6:$D$23)*$G1352</f>
        <v>2.0857142857142859</v>
      </c>
      <c r="K1352" s="252">
        <f t="shared" si="65"/>
        <v>3</v>
      </c>
      <c r="L1352" s="322"/>
      <c r="M1352" s="322"/>
      <c r="N1352" s="322"/>
      <c r="O1352" s="322"/>
      <c r="P1352" s="322"/>
      <c r="Q1352" s="250">
        <f>_xlfn.XLOOKUP($I1352,Inputs!$G$6:$G$23,Inputs!$J$6:$J$23)*$K1352</f>
        <v>98.449131513647643</v>
      </c>
      <c r="R1352" s="250">
        <f>_xlfn.XLOOKUP($I1352,Inputs!$G$6:$G$23,Inputs!$K$6:$K$23)*$K1352</f>
        <v>108.40163934426229</v>
      </c>
      <c r="S1352" s="211" t="s">
        <v>4656</v>
      </c>
      <c r="T1352" s="31" t="s">
        <v>3107</v>
      </c>
      <c r="U1352" s="211" t="s">
        <v>1733</v>
      </c>
      <c r="V1352" s="31" t="s">
        <v>3103</v>
      </c>
      <c r="W1352" s="16" t="s">
        <v>5497</v>
      </c>
      <c r="X1352" s="16"/>
      <c r="Y1352" s="74">
        <v>1666</v>
      </c>
      <c r="Z1352" s="196" t="str">
        <f t="shared" si="63"/>
        <v/>
      </c>
    </row>
    <row r="1353" spans="2:26" ht="18.75">
      <c r="B1353" s="211" t="s">
        <v>2427</v>
      </c>
      <c r="C1353" s="211" t="s">
        <v>2808</v>
      </c>
      <c r="D1353" s="46" t="s">
        <v>2783</v>
      </c>
      <c r="E1353" s="31">
        <v>1</v>
      </c>
      <c r="F1353" s="31" t="s">
        <v>2807</v>
      </c>
      <c r="G1353" s="191">
        <v>12.5</v>
      </c>
      <c r="H1353" s="191">
        <f t="shared" si="64"/>
        <v>7.716049382716049</v>
      </c>
      <c r="I1353" s="154">
        <v>115</v>
      </c>
      <c r="J1353" s="251">
        <f>_xlfn.XLOOKUP($I1353,Inputs!$C$6:$C$23,Inputs!$D$6:$D$23)*$G1353</f>
        <v>5.2142857142857144</v>
      </c>
      <c r="K1353" s="252">
        <f t="shared" si="65"/>
        <v>3</v>
      </c>
      <c r="L1353" s="322"/>
      <c r="M1353" s="322"/>
      <c r="N1353" s="322"/>
      <c r="O1353" s="322"/>
      <c r="P1353" s="322"/>
      <c r="Q1353" s="250">
        <f>_xlfn.XLOOKUP($I1353,Inputs!$G$6:$G$23,Inputs!$J$6:$J$23)*$K1353</f>
        <v>98.449131513647643</v>
      </c>
      <c r="R1353" s="250">
        <f>_xlfn.XLOOKUP($I1353,Inputs!$G$6:$G$23,Inputs!$K$6:$K$23)*$K1353</f>
        <v>108.40163934426229</v>
      </c>
      <c r="S1353" s="211" t="s">
        <v>1733</v>
      </c>
      <c r="T1353" s="31" t="s">
        <v>3103</v>
      </c>
      <c r="U1353" s="211" t="s">
        <v>2431</v>
      </c>
      <c r="V1353" s="31" t="s">
        <v>3239</v>
      </c>
      <c r="W1353" s="16" t="s">
        <v>5497</v>
      </c>
      <c r="X1353" s="16"/>
      <c r="Y1353" s="74">
        <v>1667</v>
      </c>
      <c r="Z1353" s="196" t="str">
        <f t="shared" si="63"/>
        <v/>
      </c>
    </row>
    <row r="1354" spans="2:26" ht="18.75">
      <c r="B1354" s="211" t="s">
        <v>2427</v>
      </c>
      <c r="C1354" s="211" t="s">
        <v>2808</v>
      </c>
      <c r="D1354" s="46" t="s">
        <v>2783</v>
      </c>
      <c r="E1354" s="31">
        <v>1</v>
      </c>
      <c r="F1354" s="31" t="s">
        <v>2807</v>
      </c>
      <c r="G1354" s="191">
        <v>0.1</v>
      </c>
      <c r="H1354" s="191">
        <f t="shared" si="64"/>
        <v>6.1728395061728392E-2</v>
      </c>
      <c r="I1354" s="154">
        <v>115</v>
      </c>
      <c r="J1354" s="251">
        <f>_xlfn.XLOOKUP($I1354,Inputs!$C$6:$C$23,Inputs!$D$6:$D$23)*$G1354</f>
        <v>4.1714285714285718E-2</v>
      </c>
      <c r="K1354" s="252">
        <f t="shared" si="65"/>
        <v>3</v>
      </c>
      <c r="L1354" s="322"/>
      <c r="M1354" s="322"/>
      <c r="N1354" s="322"/>
      <c r="O1354" s="322"/>
      <c r="P1354" s="322"/>
      <c r="Q1354" s="250">
        <f>_xlfn.XLOOKUP($I1354,Inputs!$G$6:$G$23,Inputs!$J$6:$J$23)*$K1354</f>
        <v>98.449131513647643</v>
      </c>
      <c r="R1354" s="250">
        <f>_xlfn.XLOOKUP($I1354,Inputs!$G$6:$G$23,Inputs!$K$6:$K$23)*$K1354</f>
        <v>108.40163934426229</v>
      </c>
      <c r="S1354" s="211" t="s">
        <v>2431</v>
      </c>
      <c r="T1354" s="31" t="s">
        <v>3239</v>
      </c>
      <c r="U1354" s="211" t="s">
        <v>2432</v>
      </c>
      <c r="V1354" s="31" t="s">
        <v>4286</v>
      </c>
      <c r="W1354" s="16" t="s">
        <v>5497</v>
      </c>
      <c r="X1354" s="16"/>
      <c r="Y1354" s="74">
        <v>1668</v>
      </c>
      <c r="Z1354" s="196" t="str">
        <f t="shared" si="63"/>
        <v/>
      </c>
    </row>
    <row r="1355" spans="2:26" ht="18.75">
      <c r="B1355" s="211" t="s">
        <v>2427</v>
      </c>
      <c r="C1355" s="211" t="s">
        <v>2808</v>
      </c>
      <c r="D1355" s="46" t="s">
        <v>2783</v>
      </c>
      <c r="E1355" s="31">
        <v>1</v>
      </c>
      <c r="F1355" s="31" t="s">
        <v>2807</v>
      </c>
      <c r="G1355" s="191">
        <v>5</v>
      </c>
      <c r="H1355" s="191">
        <f t="shared" si="64"/>
        <v>3.0864197530864197</v>
      </c>
      <c r="I1355" s="154">
        <v>115</v>
      </c>
      <c r="J1355" s="251">
        <f>_xlfn.XLOOKUP($I1355,Inputs!$C$6:$C$23,Inputs!$D$6:$D$23)*$G1355</f>
        <v>2.0857142857142859</v>
      </c>
      <c r="K1355" s="252">
        <f t="shared" si="65"/>
        <v>3</v>
      </c>
      <c r="L1355" s="322"/>
      <c r="M1355" s="322"/>
      <c r="N1355" s="322"/>
      <c r="O1355" s="322"/>
      <c r="P1355" s="322"/>
      <c r="Q1355" s="250">
        <f>_xlfn.XLOOKUP($I1355,Inputs!$G$6:$G$23,Inputs!$J$6:$J$23)*$K1355</f>
        <v>98.449131513647643</v>
      </c>
      <c r="R1355" s="250">
        <f>_xlfn.XLOOKUP($I1355,Inputs!$G$6:$G$23,Inputs!$K$6:$K$23)*$K1355</f>
        <v>108.40163934426229</v>
      </c>
      <c r="S1355" s="211" t="s">
        <v>2431</v>
      </c>
      <c r="T1355" s="31" t="s">
        <v>3239</v>
      </c>
      <c r="U1355" s="211" t="s">
        <v>2428</v>
      </c>
      <c r="V1355" s="31" t="s">
        <v>3945</v>
      </c>
      <c r="W1355" s="16" t="s">
        <v>5497</v>
      </c>
      <c r="X1355" s="16"/>
      <c r="Y1355" s="74">
        <v>1669</v>
      </c>
      <c r="Z1355" s="196" t="str">
        <f t="shared" si="63"/>
        <v/>
      </c>
    </row>
    <row r="1356" spans="2:26" ht="18.75">
      <c r="B1356" s="211" t="s">
        <v>2427</v>
      </c>
      <c r="C1356" s="211" t="s">
        <v>2808</v>
      </c>
      <c r="D1356" s="46" t="s">
        <v>2783</v>
      </c>
      <c r="E1356" s="31">
        <v>1</v>
      </c>
      <c r="F1356" s="31" t="s">
        <v>2807</v>
      </c>
      <c r="G1356" s="191">
        <v>14</v>
      </c>
      <c r="H1356" s="191">
        <f t="shared" si="64"/>
        <v>8.6419753086419746</v>
      </c>
      <c r="I1356" s="154">
        <v>115</v>
      </c>
      <c r="J1356" s="251">
        <f>_xlfn.XLOOKUP($I1356,Inputs!$C$6:$C$23,Inputs!$D$6:$D$23)*$G1356</f>
        <v>5.84</v>
      </c>
      <c r="K1356" s="252">
        <f t="shared" si="65"/>
        <v>3</v>
      </c>
      <c r="L1356" s="322"/>
      <c r="M1356" s="322"/>
      <c r="N1356" s="322"/>
      <c r="O1356" s="322"/>
      <c r="P1356" s="322"/>
      <c r="Q1356" s="250">
        <f>_xlfn.XLOOKUP($I1356,Inputs!$G$6:$G$23,Inputs!$J$6:$J$23)*$K1356</f>
        <v>98.449131513647643</v>
      </c>
      <c r="R1356" s="250">
        <f>_xlfn.XLOOKUP($I1356,Inputs!$G$6:$G$23,Inputs!$K$6:$K$23)*$K1356</f>
        <v>108.40163934426229</v>
      </c>
      <c r="S1356" s="211" t="s">
        <v>2428</v>
      </c>
      <c r="T1356" s="31" t="s">
        <v>3945</v>
      </c>
      <c r="U1356" s="211" t="s">
        <v>2429</v>
      </c>
      <c r="V1356" s="31" t="s">
        <v>3236</v>
      </c>
      <c r="W1356" s="16" t="s">
        <v>5497</v>
      </c>
      <c r="X1356" s="16"/>
      <c r="Y1356" s="74">
        <v>1670</v>
      </c>
      <c r="Z1356" s="196" t="str">
        <f t="shared" ref="Z1356:Z1419" si="66">IF(S1356=U1356,"YES","")</f>
        <v/>
      </c>
    </row>
    <row r="1357" spans="2:26" ht="18.75">
      <c r="B1357" s="211" t="s">
        <v>2427</v>
      </c>
      <c r="C1357" s="211" t="s">
        <v>2808</v>
      </c>
      <c r="D1357" s="46" t="s">
        <v>2783</v>
      </c>
      <c r="E1357" s="31">
        <v>2</v>
      </c>
      <c r="F1357" s="31" t="s">
        <v>2807</v>
      </c>
      <c r="G1357" s="191">
        <v>0.1</v>
      </c>
      <c r="H1357" s="191">
        <f t="shared" si="64"/>
        <v>6.1728395061728392E-2</v>
      </c>
      <c r="I1357" s="154">
        <v>115</v>
      </c>
      <c r="J1357" s="251">
        <f>_xlfn.XLOOKUP($I1357,Inputs!$C$6:$C$23,Inputs!$D$6:$D$23)*$G1357</f>
        <v>4.1714285714285718E-2</v>
      </c>
      <c r="K1357" s="252">
        <f t="shared" si="65"/>
        <v>3</v>
      </c>
      <c r="L1357" s="322"/>
      <c r="M1357" s="322"/>
      <c r="N1357" s="322"/>
      <c r="O1357" s="322"/>
      <c r="P1357" s="322"/>
      <c r="Q1357" s="250">
        <f>_xlfn.XLOOKUP($I1357,Inputs!$G$6:$G$23,Inputs!$J$6:$J$23)*$K1357</f>
        <v>98.449131513647643</v>
      </c>
      <c r="R1357" s="250">
        <f>_xlfn.XLOOKUP($I1357,Inputs!$G$6:$G$23,Inputs!$K$6:$K$23)*$K1357</f>
        <v>108.40163934426229</v>
      </c>
      <c r="S1357" s="211" t="s">
        <v>2429</v>
      </c>
      <c r="T1357" s="31" t="s">
        <v>3236</v>
      </c>
      <c r="U1357" s="211" t="s">
        <v>2436</v>
      </c>
      <c r="V1357" s="31" t="s">
        <v>4307</v>
      </c>
      <c r="W1357" s="16" t="s">
        <v>5497</v>
      </c>
      <c r="X1357" s="16"/>
      <c r="Y1357" s="74">
        <v>1671</v>
      </c>
      <c r="Z1357" s="196" t="str">
        <f t="shared" si="66"/>
        <v/>
      </c>
    </row>
    <row r="1358" spans="2:26" ht="18.75">
      <c r="B1358" s="211" t="s">
        <v>2427</v>
      </c>
      <c r="C1358" s="211" t="s">
        <v>2808</v>
      </c>
      <c r="D1358" s="46" t="s">
        <v>2783</v>
      </c>
      <c r="E1358" s="31">
        <v>1</v>
      </c>
      <c r="F1358" s="31" t="s">
        <v>2807</v>
      </c>
      <c r="G1358" s="191">
        <v>5</v>
      </c>
      <c r="H1358" s="191">
        <f t="shared" si="64"/>
        <v>3.0864197530864197</v>
      </c>
      <c r="I1358" s="154">
        <v>115</v>
      </c>
      <c r="J1358" s="251">
        <f>_xlfn.XLOOKUP($I1358,Inputs!$C$6:$C$23,Inputs!$D$6:$D$23)*$G1358</f>
        <v>2.0857142857142859</v>
      </c>
      <c r="K1358" s="252">
        <f t="shared" si="65"/>
        <v>3</v>
      </c>
      <c r="L1358" s="322"/>
      <c r="M1358" s="322"/>
      <c r="N1358" s="322"/>
      <c r="O1358" s="322"/>
      <c r="P1358" s="322"/>
      <c r="Q1358" s="250">
        <f>_xlfn.XLOOKUP($I1358,Inputs!$G$6:$G$23,Inputs!$J$6:$J$23)*$K1358</f>
        <v>98.449131513647643</v>
      </c>
      <c r="R1358" s="250">
        <f>_xlfn.XLOOKUP($I1358,Inputs!$G$6:$G$23,Inputs!$K$6:$K$23)*$K1358</f>
        <v>108.40163934426229</v>
      </c>
      <c r="S1358" s="211" t="s">
        <v>2429</v>
      </c>
      <c r="T1358" s="31" t="s">
        <v>3236</v>
      </c>
      <c r="U1358" s="211" t="s">
        <v>2434</v>
      </c>
      <c r="V1358" s="31" t="s">
        <v>3238</v>
      </c>
      <c r="W1358" s="16" t="s">
        <v>5497</v>
      </c>
      <c r="X1358" s="16"/>
      <c r="Y1358" s="74">
        <v>1672</v>
      </c>
      <c r="Z1358" s="196" t="str">
        <f t="shared" si="66"/>
        <v/>
      </c>
    </row>
    <row r="1359" spans="2:26" ht="18.75">
      <c r="B1359" s="211" t="s">
        <v>2427</v>
      </c>
      <c r="C1359" s="211" t="s">
        <v>2808</v>
      </c>
      <c r="D1359" s="46" t="s">
        <v>2783</v>
      </c>
      <c r="E1359" s="31">
        <v>1</v>
      </c>
      <c r="F1359" s="31" t="s">
        <v>2807</v>
      </c>
      <c r="G1359" s="191">
        <v>8</v>
      </c>
      <c r="H1359" s="191">
        <f t="shared" si="64"/>
        <v>4.9382716049382713</v>
      </c>
      <c r="I1359" s="154">
        <v>115</v>
      </c>
      <c r="J1359" s="251">
        <f>_xlfn.XLOOKUP($I1359,Inputs!$C$6:$C$23,Inputs!$D$6:$D$23)*$G1359</f>
        <v>3.3371428571428572</v>
      </c>
      <c r="K1359" s="252">
        <f t="shared" si="65"/>
        <v>3</v>
      </c>
      <c r="L1359" s="322"/>
      <c r="M1359" s="322"/>
      <c r="N1359" s="322"/>
      <c r="O1359" s="322"/>
      <c r="P1359" s="322"/>
      <c r="Q1359" s="250">
        <f>_xlfn.XLOOKUP($I1359,Inputs!$G$6:$G$23,Inputs!$J$6:$J$23)*$K1359</f>
        <v>98.449131513647643</v>
      </c>
      <c r="R1359" s="250">
        <f>_xlfn.XLOOKUP($I1359,Inputs!$G$6:$G$23,Inputs!$K$6:$K$23)*$K1359</f>
        <v>108.40163934426229</v>
      </c>
      <c r="S1359" s="211" t="s">
        <v>2434</v>
      </c>
      <c r="T1359" s="31" t="s">
        <v>3238</v>
      </c>
      <c r="U1359" s="211" t="s">
        <v>1470</v>
      </c>
      <c r="V1359" s="31" t="s">
        <v>3944</v>
      </c>
      <c r="W1359" s="16" t="s">
        <v>5497</v>
      </c>
      <c r="X1359" s="16"/>
      <c r="Y1359" s="74">
        <v>1673</v>
      </c>
      <c r="Z1359" s="196" t="str">
        <f t="shared" si="66"/>
        <v/>
      </c>
    </row>
    <row r="1360" spans="2:26" ht="18.75">
      <c r="B1360" s="211" t="s">
        <v>2427</v>
      </c>
      <c r="C1360" s="211" t="s">
        <v>2808</v>
      </c>
      <c r="D1360" s="46" t="s">
        <v>2783</v>
      </c>
      <c r="E1360" s="31">
        <v>1</v>
      </c>
      <c r="F1360" s="31" t="s">
        <v>2807</v>
      </c>
      <c r="G1360" s="191">
        <v>10</v>
      </c>
      <c r="H1360" s="191">
        <f t="shared" si="64"/>
        <v>6.1728395061728394</v>
      </c>
      <c r="I1360" s="154">
        <v>115</v>
      </c>
      <c r="J1360" s="251">
        <f>_xlfn.XLOOKUP($I1360,Inputs!$C$6:$C$23,Inputs!$D$6:$D$23)*$G1360</f>
        <v>4.1714285714285717</v>
      </c>
      <c r="K1360" s="252">
        <f t="shared" si="65"/>
        <v>3</v>
      </c>
      <c r="L1360" s="322"/>
      <c r="M1360" s="322"/>
      <c r="N1360" s="322"/>
      <c r="O1360" s="322"/>
      <c r="P1360" s="322"/>
      <c r="Q1360" s="250">
        <f>_xlfn.XLOOKUP($I1360,Inputs!$G$6:$G$23,Inputs!$J$6:$J$23)*$K1360</f>
        <v>98.449131513647643</v>
      </c>
      <c r="R1360" s="250">
        <f>_xlfn.XLOOKUP($I1360,Inputs!$G$6:$G$23,Inputs!$K$6:$K$23)*$K1360</f>
        <v>108.40163934426229</v>
      </c>
      <c r="S1360" s="211" t="s">
        <v>4656</v>
      </c>
      <c r="T1360" s="31" t="s">
        <v>3107</v>
      </c>
      <c r="U1360" s="211" t="s">
        <v>2433</v>
      </c>
      <c r="V1360" s="31" t="s">
        <v>3235</v>
      </c>
      <c r="W1360" s="16" t="s">
        <v>5497</v>
      </c>
      <c r="X1360" s="16"/>
      <c r="Y1360" s="74">
        <v>1674</v>
      </c>
      <c r="Z1360" s="196" t="str">
        <f t="shared" si="66"/>
        <v/>
      </c>
    </row>
    <row r="1361" spans="2:26" ht="18.75">
      <c r="B1361" s="211" t="s">
        <v>2427</v>
      </c>
      <c r="C1361" s="211" t="s">
        <v>2808</v>
      </c>
      <c r="D1361" s="46" t="s">
        <v>2783</v>
      </c>
      <c r="E1361" s="31">
        <v>1</v>
      </c>
      <c r="F1361" s="31" t="s">
        <v>2807</v>
      </c>
      <c r="G1361" s="191">
        <v>2</v>
      </c>
      <c r="H1361" s="191">
        <f t="shared" si="64"/>
        <v>1.2345679012345678</v>
      </c>
      <c r="I1361" s="154">
        <v>115</v>
      </c>
      <c r="J1361" s="251">
        <f>_xlfn.XLOOKUP($I1361,Inputs!$C$6:$C$23,Inputs!$D$6:$D$23)*$G1361</f>
        <v>0.8342857142857143</v>
      </c>
      <c r="K1361" s="252">
        <f t="shared" si="65"/>
        <v>3</v>
      </c>
      <c r="L1361" s="322"/>
      <c r="M1361" s="322"/>
      <c r="N1361" s="322"/>
      <c r="O1361" s="322"/>
      <c r="P1361" s="322"/>
      <c r="Q1361" s="250">
        <f>_xlfn.XLOOKUP($I1361,Inputs!$G$6:$G$23,Inputs!$J$6:$J$23)*$K1361</f>
        <v>98.449131513647643</v>
      </c>
      <c r="R1361" s="250">
        <f>_xlfn.XLOOKUP($I1361,Inputs!$G$6:$G$23,Inputs!$K$6:$K$23)*$K1361</f>
        <v>108.40163934426229</v>
      </c>
      <c r="S1361" s="211" t="s">
        <v>2433</v>
      </c>
      <c r="T1361" s="31" t="s">
        <v>3235</v>
      </c>
      <c r="U1361" s="211" t="s">
        <v>1452</v>
      </c>
      <c r="V1361" s="31" t="s">
        <v>3237</v>
      </c>
      <c r="W1361" s="16" t="s">
        <v>5497</v>
      </c>
      <c r="X1361" s="16"/>
      <c r="Y1361" s="74">
        <v>1675</v>
      </c>
      <c r="Z1361" s="196" t="str">
        <f t="shared" si="66"/>
        <v/>
      </c>
    </row>
    <row r="1362" spans="2:26" ht="18.75">
      <c r="B1362" s="211" t="s">
        <v>2427</v>
      </c>
      <c r="C1362" s="211" t="s">
        <v>2808</v>
      </c>
      <c r="D1362" s="46" t="s">
        <v>2783</v>
      </c>
      <c r="E1362" s="31">
        <v>1</v>
      </c>
      <c r="F1362" s="31" t="s">
        <v>2807</v>
      </c>
      <c r="G1362" s="191">
        <v>12</v>
      </c>
      <c r="H1362" s="191">
        <f t="shared" si="64"/>
        <v>7.4074074074074066</v>
      </c>
      <c r="I1362" s="154">
        <v>115</v>
      </c>
      <c r="J1362" s="251">
        <f>_xlfn.XLOOKUP($I1362,Inputs!$C$6:$C$23,Inputs!$D$6:$D$23)*$G1362</f>
        <v>5.0057142857142853</v>
      </c>
      <c r="K1362" s="252">
        <f t="shared" si="65"/>
        <v>3</v>
      </c>
      <c r="L1362" s="322"/>
      <c r="M1362" s="322"/>
      <c r="N1362" s="322"/>
      <c r="O1362" s="322"/>
      <c r="P1362" s="322"/>
      <c r="Q1362" s="250">
        <f>_xlfn.XLOOKUP($I1362,Inputs!$G$6:$G$23,Inputs!$J$6:$J$23)*$K1362</f>
        <v>98.449131513647643</v>
      </c>
      <c r="R1362" s="250">
        <f>_xlfn.XLOOKUP($I1362,Inputs!$G$6:$G$23,Inputs!$K$6:$K$23)*$K1362</f>
        <v>108.40163934426229</v>
      </c>
      <c r="S1362" s="211" t="s">
        <v>1452</v>
      </c>
      <c r="T1362" s="31" t="s">
        <v>3237</v>
      </c>
      <c r="U1362" s="211" t="s">
        <v>4651</v>
      </c>
      <c r="V1362" s="31" t="s">
        <v>3240</v>
      </c>
      <c r="W1362" s="16" t="s">
        <v>5497</v>
      </c>
      <c r="X1362" s="16"/>
      <c r="Y1362" s="74">
        <v>1676</v>
      </c>
      <c r="Z1362" s="196" t="str">
        <f t="shared" si="66"/>
        <v/>
      </c>
    </row>
    <row r="1363" spans="2:26" ht="18.75">
      <c r="B1363" s="211" t="s">
        <v>2427</v>
      </c>
      <c r="C1363" s="211" t="s">
        <v>2808</v>
      </c>
      <c r="D1363" s="46" t="s">
        <v>2783</v>
      </c>
      <c r="E1363" s="31">
        <v>1</v>
      </c>
      <c r="F1363" s="31" t="s">
        <v>2807</v>
      </c>
      <c r="G1363" s="191">
        <v>22</v>
      </c>
      <c r="H1363" s="191">
        <f t="shared" si="64"/>
        <v>13.580246913580247</v>
      </c>
      <c r="I1363" s="154">
        <v>115</v>
      </c>
      <c r="J1363" s="251">
        <f>_xlfn.XLOOKUP($I1363,Inputs!$C$6:$C$23,Inputs!$D$6:$D$23)*$G1363</f>
        <v>9.1771428571428579</v>
      </c>
      <c r="K1363" s="252">
        <f t="shared" si="65"/>
        <v>3</v>
      </c>
      <c r="L1363" s="322"/>
      <c r="M1363" s="322"/>
      <c r="N1363" s="322"/>
      <c r="O1363" s="322"/>
      <c r="P1363" s="322"/>
      <c r="Q1363" s="250">
        <f>_xlfn.XLOOKUP($I1363,Inputs!$G$6:$G$23,Inputs!$J$6:$J$23)*$K1363</f>
        <v>98.449131513647643</v>
      </c>
      <c r="R1363" s="250">
        <f>_xlfn.XLOOKUP($I1363,Inputs!$G$6:$G$23,Inputs!$K$6:$K$23)*$K1363</f>
        <v>108.40163934426229</v>
      </c>
      <c r="S1363" s="211" t="s">
        <v>4651</v>
      </c>
      <c r="T1363" s="31" t="s">
        <v>3240</v>
      </c>
      <c r="U1363" s="211" t="s">
        <v>2435</v>
      </c>
      <c r="V1363" s="31" t="s">
        <v>4020</v>
      </c>
      <c r="W1363" s="16" t="s">
        <v>5497</v>
      </c>
      <c r="X1363" s="16"/>
      <c r="Y1363" s="74">
        <v>1677</v>
      </c>
      <c r="Z1363" s="196" t="str">
        <f t="shared" si="66"/>
        <v/>
      </c>
    </row>
    <row r="1364" spans="2:26" ht="18.75">
      <c r="B1364" s="211" t="s">
        <v>2427</v>
      </c>
      <c r="C1364" s="211" t="s">
        <v>2808</v>
      </c>
      <c r="D1364" s="46" t="s">
        <v>2783</v>
      </c>
      <c r="E1364" s="31">
        <v>1</v>
      </c>
      <c r="F1364" s="31" t="s">
        <v>2807</v>
      </c>
      <c r="G1364" s="191">
        <v>11</v>
      </c>
      <c r="H1364" s="191">
        <f t="shared" si="64"/>
        <v>6.7901234567901234</v>
      </c>
      <c r="I1364" s="154">
        <v>115</v>
      </c>
      <c r="J1364" s="251">
        <f>_xlfn.XLOOKUP($I1364,Inputs!$C$6:$C$23,Inputs!$D$6:$D$23)*$G1364</f>
        <v>4.588571428571429</v>
      </c>
      <c r="K1364" s="252">
        <f t="shared" si="65"/>
        <v>3</v>
      </c>
      <c r="L1364" s="322"/>
      <c r="M1364" s="322"/>
      <c r="N1364" s="322"/>
      <c r="O1364" s="322"/>
      <c r="P1364" s="322"/>
      <c r="Q1364" s="250">
        <f>_xlfn.XLOOKUP($I1364,Inputs!$G$6:$G$23,Inputs!$J$6:$J$23)*$K1364</f>
        <v>98.449131513647643</v>
      </c>
      <c r="R1364" s="250">
        <f>_xlfn.XLOOKUP($I1364,Inputs!$G$6:$G$23,Inputs!$K$6:$K$23)*$K1364</f>
        <v>108.40163934426229</v>
      </c>
      <c r="S1364" s="211" t="s">
        <v>4651</v>
      </c>
      <c r="T1364" s="31" t="s">
        <v>3240</v>
      </c>
      <c r="U1364" s="211" t="s">
        <v>2430</v>
      </c>
      <c r="V1364" s="31" t="s">
        <v>3347</v>
      </c>
      <c r="W1364" s="16" t="s">
        <v>5497</v>
      </c>
      <c r="X1364" s="16"/>
      <c r="Y1364" s="74">
        <v>1678</v>
      </c>
      <c r="Z1364" s="196" t="str">
        <f t="shared" si="66"/>
        <v/>
      </c>
    </row>
    <row r="1365" spans="2:26" ht="18.75">
      <c r="B1365" s="211" t="s">
        <v>2427</v>
      </c>
      <c r="C1365" s="211" t="s">
        <v>2808</v>
      </c>
      <c r="D1365" s="46" t="s">
        <v>2783</v>
      </c>
      <c r="E1365" s="31">
        <v>1</v>
      </c>
      <c r="F1365" s="31" t="s">
        <v>2807</v>
      </c>
      <c r="G1365" s="191">
        <v>8</v>
      </c>
      <c r="H1365" s="191">
        <f t="shared" si="64"/>
        <v>4.9382716049382713</v>
      </c>
      <c r="I1365" s="154">
        <v>115</v>
      </c>
      <c r="J1365" s="251">
        <f>_xlfn.XLOOKUP($I1365,Inputs!$C$6:$C$23,Inputs!$D$6:$D$23)*$G1365</f>
        <v>3.3371428571428572</v>
      </c>
      <c r="K1365" s="252">
        <f t="shared" si="65"/>
        <v>3</v>
      </c>
      <c r="L1365" s="322"/>
      <c r="M1365" s="322"/>
      <c r="N1365" s="322"/>
      <c r="O1365" s="322"/>
      <c r="P1365" s="322"/>
      <c r="Q1365" s="250">
        <f>_xlfn.XLOOKUP($I1365,Inputs!$G$6:$G$23,Inputs!$J$6:$J$23)*$K1365</f>
        <v>98.449131513647643</v>
      </c>
      <c r="R1365" s="250">
        <f>_xlfn.XLOOKUP($I1365,Inputs!$G$6:$G$23,Inputs!$K$6:$K$23)*$K1365</f>
        <v>108.40163934426229</v>
      </c>
      <c r="S1365" s="211" t="s">
        <v>2430</v>
      </c>
      <c r="T1365" s="31" t="s">
        <v>3347</v>
      </c>
      <c r="U1365" s="211" t="s">
        <v>4733</v>
      </c>
      <c r="V1365" s="31" t="s">
        <v>4509</v>
      </c>
      <c r="W1365" s="16" t="s">
        <v>5497</v>
      </c>
      <c r="X1365" s="16"/>
      <c r="Y1365" s="74">
        <v>1679</v>
      </c>
      <c r="Z1365" s="196" t="str">
        <f t="shared" si="66"/>
        <v/>
      </c>
    </row>
    <row r="1366" spans="2:26" ht="18.75">
      <c r="B1366" s="211" t="s">
        <v>2427</v>
      </c>
      <c r="C1366" s="211" t="s">
        <v>2808</v>
      </c>
      <c r="D1366" s="46" t="s">
        <v>2783</v>
      </c>
      <c r="E1366" s="31">
        <v>1</v>
      </c>
      <c r="F1366" s="31" t="s">
        <v>2807</v>
      </c>
      <c r="G1366" s="191">
        <v>20</v>
      </c>
      <c r="H1366" s="191">
        <f t="shared" si="64"/>
        <v>12.345679012345679</v>
      </c>
      <c r="I1366" s="154">
        <v>115</v>
      </c>
      <c r="J1366" s="251">
        <f>_xlfn.XLOOKUP($I1366,Inputs!$C$6:$C$23,Inputs!$D$6:$D$23)*$G1366</f>
        <v>8.3428571428571434</v>
      </c>
      <c r="K1366" s="252">
        <f t="shared" si="65"/>
        <v>3</v>
      </c>
      <c r="L1366" s="322"/>
      <c r="M1366" s="322"/>
      <c r="N1366" s="322"/>
      <c r="O1366" s="322"/>
      <c r="P1366" s="322"/>
      <c r="Q1366" s="250">
        <f>_xlfn.XLOOKUP($I1366,Inputs!$G$6:$G$23,Inputs!$J$6:$J$23)*$K1366</f>
        <v>98.449131513647643</v>
      </c>
      <c r="R1366" s="250">
        <f>_xlfn.XLOOKUP($I1366,Inputs!$G$6:$G$23,Inputs!$K$6:$K$23)*$K1366</f>
        <v>108.40163934426229</v>
      </c>
      <c r="S1366" s="211" t="s">
        <v>2430</v>
      </c>
      <c r="T1366" s="31" t="s">
        <v>3347</v>
      </c>
      <c r="U1366" s="211" t="s">
        <v>1455</v>
      </c>
      <c r="V1366" s="31" t="s">
        <v>3333</v>
      </c>
      <c r="W1366" s="16" t="s">
        <v>5497</v>
      </c>
      <c r="X1366" s="16"/>
      <c r="Y1366" s="74">
        <v>1680</v>
      </c>
      <c r="Z1366" s="196" t="str">
        <f t="shared" si="66"/>
        <v/>
      </c>
    </row>
    <row r="1367" spans="2:26" ht="18.75">
      <c r="B1367" s="211" t="s">
        <v>2427</v>
      </c>
      <c r="C1367" s="211" t="s">
        <v>2808</v>
      </c>
      <c r="D1367" s="46" t="s">
        <v>2783</v>
      </c>
      <c r="E1367" s="31">
        <v>1</v>
      </c>
      <c r="F1367" s="31" t="s">
        <v>2807</v>
      </c>
      <c r="G1367" s="191">
        <v>3</v>
      </c>
      <c r="H1367" s="191">
        <f t="shared" si="64"/>
        <v>1.8518518518518516</v>
      </c>
      <c r="I1367" s="154">
        <v>115</v>
      </c>
      <c r="J1367" s="251">
        <f>_xlfn.XLOOKUP($I1367,Inputs!$C$6:$C$23,Inputs!$D$6:$D$23)*$G1367</f>
        <v>1.2514285714285713</v>
      </c>
      <c r="K1367" s="252">
        <f t="shared" si="65"/>
        <v>3</v>
      </c>
      <c r="L1367" s="322"/>
      <c r="M1367" s="322"/>
      <c r="N1367" s="322"/>
      <c r="O1367" s="322"/>
      <c r="P1367" s="322"/>
      <c r="Q1367" s="250">
        <f>_xlfn.XLOOKUP($I1367,Inputs!$G$6:$G$23,Inputs!$J$6:$J$23)*$K1367</f>
        <v>98.449131513647643</v>
      </c>
      <c r="R1367" s="250">
        <f>_xlfn.XLOOKUP($I1367,Inputs!$G$6:$G$23,Inputs!$K$6:$K$23)*$K1367</f>
        <v>108.40163934426229</v>
      </c>
      <c r="S1367" s="211" t="s">
        <v>1455</v>
      </c>
      <c r="T1367" s="31" t="s">
        <v>3333</v>
      </c>
      <c r="U1367" s="211" t="s">
        <v>1456</v>
      </c>
      <c r="V1367" s="31" t="s">
        <v>3086</v>
      </c>
      <c r="W1367" s="16" t="s">
        <v>5497</v>
      </c>
      <c r="X1367" s="16"/>
      <c r="Y1367" s="74">
        <v>1681</v>
      </c>
      <c r="Z1367" s="196" t="str">
        <f t="shared" si="66"/>
        <v/>
      </c>
    </row>
    <row r="1368" spans="2:26" ht="18.75">
      <c r="B1368" s="211" t="s">
        <v>2437</v>
      </c>
      <c r="C1368" s="211" t="s">
        <v>2808</v>
      </c>
      <c r="D1368" s="46" t="s">
        <v>2783</v>
      </c>
      <c r="E1368" s="31">
        <v>1</v>
      </c>
      <c r="F1368" s="31" t="s">
        <v>2807</v>
      </c>
      <c r="G1368" s="191">
        <v>17</v>
      </c>
      <c r="H1368" s="191">
        <f t="shared" si="64"/>
        <v>10.493827160493826</v>
      </c>
      <c r="I1368" s="154">
        <v>230</v>
      </c>
      <c r="J1368" s="251">
        <f>_xlfn.XLOOKUP($I1368,Inputs!$C$6:$C$23,Inputs!$D$6:$D$23)*$G1368</f>
        <v>8.16</v>
      </c>
      <c r="K1368" s="252">
        <f t="shared" si="65"/>
        <v>3</v>
      </c>
      <c r="L1368" s="322"/>
      <c r="M1368" s="322"/>
      <c r="N1368" s="322"/>
      <c r="O1368" s="322"/>
      <c r="P1368" s="322"/>
      <c r="Q1368" s="250">
        <f>_xlfn.XLOOKUP($I1368,Inputs!$G$6:$G$23,Inputs!$J$6:$J$23)*$K1368</f>
        <v>402</v>
      </c>
      <c r="R1368" s="250">
        <f>_xlfn.XLOOKUP($I1368,Inputs!$G$6:$G$23,Inputs!$K$6:$K$23)*$K1368</f>
        <v>435</v>
      </c>
      <c r="S1368" s="211" t="s">
        <v>1616</v>
      </c>
      <c r="T1368" s="31" t="s">
        <v>4630</v>
      </c>
      <c r="U1368" s="211" t="s">
        <v>2438</v>
      </c>
      <c r="V1368" s="31" t="s">
        <v>3007</v>
      </c>
      <c r="W1368" s="16" t="s">
        <v>5497</v>
      </c>
      <c r="X1368" s="16"/>
      <c r="Y1368" s="74">
        <v>1682</v>
      </c>
      <c r="Z1368" s="196" t="str">
        <f t="shared" si="66"/>
        <v/>
      </c>
    </row>
    <row r="1369" spans="2:26" ht="18.75">
      <c r="B1369" s="211" t="s">
        <v>2437</v>
      </c>
      <c r="C1369" s="211" t="s">
        <v>2808</v>
      </c>
      <c r="D1369" s="46" t="s">
        <v>2783</v>
      </c>
      <c r="E1369" s="31">
        <v>1</v>
      </c>
      <c r="F1369" s="31" t="s">
        <v>2807</v>
      </c>
      <c r="G1369" s="191">
        <v>0.1</v>
      </c>
      <c r="H1369" s="191">
        <f t="shared" si="64"/>
        <v>6.1728395061728392E-2</v>
      </c>
      <c r="I1369" s="154">
        <v>230</v>
      </c>
      <c r="J1369" s="251">
        <f>_xlfn.XLOOKUP($I1369,Inputs!$C$6:$C$23,Inputs!$D$6:$D$23)*$G1369</f>
        <v>4.8000000000000001E-2</v>
      </c>
      <c r="K1369" s="252">
        <f t="shared" si="65"/>
        <v>3</v>
      </c>
      <c r="L1369" s="322"/>
      <c r="M1369" s="322"/>
      <c r="N1369" s="322"/>
      <c r="O1369" s="322"/>
      <c r="P1369" s="322"/>
      <c r="Q1369" s="250">
        <f>_xlfn.XLOOKUP($I1369,Inputs!$G$6:$G$23,Inputs!$J$6:$J$23)*$K1369</f>
        <v>402</v>
      </c>
      <c r="R1369" s="250">
        <f>_xlfn.XLOOKUP($I1369,Inputs!$G$6:$G$23,Inputs!$K$6:$K$23)*$K1369</f>
        <v>435</v>
      </c>
      <c r="S1369" s="211" t="s">
        <v>2438</v>
      </c>
      <c r="T1369" s="31" t="s">
        <v>3007</v>
      </c>
      <c r="U1369" s="211" t="s">
        <v>1407</v>
      </c>
      <c r="V1369" s="31" t="s">
        <v>3927</v>
      </c>
      <c r="W1369" s="16" t="s">
        <v>5497</v>
      </c>
      <c r="X1369" s="16"/>
      <c r="Y1369" s="74">
        <v>1683</v>
      </c>
      <c r="Z1369" s="196" t="str">
        <f t="shared" si="66"/>
        <v/>
      </c>
    </row>
    <row r="1370" spans="2:26" ht="18.75">
      <c r="B1370" s="211" t="s">
        <v>2437</v>
      </c>
      <c r="C1370" s="211" t="s">
        <v>2808</v>
      </c>
      <c r="D1370" s="46" t="s">
        <v>2783</v>
      </c>
      <c r="E1370" s="31">
        <v>1</v>
      </c>
      <c r="F1370" s="31" t="s">
        <v>2807</v>
      </c>
      <c r="G1370" s="191">
        <v>64</v>
      </c>
      <c r="H1370" s="191">
        <f t="shared" si="64"/>
        <v>39.506172839506171</v>
      </c>
      <c r="I1370" s="154">
        <v>230</v>
      </c>
      <c r="J1370" s="251">
        <f>_xlfn.XLOOKUP($I1370,Inputs!$C$6:$C$23,Inputs!$D$6:$D$23)*$G1370</f>
        <v>30.72</v>
      </c>
      <c r="K1370" s="252">
        <f t="shared" si="65"/>
        <v>3</v>
      </c>
      <c r="L1370" s="322"/>
      <c r="M1370" s="322"/>
      <c r="N1370" s="322"/>
      <c r="O1370" s="322"/>
      <c r="P1370" s="322"/>
      <c r="Q1370" s="250">
        <f>_xlfn.XLOOKUP($I1370,Inputs!$G$6:$G$23,Inputs!$J$6:$J$23)*$K1370</f>
        <v>402</v>
      </c>
      <c r="R1370" s="250">
        <f>_xlfn.XLOOKUP($I1370,Inputs!$G$6:$G$23,Inputs!$K$6:$K$23)*$K1370</f>
        <v>435</v>
      </c>
      <c r="S1370" s="211" t="s">
        <v>2438</v>
      </c>
      <c r="T1370" s="31" t="s">
        <v>3007</v>
      </c>
      <c r="U1370" s="211" t="s">
        <v>2416</v>
      </c>
      <c r="V1370" s="31" t="s">
        <v>3002</v>
      </c>
      <c r="W1370" s="16" t="s">
        <v>5497</v>
      </c>
      <c r="X1370" s="16"/>
      <c r="Y1370" s="74">
        <v>1684</v>
      </c>
      <c r="Z1370" s="196" t="str">
        <f t="shared" si="66"/>
        <v/>
      </c>
    </row>
    <row r="1371" spans="2:26" ht="18.75">
      <c r="B1371" s="211" t="s">
        <v>2437</v>
      </c>
      <c r="C1371" s="211" t="s">
        <v>2808</v>
      </c>
      <c r="D1371" s="46" t="s">
        <v>2783</v>
      </c>
      <c r="E1371" s="31">
        <v>1</v>
      </c>
      <c r="F1371" s="31" t="s">
        <v>2807</v>
      </c>
      <c r="G1371" s="191">
        <v>6</v>
      </c>
      <c r="H1371" s="191">
        <f t="shared" si="64"/>
        <v>3.7037037037037033</v>
      </c>
      <c r="I1371" s="154">
        <v>230</v>
      </c>
      <c r="J1371" s="251">
        <f>_xlfn.XLOOKUP($I1371,Inputs!$C$6:$C$23,Inputs!$D$6:$D$23)*$G1371</f>
        <v>2.88</v>
      </c>
      <c r="K1371" s="252">
        <f t="shared" si="65"/>
        <v>3</v>
      </c>
      <c r="L1371" s="322"/>
      <c r="M1371" s="322"/>
      <c r="N1371" s="322"/>
      <c r="O1371" s="322"/>
      <c r="P1371" s="322"/>
      <c r="Q1371" s="250">
        <f>_xlfn.XLOOKUP($I1371,Inputs!$G$6:$G$23,Inputs!$J$6:$J$23)*$K1371</f>
        <v>402</v>
      </c>
      <c r="R1371" s="250">
        <f>_xlfn.XLOOKUP($I1371,Inputs!$G$6:$G$23,Inputs!$K$6:$K$23)*$K1371</f>
        <v>435</v>
      </c>
      <c r="S1371" s="211" t="s">
        <v>2416</v>
      </c>
      <c r="T1371" s="31" t="s">
        <v>3002</v>
      </c>
      <c r="U1371" s="211" t="s">
        <v>2223</v>
      </c>
      <c r="V1371" s="31" t="s">
        <v>2971</v>
      </c>
      <c r="W1371" s="16" t="s">
        <v>5497</v>
      </c>
      <c r="X1371" s="16"/>
      <c r="Y1371" s="74">
        <v>1685</v>
      </c>
      <c r="Z1371" s="196" t="str">
        <f t="shared" si="66"/>
        <v/>
      </c>
    </row>
    <row r="1372" spans="2:26" ht="18.75">
      <c r="B1372" s="211" t="s">
        <v>2437</v>
      </c>
      <c r="C1372" s="211" t="s">
        <v>2808</v>
      </c>
      <c r="D1372" s="46" t="s">
        <v>2783</v>
      </c>
      <c r="E1372" s="31">
        <v>1</v>
      </c>
      <c r="F1372" s="31" t="s">
        <v>2807</v>
      </c>
      <c r="G1372" s="191">
        <v>1</v>
      </c>
      <c r="H1372" s="191">
        <f t="shared" si="64"/>
        <v>0.61728395061728392</v>
      </c>
      <c r="I1372" s="154">
        <v>230</v>
      </c>
      <c r="J1372" s="251">
        <f>_xlfn.XLOOKUP($I1372,Inputs!$C$6:$C$23,Inputs!$D$6:$D$23)*$G1372</f>
        <v>0.48</v>
      </c>
      <c r="K1372" s="252">
        <f t="shared" si="65"/>
        <v>3</v>
      </c>
      <c r="L1372" s="322"/>
      <c r="M1372" s="322"/>
      <c r="N1372" s="322"/>
      <c r="O1372" s="322"/>
      <c r="P1372" s="322"/>
      <c r="Q1372" s="250">
        <f>_xlfn.XLOOKUP($I1372,Inputs!$G$6:$G$23,Inputs!$J$6:$J$23)*$K1372</f>
        <v>402</v>
      </c>
      <c r="R1372" s="250">
        <f>_xlfn.XLOOKUP($I1372,Inputs!$G$6:$G$23,Inputs!$K$6:$K$23)*$K1372</f>
        <v>435</v>
      </c>
      <c r="S1372" s="211" t="s">
        <v>2223</v>
      </c>
      <c r="T1372" s="31" t="s">
        <v>2971</v>
      </c>
      <c r="U1372" s="211" t="s">
        <v>2086</v>
      </c>
      <c r="V1372" s="31" t="s">
        <v>4531</v>
      </c>
      <c r="W1372" s="16" t="s">
        <v>5497</v>
      </c>
      <c r="X1372" s="16"/>
      <c r="Y1372" s="74">
        <v>1686</v>
      </c>
      <c r="Z1372" s="196" t="str">
        <f t="shared" si="66"/>
        <v/>
      </c>
    </row>
    <row r="1373" spans="2:26" ht="18.75">
      <c r="B1373" s="211" t="s">
        <v>2439</v>
      </c>
      <c r="C1373" s="211" t="s">
        <v>2808</v>
      </c>
      <c r="D1373" s="46" t="s">
        <v>2783</v>
      </c>
      <c r="E1373" s="31">
        <v>1</v>
      </c>
      <c r="F1373" s="31" t="s">
        <v>2807</v>
      </c>
      <c r="G1373" s="191">
        <v>13</v>
      </c>
      <c r="H1373" s="191">
        <f t="shared" si="64"/>
        <v>8.0246913580246915</v>
      </c>
      <c r="I1373" s="154">
        <v>230</v>
      </c>
      <c r="J1373" s="251">
        <f>_xlfn.XLOOKUP($I1373,Inputs!$C$6:$C$23,Inputs!$D$6:$D$23)*$G1373</f>
        <v>6.24</v>
      </c>
      <c r="K1373" s="252">
        <f t="shared" si="65"/>
        <v>3</v>
      </c>
      <c r="L1373" s="322"/>
      <c r="M1373" s="322"/>
      <c r="N1373" s="322"/>
      <c r="O1373" s="322"/>
      <c r="P1373" s="322"/>
      <c r="Q1373" s="250">
        <f>_xlfn.XLOOKUP($I1373,Inputs!$G$6:$G$23,Inputs!$J$6:$J$23)*$K1373</f>
        <v>402</v>
      </c>
      <c r="R1373" s="250">
        <f>_xlfn.XLOOKUP($I1373,Inputs!$G$6:$G$23,Inputs!$K$6:$K$23)*$K1373</f>
        <v>435</v>
      </c>
      <c r="S1373" s="211" t="s">
        <v>1616</v>
      </c>
      <c r="T1373" s="31" t="s">
        <v>4630</v>
      </c>
      <c r="U1373" s="211" t="s">
        <v>2400</v>
      </c>
      <c r="V1373" s="31" t="s">
        <v>3232</v>
      </c>
      <c r="W1373" s="16" t="s">
        <v>5497</v>
      </c>
      <c r="X1373" s="16"/>
      <c r="Y1373" s="74">
        <v>1687</v>
      </c>
      <c r="Z1373" s="196" t="str">
        <f t="shared" si="66"/>
        <v/>
      </c>
    </row>
    <row r="1374" spans="2:26" ht="18.75">
      <c r="B1374" s="211" t="s">
        <v>2439</v>
      </c>
      <c r="C1374" s="211" t="s">
        <v>2808</v>
      </c>
      <c r="D1374" s="46" t="s">
        <v>2783</v>
      </c>
      <c r="E1374" s="31">
        <v>1</v>
      </c>
      <c r="F1374" s="31" t="s">
        <v>2807</v>
      </c>
      <c r="G1374" s="191">
        <v>1</v>
      </c>
      <c r="H1374" s="191">
        <f t="shared" si="64"/>
        <v>0.61728395061728392</v>
      </c>
      <c r="I1374" s="154">
        <v>230</v>
      </c>
      <c r="J1374" s="251">
        <f>_xlfn.XLOOKUP($I1374,Inputs!$C$6:$C$23,Inputs!$D$6:$D$23)*$G1374</f>
        <v>0.48</v>
      </c>
      <c r="K1374" s="252">
        <f t="shared" si="65"/>
        <v>3</v>
      </c>
      <c r="L1374" s="322"/>
      <c r="M1374" s="322"/>
      <c r="N1374" s="322"/>
      <c r="O1374" s="322"/>
      <c r="P1374" s="322"/>
      <c r="Q1374" s="250">
        <f>_xlfn.XLOOKUP($I1374,Inputs!$G$6:$G$23,Inputs!$J$6:$J$23)*$K1374</f>
        <v>402</v>
      </c>
      <c r="R1374" s="250">
        <f>_xlfn.XLOOKUP($I1374,Inputs!$G$6:$G$23,Inputs!$K$6:$K$23)*$K1374</f>
        <v>435</v>
      </c>
      <c r="S1374" s="211" t="s">
        <v>2400</v>
      </c>
      <c r="T1374" s="31" t="s">
        <v>3232</v>
      </c>
      <c r="U1374" s="211" t="s">
        <v>2423</v>
      </c>
      <c r="V1374" s="31" t="s">
        <v>3233</v>
      </c>
      <c r="W1374" s="16" t="s">
        <v>5497</v>
      </c>
      <c r="X1374" s="16"/>
      <c r="Y1374" s="74">
        <v>1688</v>
      </c>
      <c r="Z1374" s="196" t="str">
        <f t="shared" si="66"/>
        <v/>
      </c>
    </row>
    <row r="1375" spans="2:26" ht="18.75">
      <c r="B1375" s="211" t="s">
        <v>2439</v>
      </c>
      <c r="C1375" s="211" t="s">
        <v>2808</v>
      </c>
      <c r="D1375" s="46" t="s">
        <v>2783</v>
      </c>
      <c r="E1375" s="31">
        <v>1</v>
      </c>
      <c r="F1375" s="31" t="s">
        <v>2807</v>
      </c>
      <c r="G1375" s="191">
        <v>2</v>
      </c>
      <c r="H1375" s="191">
        <f t="shared" si="64"/>
        <v>1.2345679012345678</v>
      </c>
      <c r="I1375" s="154">
        <v>230</v>
      </c>
      <c r="J1375" s="251">
        <f>_xlfn.XLOOKUP($I1375,Inputs!$C$6:$C$23,Inputs!$D$6:$D$23)*$G1375</f>
        <v>0.96</v>
      </c>
      <c r="K1375" s="252">
        <f t="shared" si="65"/>
        <v>3</v>
      </c>
      <c r="L1375" s="322"/>
      <c r="M1375" s="322"/>
      <c r="N1375" s="322"/>
      <c r="O1375" s="322"/>
      <c r="P1375" s="322"/>
      <c r="Q1375" s="250">
        <f>_xlfn.XLOOKUP($I1375,Inputs!$G$6:$G$23,Inputs!$J$6:$J$23)*$K1375</f>
        <v>402</v>
      </c>
      <c r="R1375" s="250">
        <f>_xlfn.XLOOKUP($I1375,Inputs!$G$6:$G$23,Inputs!$K$6:$K$23)*$K1375</f>
        <v>435</v>
      </c>
      <c r="S1375" s="211" t="s">
        <v>2423</v>
      </c>
      <c r="T1375" s="31" t="s">
        <v>3233</v>
      </c>
      <c r="U1375" s="211" t="s">
        <v>1407</v>
      </c>
      <c r="V1375" s="31" t="s">
        <v>3927</v>
      </c>
      <c r="W1375" s="16" t="s">
        <v>5497</v>
      </c>
      <c r="X1375" s="16"/>
      <c r="Y1375" s="74">
        <v>1689</v>
      </c>
      <c r="Z1375" s="196" t="str">
        <f t="shared" si="66"/>
        <v/>
      </c>
    </row>
    <row r="1376" spans="2:26" ht="18.75">
      <c r="B1376" s="211" t="s">
        <v>2439</v>
      </c>
      <c r="C1376" s="211" t="s">
        <v>2808</v>
      </c>
      <c r="D1376" s="46" t="s">
        <v>2783</v>
      </c>
      <c r="E1376" s="31">
        <v>1</v>
      </c>
      <c r="F1376" s="31" t="s">
        <v>2807</v>
      </c>
      <c r="G1376" s="191">
        <v>2</v>
      </c>
      <c r="H1376" s="191">
        <f t="shared" si="64"/>
        <v>1.2345679012345678</v>
      </c>
      <c r="I1376" s="154">
        <v>230</v>
      </c>
      <c r="J1376" s="251">
        <f>_xlfn.XLOOKUP($I1376,Inputs!$C$6:$C$23,Inputs!$D$6:$D$23)*$G1376</f>
        <v>0.96</v>
      </c>
      <c r="K1376" s="252">
        <f t="shared" si="65"/>
        <v>3</v>
      </c>
      <c r="L1376" s="322"/>
      <c r="M1376" s="322"/>
      <c r="N1376" s="322"/>
      <c r="O1376" s="322"/>
      <c r="P1376" s="322"/>
      <c r="Q1376" s="250">
        <f>_xlfn.XLOOKUP($I1376,Inputs!$G$6:$G$23,Inputs!$J$6:$J$23)*$K1376</f>
        <v>402</v>
      </c>
      <c r="R1376" s="250">
        <f>_xlfn.XLOOKUP($I1376,Inputs!$G$6:$G$23,Inputs!$K$6:$K$23)*$K1376</f>
        <v>435</v>
      </c>
      <c r="S1376" s="211" t="s">
        <v>2423</v>
      </c>
      <c r="T1376" s="31" t="s">
        <v>3233</v>
      </c>
      <c r="U1376" s="211" t="s">
        <v>2018</v>
      </c>
      <c r="V1376" s="31" t="s">
        <v>3346</v>
      </c>
      <c r="W1376" s="16" t="s">
        <v>5497</v>
      </c>
      <c r="X1376" s="16"/>
      <c r="Y1376" s="74">
        <v>1690</v>
      </c>
      <c r="Z1376" s="196" t="str">
        <f t="shared" si="66"/>
        <v/>
      </c>
    </row>
    <row r="1377" spans="2:26" ht="18.75">
      <c r="B1377" s="211" t="s">
        <v>2439</v>
      </c>
      <c r="C1377" s="211" t="s">
        <v>2808</v>
      </c>
      <c r="D1377" s="46" t="s">
        <v>2783</v>
      </c>
      <c r="E1377" s="31">
        <v>1</v>
      </c>
      <c r="F1377" s="31" t="s">
        <v>2807</v>
      </c>
      <c r="G1377" s="191">
        <v>17</v>
      </c>
      <c r="H1377" s="191">
        <f t="shared" si="64"/>
        <v>10.493827160493826</v>
      </c>
      <c r="I1377" s="154">
        <v>230</v>
      </c>
      <c r="J1377" s="251">
        <f>_xlfn.XLOOKUP($I1377,Inputs!$C$6:$C$23,Inputs!$D$6:$D$23)*$G1377</f>
        <v>8.16</v>
      </c>
      <c r="K1377" s="252">
        <f t="shared" si="65"/>
        <v>3</v>
      </c>
      <c r="L1377" s="322"/>
      <c r="M1377" s="322"/>
      <c r="N1377" s="322"/>
      <c r="O1377" s="322"/>
      <c r="P1377" s="322"/>
      <c r="Q1377" s="250">
        <f>_xlfn.XLOOKUP($I1377,Inputs!$G$6:$G$23,Inputs!$J$6:$J$23)*$K1377</f>
        <v>402</v>
      </c>
      <c r="R1377" s="250">
        <f>_xlfn.XLOOKUP($I1377,Inputs!$G$6:$G$23,Inputs!$K$6:$K$23)*$K1377</f>
        <v>435</v>
      </c>
      <c r="S1377" s="211" t="s">
        <v>2018</v>
      </c>
      <c r="T1377" s="31" t="s">
        <v>3346</v>
      </c>
      <c r="U1377" s="211" t="s">
        <v>4651</v>
      </c>
      <c r="V1377" s="31" t="s">
        <v>3240</v>
      </c>
      <c r="W1377" s="16" t="s">
        <v>5497</v>
      </c>
      <c r="X1377" s="16"/>
      <c r="Y1377" s="74">
        <v>1691</v>
      </c>
      <c r="Z1377" s="196" t="str">
        <f t="shared" si="66"/>
        <v/>
      </c>
    </row>
    <row r="1378" spans="2:26" ht="18.75">
      <c r="B1378" s="211" t="s">
        <v>2439</v>
      </c>
      <c r="C1378" s="211" t="s">
        <v>2808</v>
      </c>
      <c r="D1378" s="46" t="s">
        <v>2783</v>
      </c>
      <c r="E1378" s="31">
        <v>1</v>
      </c>
      <c r="F1378" s="31" t="s">
        <v>2807</v>
      </c>
      <c r="G1378" s="191">
        <v>35</v>
      </c>
      <c r="H1378" s="191">
        <f t="shared" si="64"/>
        <v>21.604938271604937</v>
      </c>
      <c r="I1378" s="154">
        <v>230</v>
      </c>
      <c r="J1378" s="251">
        <f>_xlfn.XLOOKUP($I1378,Inputs!$C$6:$C$23,Inputs!$D$6:$D$23)*$G1378</f>
        <v>16.8</v>
      </c>
      <c r="K1378" s="252">
        <f t="shared" si="65"/>
        <v>3</v>
      </c>
      <c r="L1378" s="322"/>
      <c r="M1378" s="322"/>
      <c r="N1378" s="322"/>
      <c r="O1378" s="322"/>
      <c r="P1378" s="322"/>
      <c r="Q1378" s="250">
        <f>_xlfn.XLOOKUP($I1378,Inputs!$G$6:$G$23,Inputs!$J$6:$J$23)*$K1378</f>
        <v>402</v>
      </c>
      <c r="R1378" s="250">
        <f>_xlfn.XLOOKUP($I1378,Inputs!$G$6:$G$23,Inputs!$K$6:$K$23)*$K1378</f>
        <v>435</v>
      </c>
      <c r="S1378" s="211" t="s">
        <v>4651</v>
      </c>
      <c r="T1378" s="31" t="s">
        <v>3240</v>
      </c>
      <c r="U1378" s="211" t="s">
        <v>1722</v>
      </c>
      <c r="V1378" s="31" t="s">
        <v>3099</v>
      </c>
      <c r="W1378" s="16" t="s">
        <v>5497</v>
      </c>
      <c r="X1378" s="16"/>
      <c r="Y1378" s="74">
        <v>1692</v>
      </c>
      <c r="Z1378" s="196" t="str">
        <f t="shared" si="66"/>
        <v/>
      </c>
    </row>
    <row r="1379" spans="2:26" ht="18.75">
      <c r="B1379" s="211" t="s">
        <v>2439</v>
      </c>
      <c r="C1379" s="211" t="s">
        <v>2808</v>
      </c>
      <c r="D1379" s="46" t="s">
        <v>2783</v>
      </c>
      <c r="E1379" s="31">
        <v>1</v>
      </c>
      <c r="F1379" s="31" t="s">
        <v>2807</v>
      </c>
      <c r="G1379" s="191">
        <v>12</v>
      </c>
      <c r="H1379" s="191">
        <f t="shared" si="64"/>
        <v>7.4074074074074066</v>
      </c>
      <c r="I1379" s="154">
        <v>230</v>
      </c>
      <c r="J1379" s="251">
        <f>_xlfn.XLOOKUP($I1379,Inputs!$C$6:$C$23,Inputs!$D$6:$D$23)*$G1379</f>
        <v>5.76</v>
      </c>
      <c r="K1379" s="252">
        <f t="shared" si="65"/>
        <v>3</v>
      </c>
      <c r="L1379" s="322"/>
      <c r="M1379" s="322"/>
      <c r="N1379" s="322"/>
      <c r="O1379" s="322"/>
      <c r="P1379" s="322"/>
      <c r="Q1379" s="250">
        <f>_xlfn.XLOOKUP($I1379,Inputs!$G$6:$G$23,Inputs!$J$6:$J$23)*$K1379</f>
        <v>402</v>
      </c>
      <c r="R1379" s="250">
        <f>_xlfn.XLOOKUP($I1379,Inputs!$G$6:$G$23,Inputs!$K$6:$K$23)*$K1379</f>
        <v>435</v>
      </c>
      <c r="S1379" s="211" t="s">
        <v>1722</v>
      </c>
      <c r="T1379" s="31" t="s">
        <v>3099</v>
      </c>
      <c r="U1379" s="211" t="s">
        <v>2086</v>
      </c>
      <c r="V1379" s="31" t="s">
        <v>4531</v>
      </c>
      <c r="W1379" s="16" t="s">
        <v>5497</v>
      </c>
      <c r="X1379" s="16"/>
      <c r="Y1379" s="74">
        <v>1693</v>
      </c>
      <c r="Z1379" s="196" t="str">
        <f t="shared" si="66"/>
        <v/>
      </c>
    </row>
    <row r="1380" spans="2:26" ht="18.75">
      <c r="B1380" s="211" t="s">
        <v>1353</v>
      </c>
      <c r="C1380" s="211" t="s">
        <v>2808</v>
      </c>
      <c r="D1380" s="46" t="s">
        <v>2783</v>
      </c>
      <c r="E1380" s="31">
        <v>1</v>
      </c>
      <c r="F1380" s="31" t="s">
        <v>2807</v>
      </c>
      <c r="G1380" s="318">
        <v>0.1</v>
      </c>
      <c r="H1380" s="318">
        <f t="shared" si="64"/>
        <v>6.1728395061728392E-2</v>
      </c>
      <c r="I1380" s="319">
        <v>115</v>
      </c>
      <c r="J1380" s="251">
        <f>_xlfn.XLOOKUP($I1380,Inputs!$C$6:$C$23,Inputs!$D$6:$D$23)*$G1380</f>
        <v>4.1714285714285718E-2</v>
      </c>
      <c r="K1380" s="252">
        <f t="shared" si="65"/>
        <v>3</v>
      </c>
      <c r="L1380" s="322"/>
      <c r="M1380" s="322"/>
      <c r="N1380" s="322"/>
      <c r="O1380" s="322"/>
      <c r="P1380" s="322"/>
      <c r="Q1380" s="250">
        <f>_xlfn.XLOOKUP($I1380,Inputs!$G$6:$G$23,Inputs!$J$6:$J$23)*$K1380</f>
        <v>98.449131513647643</v>
      </c>
      <c r="R1380" s="250">
        <f>_xlfn.XLOOKUP($I1380,Inputs!$G$6:$G$23,Inputs!$K$6:$K$23)*$K1380</f>
        <v>108.40163934426229</v>
      </c>
      <c r="S1380" s="211" t="s">
        <v>1354</v>
      </c>
      <c r="T1380" s="31" t="s">
        <v>3050</v>
      </c>
      <c r="U1380" s="211" t="s">
        <v>1355</v>
      </c>
      <c r="V1380" s="31" t="s">
        <v>4095</v>
      </c>
      <c r="W1380" s="16"/>
      <c r="X1380" s="16"/>
      <c r="Y1380" s="74">
        <v>1</v>
      </c>
      <c r="Z1380" s="196" t="str">
        <f t="shared" si="66"/>
        <v/>
      </c>
    </row>
    <row r="1381" spans="2:26" ht="18.75">
      <c r="B1381" s="211" t="s">
        <v>1353</v>
      </c>
      <c r="C1381" s="211" t="s">
        <v>2808</v>
      </c>
      <c r="D1381" s="46" t="s">
        <v>2783</v>
      </c>
      <c r="E1381" s="31">
        <v>1</v>
      </c>
      <c r="F1381" s="31" t="s">
        <v>2807</v>
      </c>
      <c r="G1381" s="318">
        <v>3</v>
      </c>
      <c r="H1381" s="318">
        <f t="shared" si="64"/>
        <v>1.8518518518518516</v>
      </c>
      <c r="I1381" s="319">
        <v>115</v>
      </c>
      <c r="J1381" s="251">
        <f>_xlfn.XLOOKUP($I1381,Inputs!$C$6:$C$23,Inputs!$D$6:$D$23)*$G1381</f>
        <v>1.2514285714285713</v>
      </c>
      <c r="K1381" s="252">
        <f t="shared" si="65"/>
        <v>3</v>
      </c>
      <c r="L1381" s="322"/>
      <c r="M1381" s="322"/>
      <c r="N1381" s="322"/>
      <c r="O1381" s="322"/>
      <c r="P1381" s="322"/>
      <c r="Q1381" s="250">
        <f>_xlfn.XLOOKUP($I1381,Inputs!$G$6:$G$23,Inputs!$J$6:$J$23)*$K1381</f>
        <v>98.449131513647643</v>
      </c>
      <c r="R1381" s="250">
        <f>_xlfn.XLOOKUP($I1381,Inputs!$G$6:$G$23,Inputs!$K$6:$K$23)*$K1381</f>
        <v>108.40163934426229</v>
      </c>
      <c r="S1381" s="211" t="s">
        <v>4420</v>
      </c>
      <c r="T1381" s="31" t="s">
        <v>4557</v>
      </c>
      <c r="U1381" s="211" t="s">
        <v>1354</v>
      </c>
      <c r="V1381" s="31" t="s">
        <v>3050</v>
      </c>
      <c r="W1381" s="16"/>
      <c r="X1381" s="16"/>
      <c r="Y1381" s="74">
        <v>2</v>
      </c>
      <c r="Z1381" s="196" t="str">
        <f t="shared" si="66"/>
        <v/>
      </c>
    </row>
    <row r="1382" spans="2:26" ht="18.75">
      <c r="B1382" s="211" t="s">
        <v>1356</v>
      </c>
      <c r="C1382" s="211" t="s">
        <v>2808</v>
      </c>
      <c r="D1382" s="46" t="s">
        <v>2783</v>
      </c>
      <c r="E1382" s="31">
        <v>1</v>
      </c>
      <c r="F1382" s="31" t="s">
        <v>2807</v>
      </c>
      <c r="G1382" s="318">
        <v>0.1</v>
      </c>
      <c r="H1382" s="318">
        <f t="shared" si="64"/>
        <v>6.1728395061728392E-2</v>
      </c>
      <c r="I1382" s="319">
        <v>115</v>
      </c>
      <c r="J1382" s="251">
        <f>_xlfn.XLOOKUP($I1382,Inputs!$C$6:$C$23,Inputs!$D$6:$D$23)*$G1382</f>
        <v>4.1714285714285718E-2</v>
      </c>
      <c r="K1382" s="252">
        <f t="shared" si="65"/>
        <v>3</v>
      </c>
      <c r="L1382" s="322"/>
      <c r="M1382" s="322"/>
      <c r="N1382" s="322"/>
      <c r="O1382" s="322"/>
      <c r="P1382" s="322"/>
      <c r="Q1382" s="250">
        <f>_xlfn.XLOOKUP($I1382,Inputs!$G$6:$G$23,Inputs!$J$6:$J$23)*$K1382</f>
        <v>98.449131513647643</v>
      </c>
      <c r="R1382" s="250">
        <f>_xlfn.XLOOKUP($I1382,Inputs!$G$6:$G$23,Inputs!$K$6:$K$23)*$K1382</f>
        <v>108.40163934426229</v>
      </c>
      <c r="S1382" s="211" t="s">
        <v>1357</v>
      </c>
      <c r="T1382" s="31" t="s">
        <v>3053</v>
      </c>
      <c r="U1382" s="211" t="s">
        <v>1358</v>
      </c>
      <c r="V1382" s="31" t="s">
        <v>3925</v>
      </c>
      <c r="W1382" s="16"/>
      <c r="X1382" s="16"/>
      <c r="Y1382" s="74">
        <v>3</v>
      </c>
      <c r="Z1382" s="196" t="str">
        <f t="shared" si="66"/>
        <v/>
      </c>
    </row>
    <row r="1383" spans="2:26" ht="18.75">
      <c r="B1383" s="211" t="s">
        <v>1356</v>
      </c>
      <c r="C1383" s="211" t="s">
        <v>2808</v>
      </c>
      <c r="D1383" s="46" t="s">
        <v>2783</v>
      </c>
      <c r="E1383" s="31">
        <v>1</v>
      </c>
      <c r="F1383" s="31" t="s">
        <v>2807</v>
      </c>
      <c r="G1383" s="318">
        <v>6</v>
      </c>
      <c r="H1383" s="318">
        <f t="shared" si="64"/>
        <v>3.7037037037037033</v>
      </c>
      <c r="I1383" s="319">
        <v>115</v>
      </c>
      <c r="J1383" s="251">
        <f>_xlfn.XLOOKUP($I1383,Inputs!$C$6:$C$23,Inputs!$D$6:$D$23)*$G1383</f>
        <v>2.5028571428571427</v>
      </c>
      <c r="K1383" s="252">
        <f t="shared" si="65"/>
        <v>3</v>
      </c>
      <c r="L1383" s="322"/>
      <c r="M1383" s="322"/>
      <c r="N1383" s="322"/>
      <c r="O1383" s="322"/>
      <c r="P1383" s="322"/>
      <c r="Q1383" s="250">
        <f>_xlfn.XLOOKUP($I1383,Inputs!$G$6:$G$23,Inputs!$J$6:$J$23)*$K1383</f>
        <v>98.449131513647643</v>
      </c>
      <c r="R1383" s="250">
        <f>_xlfn.XLOOKUP($I1383,Inputs!$G$6:$G$23,Inputs!$K$6:$K$23)*$K1383</f>
        <v>108.40163934426229</v>
      </c>
      <c r="S1383" s="211" t="s">
        <v>1359</v>
      </c>
      <c r="T1383" s="31" t="s">
        <v>3051</v>
      </c>
      <c r="U1383" s="211" t="s">
        <v>1357</v>
      </c>
      <c r="V1383" s="31" t="s">
        <v>3053</v>
      </c>
      <c r="W1383" s="16"/>
      <c r="X1383" s="16"/>
      <c r="Y1383" s="74">
        <v>4</v>
      </c>
      <c r="Z1383" s="196" t="str">
        <f t="shared" si="66"/>
        <v/>
      </c>
    </row>
    <row r="1384" spans="2:26" ht="18.75">
      <c r="B1384" s="211" t="s">
        <v>1356</v>
      </c>
      <c r="C1384" s="211" t="s">
        <v>2808</v>
      </c>
      <c r="D1384" s="46" t="s">
        <v>2783</v>
      </c>
      <c r="E1384" s="31">
        <v>1</v>
      </c>
      <c r="F1384" s="31" t="s">
        <v>2807</v>
      </c>
      <c r="G1384" s="318">
        <v>45</v>
      </c>
      <c r="H1384" s="318">
        <f t="shared" si="64"/>
        <v>27.777777777777775</v>
      </c>
      <c r="I1384" s="319">
        <v>115</v>
      </c>
      <c r="J1384" s="251">
        <f>_xlfn.XLOOKUP($I1384,Inputs!$C$6:$C$23,Inputs!$D$6:$D$23)*$G1384</f>
        <v>18.771428571428572</v>
      </c>
      <c r="K1384" s="252">
        <f t="shared" si="65"/>
        <v>3</v>
      </c>
      <c r="L1384" s="322"/>
      <c r="M1384" s="322"/>
      <c r="N1384" s="322"/>
      <c r="O1384" s="322"/>
      <c r="P1384" s="322"/>
      <c r="Q1384" s="250">
        <f>_xlfn.XLOOKUP($I1384,Inputs!$G$6:$G$23,Inputs!$J$6:$J$23)*$K1384</f>
        <v>98.449131513647643</v>
      </c>
      <c r="R1384" s="250">
        <f>_xlfn.XLOOKUP($I1384,Inputs!$G$6:$G$23,Inputs!$K$6:$K$23)*$K1384</f>
        <v>108.40163934426229</v>
      </c>
      <c r="S1384" s="211" t="s">
        <v>1359</v>
      </c>
      <c r="T1384" s="31" t="s">
        <v>3051</v>
      </c>
      <c r="U1384" s="211" t="s">
        <v>1360</v>
      </c>
      <c r="V1384" s="31" t="s">
        <v>3052</v>
      </c>
      <c r="W1384" s="16"/>
      <c r="X1384" s="16"/>
      <c r="Y1384" s="74">
        <v>5</v>
      </c>
      <c r="Z1384" s="196" t="str">
        <f t="shared" si="66"/>
        <v/>
      </c>
    </row>
    <row r="1385" spans="2:26" ht="18.75">
      <c r="B1385" s="211" t="s">
        <v>1356</v>
      </c>
      <c r="C1385" s="211" t="s">
        <v>2808</v>
      </c>
      <c r="D1385" s="46" t="s">
        <v>2783</v>
      </c>
      <c r="E1385" s="31">
        <v>1</v>
      </c>
      <c r="F1385" s="31" t="s">
        <v>2807</v>
      </c>
      <c r="G1385" s="318">
        <v>6</v>
      </c>
      <c r="H1385" s="318">
        <f t="shared" si="64"/>
        <v>3.7037037037037033</v>
      </c>
      <c r="I1385" s="319">
        <v>115</v>
      </c>
      <c r="J1385" s="251">
        <f>_xlfn.XLOOKUP($I1385,Inputs!$C$6:$C$23,Inputs!$D$6:$D$23)*$G1385</f>
        <v>2.5028571428571427</v>
      </c>
      <c r="K1385" s="252">
        <f t="shared" si="65"/>
        <v>3</v>
      </c>
      <c r="L1385" s="322"/>
      <c r="M1385" s="322"/>
      <c r="N1385" s="322"/>
      <c r="O1385" s="322"/>
      <c r="P1385" s="322"/>
      <c r="Q1385" s="250">
        <f>_xlfn.XLOOKUP($I1385,Inputs!$G$6:$G$23,Inputs!$J$6:$J$23)*$K1385</f>
        <v>98.449131513647643</v>
      </c>
      <c r="R1385" s="250">
        <f>_xlfn.XLOOKUP($I1385,Inputs!$G$6:$G$23,Inputs!$K$6:$K$23)*$K1385</f>
        <v>108.40163934426229</v>
      </c>
      <c r="S1385" s="301" t="s">
        <v>1361</v>
      </c>
      <c r="T1385" s="147" t="s">
        <v>5532</v>
      </c>
      <c r="U1385" s="211" t="s">
        <v>1359</v>
      </c>
      <c r="V1385" s="31" t="s">
        <v>3051</v>
      </c>
      <c r="W1385" s="16"/>
      <c r="X1385" s="16"/>
      <c r="Y1385" s="74">
        <v>6</v>
      </c>
      <c r="Z1385" s="196" t="str">
        <f t="shared" si="66"/>
        <v/>
      </c>
    </row>
    <row r="1386" spans="2:26" ht="18.75">
      <c r="B1386" s="211" t="s">
        <v>1356</v>
      </c>
      <c r="C1386" s="211" t="s">
        <v>2808</v>
      </c>
      <c r="D1386" s="46" t="s">
        <v>2783</v>
      </c>
      <c r="E1386" s="31">
        <v>1</v>
      </c>
      <c r="F1386" s="31" t="s">
        <v>2807</v>
      </c>
      <c r="G1386" s="318">
        <v>0.1</v>
      </c>
      <c r="H1386" s="318">
        <f t="shared" si="64"/>
        <v>6.1728395061728392E-2</v>
      </c>
      <c r="I1386" s="319">
        <v>115</v>
      </c>
      <c r="J1386" s="251">
        <f>_xlfn.XLOOKUP($I1386,Inputs!$C$6:$C$23,Inputs!$D$6:$D$23)*$G1386</f>
        <v>4.1714285714285718E-2</v>
      </c>
      <c r="K1386" s="252">
        <f t="shared" si="65"/>
        <v>3</v>
      </c>
      <c r="L1386" s="322"/>
      <c r="M1386" s="322"/>
      <c r="N1386" s="322"/>
      <c r="O1386" s="322"/>
      <c r="P1386" s="322"/>
      <c r="Q1386" s="250">
        <f>_xlfn.XLOOKUP($I1386,Inputs!$G$6:$G$23,Inputs!$J$6:$J$23)*$K1386</f>
        <v>98.449131513647643</v>
      </c>
      <c r="R1386" s="250">
        <f>_xlfn.XLOOKUP($I1386,Inputs!$G$6:$G$23,Inputs!$K$6:$K$23)*$K1386</f>
        <v>108.40163934426229</v>
      </c>
      <c r="S1386" s="211" t="s">
        <v>1284</v>
      </c>
      <c r="T1386" s="31" t="s">
        <v>2978</v>
      </c>
      <c r="U1386" s="301" t="s">
        <v>1361</v>
      </c>
      <c r="V1386" s="147" t="s">
        <v>5532</v>
      </c>
      <c r="W1386" s="16"/>
      <c r="X1386" s="16"/>
      <c r="Y1386" s="74">
        <v>7</v>
      </c>
      <c r="Z1386" s="196" t="str">
        <f t="shared" si="66"/>
        <v/>
      </c>
    </row>
    <row r="1387" spans="2:26" ht="18.75">
      <c r="B1387" s="211" t="s">
        <v>1356</v>
      </c>
      <c r="C1387" s="211" t="s">
        <v>2808</v>
      </c>
      <c r="D1387" s="46" t="s">
        <v>2783</v>
      </c>
      <c r="E1387" s="31">
        <v>1</v>
      </c>
      <c r="F1387" s="31" t="s">
        <v>2807</v>
      </c>
      <c r="G1387" s="318">
        <v>15</v>
      </c>
      <c r="H1387" s="318">
        <f t="shared" si="64"/>
        <v>9.2592592592592595</v>
      </c>
      <c r="I1387" s="319">
        <v>115</v>
      </c>
      <c r="J1387" s="251">
        <f>_xlfn.XLOOKUP($I1387,Inputs!$C$6:$C$23,Inputs!$D$6:$D$23)*$G1387</f>
        <v>6.2571428571428571</v>
      </c>
      <c r="K1387" s="252">
        <f t="shared" si="65"/>
        <v>3</v>
      </c>
      <c r="L1387" s="322"/>
      <c r="M1387" s="322"/>
      <c r="N1387" s="322"/>
      <c r="O1387" s="322"/>
      <c r="P1387" s="322"/>
      <c r="Q1387" s="250">
        <f>_xlfn.XLOOKUP($I1387,Inputs!$G$6:$G$23,Inputs!$J$6:$J$23)*$K1387</f>
        <v>98.449131513647643</v>
      </c>
      <c r="R1387" s="250">
        <f>_xlfn.XLOOKUP($I1387,Inputs!$G$6:$G$23,Inputs!$K$6:$K$23)*$K1387</f>
        <v>108.40163934426229</v>
      </c>
      <c r="S1387" s="211" t="s">
        <v>1360</v>
      </c>
      <c r="T1387" s="31" t="s">
        <v>3052</v>
      </c>
      <c r="U1387" s="211" t="s">
        <v>1362</v>
      </c>
      <c r="V1387" s="31" t="s">
        <v>3361</v>
      </c>
      <c r="W1387" s="16"/>
      <c r="X1387" s="16"/>
      <c r="Y1387" s="74">
        <v>8</v>
      </c>
      <c r="Z1387" s="196" t="str">
        <f t="shared" si="66"/>
        <v/>
      </c>
    </row>
    <row r="1388" spans="2:26" ht="18.75">
      <c r="B1388" s="211" t="s">
        <v>1356</v>
      </c>
      <c r="C1388" s="211" t="s">
        <v>2808</v>
      </c>
      <c r="D1388" s="46" t="s">
        <v>2783</v>
      </c>
      <c r="E1388" s="31">
        <v>1</v>
      </c>
      <c r="F1388" s="31" t="s">
        <v>2807</v>
      </c>
      <c r="G1388" s="318">
        <v>0.1</v>
      </c>
      <c r="H1388" s="318">
        <f t="shared" si="64"/>
        <v>6.1728395061728392E-2</v>
      </c>
      <c r="I1388" s="319">
        <v>115</v>
      </c>
      <c r="J1388" s="251">
        <f>_xlfn.XLOOKUP($I1388,Inputs!$C$6:$C$23,Inputs!$D$6:$D$23)*$G1388</f>
        <v>4.1714285714285718E-2</v>
      </c>
      <c r="K1388" s="252">
        <f t="shared" si="65"/>
        <v>3</v>
      </c>
      <c r="L1388" s="322"/>
      <c r="M1388" s="322"/>
      <c r="N1388" s="322"/>
      <c r="O1388" s="322"/>
      <c r="P1388" s="322"/>
      <c r="Q1388" s="250">
        <f>_xlfn.XLOOKUP($I1388,Inputs!$G$6:$G$23,Inputs!$J$6:$J$23)*$K1388</f>
        <v>98.449131513647643</v>
      </c>
      <c r="R1388" s="250">
        <f>_xlfn.XLOOKUP($I1388,Inputs!$G$6:$G$23,Inputs!$K$6:$K$23)*$K1388</f>
        <v>108.40163934426229</v>
      </c>
      <c r="S1388" s="211" t="s">
        <v>1360</v>
      </c>
      <c r="T1388" s="31" t="s">
        <v>3052</v>
      </c>
      <c r="U1388" s="211" t="s">
        <v>1363</v>
      </c>
      <c r="V1388" s="31" t="s">
        <v>4278</v>
      </c>
      <c r="W1388" s="16"/>
      <c r="X1388" s="16"/>
      <c r="Y1388" s="74">
        <v>9</v>
      </c>
      <c r="Z1388" s="196" t="str">
        <f t="shared" si="66"/>
        <v/>
      </c>
    </row>
    <row r="1389" spans="2:26" ht="18.75">
      <c r="B1389" s="211" t="s">
        <v>1364</v>
      </c>
      <c r="C1389" s="211" t="s">
        <v>2808</v>
      </c>
      <c r="D1389" s="46" t="s">
        <v>2783</v>
      </c>
      <c r="E1389" s="31">
        <v>1</v>
      </c>
      <c r="F1389" s="31" t="s">
        <v>2807</v>
      </c>
      <c r="G1389" s="318">
        <v>12</v>
      </c>
      <c r="H1389" s="318">
        <f t="shared" si="64"/>
        <v>7.4074074074074066</v>
      </c>
      <c r="I1389" s="319">
        <v>115</v>
      </c>
      <c r="J1389" s="251">
        <f>_xlfn.XLOOKUP($I1389,Inputs!$C$6:$C$23,Inputs!$D$6:$D$23)*$G1389</f>
        <v>5.0057142857142853</v>
      </c>
      <c r="K1389" s="252">
        <f t="shared" si="65"/>
        <v>3</v>
      </c>
      <c r="L1389" s="322"/>
      <c r="M1389" s="322"/>
      <c r="N1389" s="322"/>
      <c r="O1389" s="322"/>
      <c r="P1389" s="322"/>
      <c r="Q1389" s="250">
        <f>_xlfn.XLOOKUP($I1389,Inputs!$G$6:$G$23,Inputs!$J$6:$J$23)*$K1389</f>
        <v>98.449131513647643</v>
      </c>
      <c r="R1389" s="250">
        <f>_xlfn.XLOOKUP($I1389,Inputs!$G$6:$G$23,Inputs!$K$6:$K$23)*$K1389</f>
        <v>108.40163934426229</v>
      </c>
      <c r="S1389" s="211" t="s">
        <v>1365</v>
      </c>
      <c r="T1389" s="31" t="s">
        <v>2919</v>
      </c>
      <c r="U1389" s="211" t="s">
        <v>1366</v>
      </c>
      <c r="V1389" s="31" t="s">
        <v>3226</v>
      </c>
      <c r="W1389" s="16"/>
      <c r="X1389" s="16"/>
      <c r="Y1389" s="74">
        <v>10</v>
      </c>
      <c r="Z1389" s="196" t="str">
        <f t="shared" si="66"/>
        <v/>
      </c>
    </row>
    <row r="1390" spans="2:26" ht="18.75">
      <c r="B1390" s="211" t="s">
        <v>1370</v>
      </c>
      <c r="C1390" s="211" t="s">
        <v>2808</v>
      </c>
      <c r="D1390" s="46" t="s">
        <v>2783</v>
      </c>
      <c r="E1390" s="31">
        <v>1</v>
      </c>
      <c r="F1390" s="31" t="s">
        <v>2807</v>
      </c>
      <c r="G1390" s="318">
        <v>20</v>
      </c>
      <c r="H1390" s="318">
        <f t="shared" si="64"/>
        <v>12.345679012345679</v>
      </c>
      <c r="I1390" s="319">
        <v>115</v>
      </c>
      <c r="J1390" s="251">
        <f>_xlfn.XLOOKUP($I1390,Inputs!$C$6:$C$23,Inputs!$D$6:$D$23)*$G1390</f>
        <v>8.3428571428571434</v>
      </c>
      <c r="K1390" s="252">
        <f t="shared" si="65"/>
        <v>3</v>
      </c>
      <c r="L1390" s="322"/>
      <c r="M1390" s="322"/>
      <c r="N1390" s="322"/>
      <c r="O1390" s="322"/>
      <c r="P1390" s="322"/>
      <c r="Q1390" s="250">
        <f>_xlfn.XLOOKUP($I1390,Inputs!$G$6:$G$23,Inputs!$J$6:$J$23)*$K1390</f>
        <v>98.449131513647643</v>
      </c>
      <c r="R1390" s="250">
        <f>_xlfn.XLOOKUP($I1390,Inputs!$G$6:$G$23,Inputs!$K$6:$K$23)*$K1390</f>
        <v>108.40163934426229</v>
      </c>
      <c r="S1390" s="211" t="s">
        <v>1372</v>
      </c>
      <c r="T1390" s="31" t="s">
        <v>4059</v>
      </c>
      <c r="U1390" s="211" t="s">
        <v>1371</v>
      </c>
      <c r="V1390" s="31" t="s">
        <v>3998</v>
      </c>
      <c r="W1390" s="16"/>
      <c r="X1390" s="16"/>
      <c r="Y1390" s="74">
        <v>15</v>
      </c>
      <c r="Z1390" s="196" t="str">
        <f t="shared" si="66"/>
        <v/>
      </c>
    </row>
    <row r="1391" spans="2:26" ht="18.75">
      <c r="B1391" s="211" t="s">
        <v>1370</v>
      </c>
      <c r="C1391" s="211" t="s">
        <v>2808</v>
      </c>
      <c r="D1391" s="46" t="s">
        <v>2783</v>
      </c>
      <c r="E1391" s="31">
        <v>1</v>
      </c>
      <c r="F1391" s="31" t="s">
        <v>2807</v>
      </c>
      <c r="G1391" s="318">
        <v>17</v>
      </c>
      <c r="H1391" s="318">
        <f t="shared" si="64"/>
        <v>10.493827160493826</v>
      </c>
      <c r="I1391" s="319">
        <v>115</v>
      </c>
      <c r="J1391" s="251">
        <f>_xlfn.XLOOKUP($I1391,Inputs!$C$6:$C$23,Inputs!$D$6:$D$23)*$G1391</f>
        <v>7.0914285714285716</v>
      </c>
      <c r="K1391" s="252">
        <f t="shared" si="65"/>
        <v>3</v>
      </c>
      <c r="L1391" s="322"/>
      <c r="M1391" s="322"/>
      <c r="N1391" s="322"/>
      <c r="O1391" s="322"/>
      <c r="P1391" s="322"/>
      <c r="Q1391" s="250">
        <f>_xlfn.XLOOKUP($I1391,Inputs!$G$6:$G$23,Inputs!$J$6:$J$23)*$K1391</f>
        <v>98.449131513647643</v>
      </c>
      <c r="R1391" s="250">
        <f>_xlfn.XLOOKUP($I1391,Inputs!$G$6:$G$23,Inputs!$K$6:$K$23)*$K1391</f>
        <v>108.40163934426229</v>
      </c>
      <c r="S1391" s="211" t="s">
        <v>1371</v>
      </c>
      <c r="T1391" s="31" t="s">
        <v>3998</v>
      </c>
      <c r="U1391" s="211" t="s">
        <v>1373</v>
      </c>
      <c r="V1391" s="31" t="s">
        <v>4229</v>
      </c>
      <c r="W1391" s="16"/>
      <c r="X1391" s="16"/>
      <c r="Y1391" s="74">
        <v>16</v>
      </c>
      <c r="Z1391" s="196" t="str">
        <f t="shared" si="66"/>
        <v/>
      </c>
    </row>
    <row r="1392" spans="2:26" ht="18.75">
      <c r="B1392" s="211" t="s">
        <v>1403</v>
      </c>
      <c r="C1392" s="211" t="s">
        <v>2808</v>
      </c>
      <c r="D1392" s="46" t="s">
        <v>2783</v>
      </c>
      <c r="E1392" s="31">
        <v>1</v>
      </c>
      <c r="F1392" s="31" t="s">
        <v>2807</v>
      </c>
      <c r="G1392" s="318">
        <v>65</v>
      </c>
      <c r="H1392" s="318">
        <f t="shared" si="64"/>
        <v>40.123456790123456</v>
      </c>
      <c r="I1392" s="319">
        <v>230</v>
      </c>
      <c r="J1392" s="251">
        <f>_xlfn.XLOOKUP($I1392,Inputs!$C$6:$C$23,Inputs!$D$6:$D$23)*$G1392</f>
        <v>31.2</v>
      </c>
      <c r="K1392" s="252">
        <f t="shared" si="65"/>
        <v>3</v>
      </c>
      <c r="L1392" s="322"/>
      <c r="M1392" s="322"/>
      <c r="N1392" s="322"/>
      <c r="O1392" s="322"/>
      <c r="P1392" s="322"/>
      <c r="Q1392" s="250">
        <f>_xlfn.XLOOKUP($I1392,Inputs!$G$6:$G$23,Inputs!$J$6:$J$23)*$K1392</f>
        <v>402</v>
      </c>
      <c r="R1392" s="250">
        <f>_xlfn.XLOOKUP($I1392,Inputs!$G$6:$G$23,Inputs!$K$6:$K$23)*$K1392</f>
        <v>435</v>
      </c>
      <c r="S1392" s="211" t="s">
        <v>1404</v>
      </c>
      <c r="T1392" s="31" t="s">
        <v>3926</v>
      </c>
      <c r="U1392" s="211" t="s">
        <v>1331</v>
      </c>
      <c r="V1392" s="31" t="s">
        <v>4153</v>
      </c>
      <c r="W1392" s="16"/>
      <c r="X1392" s="16"/>
      <c r="Y1392" s="74">
        <v>45</v>
      </c>
      <c r="Z1392" s="196" t="str">
        <f t="shared" si="66"/>
        <v/>
      </c>
    </row>
    <row r="1393" spans="2:26" ht="18.75">
      <c r="B1393" s="211" t="s">
        <v>1405</v>
      </c>
      <c r="C1393" s="211" t="s">
        <v>2808</v>
      </c>
      <c r="D1393" s="46" t="s">
        <v>2783</v>
      </c>
      <c r="E1393" s="31">
        <v>1</v>
      </c>
      <c r="F1393" s="31" t="s">
        <v>2807</v>
      </c>
      <c r="G1393" s="318">
        <v>65</v>
      </c>
      <c r="H1393" s="318">
        <f t="shared" si="64"/>
        <v>40.123456790123456</v>
      </c>
      <c r="I1393" s="319">
        <v>230</v>
      </c>
      <c r="J1393" s="251">
        <f>_xlfn.XLOOKUP($I1393,Inputs!$C$6:$C$23,Inputs!$D$6:$D$23)*$G1393</f>
        <v>31.2</v>
      </c>
      <c r="K1393" s="252">
        <f t="shared" si="65"/>
        <v>3</v>
      </c>
      <c r="L1393" s="322"/>
      <c r="M1393" s="322"/>
      <c r="N1393" s="322"/>
      <c r="O1393" s="322"/>
      <c r="P1393" s="322"/>
      <c r="Q1393" s="250">
        <f>_xlfn.XLOOKUP($I1393,Inputs!$G$6:$G$23,Inputs!$J$6:$J$23)*$K1393</f>
        <v>402</v>
      </c>
      <c r="R1393" s="250">
        <f>_xlfn.XLOOKUP($I1393,Inputs!$G$6:$G$23,Inputs!$K$6:$K$23)*$K1393</f>
        <v>435</v>
      </c>
      <c r="S1393" s="211" t="s">
        <v>1404</v>
      </c>
      <c r="T1393" s="31" t="s">
        <v>3926</v>
      </c>
      <c r="U1393" s="211" t="s">
        <v>1331</v>
      </c>
      <c r="V1393" s="31" t="s">
        <v>4153</v>
      </c>
      <c r="W1393" s="16"/>
      <c r="X1393" s="16"/>
      <c r="Y1393" s="74">
        <v>46</v>
      </c>
      <c r="Z1393" s="196" t="str">
        <f t="shared" si="66"/>
        <v/>
      </c>
    </row>
    <row r="1394" spans="2:26" ht="18.75">
      <c r="B1394" s="211" t="s">
        <v>1422</v>
      </c>
      <c r="C1394" s="211" t="s">
        <v>2808</v>
      </c>
      <c r="D1394" s="46" t="s">
        <v>2783</v>
      </c>
      <c r="E1394" s="31">
        <v>1</v>
      </c>
      <c r="F1394" s="31" t="s">
        <v>2807</v>
      </c>
      <c r="G1394" s="318">
        <v>0.1</v>
      </c>
      <c r="H1394" s="318">
        <f t="shared" si="64"/>
        <v>6.1728395061728392E-2</v>
      </c>
      <c r="I1394" s="319">
        <v>115</v>
      </c>
      <c r="J1394" s="251">
        <f>_xlfn.XLOOKUP($I1394,Inputs!$C$6:$C$23,Inputs!$D$6:$D$23)*$G1394</f>
        <v>4.1714285714285718E-2</v>
      </c>
      <c r="K1394" s="252">
        <f t="shared" si="65"/>
        <v>3</v>
      </c>
      <c r="L1394" s="322"/>
      <c r="M1394" s="322"/>
      <c r="N1394" s="322"/>
      <c r="O1394" s="322"/>
      <c r="P1394" s="322"/>
      <c r="Q1394" s="250">
        <f>_xlfn.XLOOKUP($I1394,Inputs!$G$6:$G$23,Inputs!$J$6:$J$23)*$K1394</f>
        <v>98.449131513647643</v>
      </c>
      <c r="R1394" s="250">
        <f>_xlfn.XLOOKUP($I1394,Inputs!$G$6:$G$23,Inputs!$K$6:$K$23)*$K1394</f>
        <v>108.40163934426229</v>
      </c>
      <c r="S1394" s="211" t="s">
        <v>1425</v>
      </c>
      <c r="T1394" s="31" t="s">
        <v>4644</v>
      </c>
      <c r="U1394" s="211" t="s">
        <v>1426</v>
      </c>
      <c r="V1394" s="31" t="s">
        <v>4643</v>
      </c>
      <c r="W1394" s="16"/>
      <c r="X1394" s="16"/>
      <c r="Y1394" s="74">
        <v>65</v>
      </c>
      <c r="Z1394" s="196" t="str">
        <f t="shared" si="66"/>
        <v/>
      </c>
    </row>
    <row r="1395" spans="2:26" ht="18.75">
      <c r="B1395" s="211" t="s">
        <v>1422</v>
      </c>
      <c r="C1395" s="211" t="s">
        <v>2808</v>
      </c>
      <c r="D1395" s="46" t="s">
        <v>2783</v>
      </c>
      <c r="E1395" s="31">
        <v>1</v>
      </c>
      <c r="F1395" s="31" t="s">
        <v>2807</v>
      </c>
      <c r="G1395" s="318">
        <v>0.1</v>
      </c>
      <c r="H1395" s="318">
        <f t="shared" si="64"/>
        <v>6.1728395061728392E-2</v>
      </c>
      <c r="I1395" s="319">
        <v>115</v>
      </c>
      <c r="J1395" s="251">
        <f>_xlfn.XLOOKUP($I1395,Inputs!$C$6:$C$23,Inputs!$D$6:$D$23)*$G1395</f>
        <v>4.1714285714285718E-2</v>
      </c>
      <c r="K1395" s="252">
        <f t="shared" si="65"/>
        <v>3</v>
      </c>
      <c r="L1395" s="322"/>
      <c r="M1395" s="322"/>
      <c r="N1395" s="322"/>
      <c r="O1395" s="322"/>
      <c r="P1395" s="322"/>
      <c r="Q1395" s="250">
        <f>_xlfn.XLOOKUP($I1395,Inputs!$G$6:$G$23,Inputs!$J$6:$J$23)*$K1395</f>
        <v>98.449131513647643</v>
      </c>
      <c r="R1395" s="250">
        <f>_xlfn.XLOOKUP($I1395,Inputs!$G$6:$G$23,Inputs!$K$6:$K$23)*$K1395</f>
        <v>108.40163934426229</v>
      </c>
      <c r="S1395" s="211" t="s">
        <v>1425</v>
      </c>
      <c r="T1395" s="31" t="s">
        <v>4644</v>
      </c>
      <c r="U1395" s="211" t="s">
        <v>2750</v>
      </c>
      <c r="V1395" s="31" t="s">
        <v>3995</v>
      </c>
      <c r="W1395" s="16"/>
      <c r="X1395" s="16"/>
      <c r="Y1395" s="74">
        <v>66</v>
      </c>
      <c r="Z1395" s="196" t="str">
        <f t="shared" si="66"/>
        <v/>
      </c>
    </row>
    <row r="1396" spans="2:26" ht="18.75">
      <c r="B1396" s="211" t="s">
        <v>1422</v>
      </c>
      <c r="C1396" s="211" t="s">
        <v>2808</v>
      </c>
      <c r="D1396" s="46" t="s">
        <v>2783</v>
      </c>
      <c r="E1396" s="31">
        <v>1</v>
      </c>
      <c r="F1396" s="31" t="s">
        <v>2807</v>
      </c>
      <c r="G1396" s="318">
        <v>5</v>
      </c>
      <c r="H1396" s="318">
        <f t="shared" si="64"/>
        <v>3.0864197530864197</v>
      </c>
      <c r="I1396" s="319">
        <v>115</v>
      </c>
      <c r="J1396" s="251">
        <f>_xlfn.XLOOKUP($I1396,Inputs!$C$6:$C$23,Inputs!$D$6:$D$23)*$G1396</f>
        <v>2.0857142857142859</v>
      </c>
      <c r="K1396" s="252">
        <f t="shared" si="65"/>
        <v>3</v>
      </c>
      <c r="L1396" s="322"/>
      <c r="M1396" s="322"/>
      <c r="N1396" s="322"/>
      <c r="O1396" s="322"/>
      <c r="P1396" s="322"/>
      <c r="Q1396" s="250">
        <f>_xlfn.XLOOKUP($I1396,Inputs!$G$6:$G$23,Inputs!$J$6:$J$23)*$K1396</f>
        <v>98.449131513647643</v>
      </c>
      <c r="R1396" s="250">
        <f>_xlfn.XLOOKUP($I1396,Inputs!$G$6:$G$23,Inputs!$K$6:$K$23)*$K1396</f>
        <v>108.40163934426229</v>
      </c>
      <c r="S1396" s="211" t="s">
        <v>1424</v>
      </c>
      <c r="T1396" s="134" t="s">
        <v>2813</v>
      </c>
      <c r="U1396" s="211" t="s">
        <v>1427</v>
      </c>
      <c r="V1396" s="31" t="s">
        <v>3068</v>
      </c>
      <c r="W1396" s="16"/>
      <c r="X1396" s="16"/>
      <c r="Y1396" s="74">
        <v>67</v>
      </c>
      <c r="Z1396" s="196" t="str">
        <f t="shared" si="66"/>
        <v/>
      </c>
    </row>
    <row r="1397" spans="2:26" ht="18.75">
      <c r="B1397" s="211" t="s">
        <v>1422</v>
      </c>
      <c r="C1397" s="211" t="s">
        <v>2808</v>
      </c>
      <c r="D1397" s="46" t="s">
        <v>2783</v>
      </c>
      <c r="E1397" s="31">
        <v>1</v>
      </c>
      <c r="F1397" s="31" t="s">
        <v>2807</v>
      </c>
      <c r="G1397" s="318">
        <v>45</v>
      </c>
      <c r="H1397" s="318">
        <f t="shared" si="64"/>
        <v>27.777777777777775</v>
      </c>
      <c r="I1397" s="319">
        <v>115</v>
      </c>
      <c r="J1397" s="251">
        <f>_xlfn.XLOOKUP($I1397,Inputs!$C$6:$C$23,Inputs!$D$6:$D$23)*$G1397</f>
        <v>18.771428571428572</v>
      </c>
      <c r="K1397" s="252">
        <f t="shared" si="65"/>
        <v>3</v>
      </c>
      <c r="L1397" s="322"/>
      <c r="M1397" s="322"/>
      <c r="N1397" s="322"/>
      <c r="O1397" s="322"/>
      <c r="P1397" s="322"/>
      <c r="Q1397" s="250">
        <f>_xlfn.XLOOKUP($I1397,Inputs!$G$6:$G$23,Inputs!$J$6:$J$23)*$K1397</f>
        <v>98.449131513647643</v>
      </c>
      <c r="R1397" s="250">
        <f>_xlfn.XLOOKUP($I1397,Inputs!$G$6:$G$23,Inputs!$K$6:$K$23)*$K1397</f>
        <v>108.40163934426229</v>
      </c>
      <c r="S1397" s="211" t="s">
        <v>1424</v>
      </c>
      <c r="T1397" s="31" t="s">
        <v>2813</v>
      </c>
      <c r="U1397" s="211" t="s">
        <v>1423</v>
      </c>
      <c r="V1397" s="31" t="s">
        <v>4631</v>
      </c>
      <c r="W1397" s="16"/>
      <c r="X1397" s="16"/>
      <c r="Y1397" s="74">
        <v>68</v>
      </c>
      <c r="Z1397" s="196" t="str">
        <f t="shared" si="66"/>
        <v/>
      </c>
    </row>
    <row r="1398" spans="2:26" ht="18.75">
      <c r="B1398" s="211" t="s">
        <v>1422</v>
      </c>
      <c r="C1398" s="211" t="s">
        <v>2808</v>
      </c>
      <c r="D1398" s="46" t="s">
        <v>2783</v>
      </c>
      <c r="E1398" s="31">
        <v>1</v>
      </c>
      <c r="F1398" s="31" t="s">
        <v>2807</v>
      </c>
      <c r="G1398" s="318">
        <v>10</v>
      </c>
      <c r="H1398" s="318">
        <f t="shared" si="64"/>
        <v>6.1728395061728394</v>
      </c>
      <c r="I1398" s="319">
        <v>115</v>
      </c>
      <c r="J1398" s="251">
        <f>_xlfn.XLOOKUP($I1398,Inputs!$C$6:$C$23,Inputs!$D$6:$D$23)*$G1398</f>
        <v>4.1714285714285717</v>
      </c>
      <c r="K1398" s="252">
        <f t="shared" si="65"/>
        <v>3</v>
      </c>
      <c r="L1398" s="322"/>
      <c r="M1398" s="322"/>
      <c r="N1398" s="322"/>
      <c r="O1398" s="322"/>
      <c r="P1398" s="322"/>
      <c r="Q1398" s="250">
        <f>_xlfn.XLOOKUP($I1398,Inputs!$G$6:$G$23,Inputs!$J$6:$J$23)*$K1398</f>
        <v>98.449131513647643</v>
      </c>
      <c r="R1398" s="250">
        <f>_xlfn.XLOOKUP($I1398,Inputs!$G$6:$G$23,Inputs!$K$6:$K$23)*$K1398</f>
        <v>108.40163934426229</v>
      </c>
      <c r="S1398" s="211" t="s">
        <v>4404</v>
      </c>
      <c r="T1398" s="31" t="s">
        <v>4505</v>
      </c>
      <c r="U1398" s="211" t="s">
        <v>1424</v>
      </c>
      <c r="V1398" s="31" t="s">
        <v>2813</v>
      </c>
      <c r="W1398" s="16"/>
      <c r="X1398" s="16"/>
      <c r="Y1398" s="74">
        <v>69</v>
      </c>
      <c r="Z1398" s="196" t="str">
        <f t="shared" si="66"/>
        <v/>
      </c>
    </row>
    <row r="1399" spans="2:26" ht="18.75">
      <c r="B1399" s="211" t="s">
        <v>1422</v>
      </c>
      <c r="C1399" s="211" t="s">
        <v>2808</v>
      </c>
      <c r="D1399" s="46" t="s">
        <v>2783</v>
      </c>
      <c r="E1399" s="31">
        <v>1</v>
      </c>
      <c r="F1399" s="31" t="s">
        <v>2807</v>
      </c>
      <c r="G1399" s="318">
        <v>10</v>
      </c>
      <c r="H1399" s="318">
        <f t="shared" si="64"/>
        <v>6.1728395061728394</v>
      </c>
      <c r="I1399" s="319">
        <v>115</v>
      </c>
      <c r="J1399" s="251">
        <f>_xlfn.XLOOKUP($I1399,Inputs!$C$6:$C$23,Inputs!$D$6:$D$23)*$G1399</f>
        <v>4.1714285714285717</v>
      </c>
      <c r="K1399" s="252">
        <f t="shared" si="65"/>
        <v>3</v>
      </c>
      <c r="L1399" s="322"/>
      <c r="M1399" s="322"/>
      <c r="N1399" s="322"/>
      <c r="O1399" s="322"/>
      <c r="P1399" s="322"/>
      <c r="Q1399" s="250">
        <f>_xlfn.XLOOKUP($I1399,Inputs!$G$6:$G$23,Inputs!$J$6:$J$23)*$K1399</f>
        <v>98.449131513647643</v>
      </c>
      <c r="R1399" s="250">
        <f>_xlfn.XLOOKUP($I1399,Inputs!$G$6:$G$23,Inputs!$K$6:$K$23)*$K1399</f>
        <v>108.40163934426229</v>
      </c>
      <c r="S1399" s="211" t="s">
        <v>1427</v>
      </c>
      <c r="T1399" s="31" t="s">
        <v>3068</v>
      </c>
      <c r="U1399" s="211" t="s">
        <v>1425</v>
      </c>
      <c r="V1399" s="31" t="s">
        <v>4644</v>
      </c>
      <c r="W1399" s="16"/>
      <c r="X1399" s="16"/>
      <c r="Y1399" s="74">
        <v>70</v>
      </c>
      <c r="Z1399" s="196" t="str">
        <f t="shared" si="66"/>
        <v/>
      </c>
    </row>
    <row r="1400" spans="2:26" ht="18.75">
      <c r="B1400" s="211" t="s">
        <v>1434</v>
      </c>
      <c r="C1400" s="211" t="s">
        <v>2808</v>
      </c>
      <c r="D1400" s="46" t="s">
        <v>2783</v>
      </c>
      <c r="E1400" s="31">
        <v>1</v>
      </c>
      <c r="F1400" s="31" t="s">
        <v>2807</v>
      </c>
      <c r="G1400" s="318">
        <v>135</v>
      </c>
      <c r="H1400" s="318">
        <f t="shared" si="64"/>
        <v>83.333333333333329</v>
      </c>
      <c r="I1400" s="319">
        <v>500</v>
      </c>
      <c r="J1400" s="251">
        <f>_xlfn.XLOOKUP($I1400,Inputs!$C$6:$C$23,Inputs!$D$6:$D$23)*$G1400</f>
        <v>53.325000000000003</v>
      </c>
      <c r="K1400" s="252">
        <f t="shared" si="65"/>
        <v>2.2939602512364696</v>
      </c>
      <c r="L1400" s="322"/>
      <c r="M1400" s="322"/>
      <c r="N1400" s="322"/>
      <c r="O1400" s="322"/>
      <c r="P1400" s="322"/>
      <c r="Q1400" s="250">
        <f>_xlfn.XLOOKUP($I1400,Inputs!$G$6:$G$23,Inputs!$J$6:$J$23)*$K1400</f>
        <v>1949.8662135509992</v>
      </c>
      <c r="R1400" s="250">
        <f>_xlfn.XLOOKUP($I1400,Inputs!$G$6:$G$23,Inputs!$K$6:$K$23)*$K1400</f>
        <v>2466.0072700792048</v>
      </c>
      <c r="S1400" s="211" t="s">
        <v>4395</v>
      </c>
      <c r="T1400" s="31" t="s">
        <v>4492</v>
      </c>
      <c r="U1400" s="211" t="s">
        <v>1435</v>
      </c>
      <c r="V1400" s="31" t="s">
        <v>4124</v>
      </c>
      <c r="W1400" s="16"/>
      <c r="X1400" s="16"/>
      <c r="Y1400" s="74">
        <v>91</v>
      </c>
      <c r="Z1400" s="196" t="str">
        <f t="shared" si="66"/>
        <v/>
      </c>
    </row>
    <row r="1401" spans="2:26" ht="18.75">
      <c r="B1401" s="211" t="s">
        <v>1436</v>
      </c>
      <c r="C1401" s="211" t="s">
        <v>2808</v>
      </c>
      <c r="D1401" s="46" t="s">
        <v>2783</v>
      </c>
      <c r="E1401" s="31">
        <v>1</v>
      </c>
      <c r="F1401" s="31" t="s">
        <v>2807</v>
      </c>
      <c r="G1401" s="318">
        <v>1</v>
      </c>
      <c r="H1401" s="318">
        <f t="shared" si="64"/>
        <v>0.61728395061728392</v>
      </c>
      <c r="I1401" s="319">
        <v>500</v>
      </c>
      <c r="J1401" s="251">
        <f>_xlfn.XLOOKUP($I1401,Inputs!$C$6:$C$23,Inputs!$D$6:$D$23)*$G1401</f>
        <v>0.39500000000000002</v>
      </c>
      <c r="K1401" s="252">
        <f t="shared" si="65"/>
        <v>3</v>
      </c>
      <c r="L1401" s="322"/>
      <c r="M1401" s="322"/>
      <c r="N1401" s="322"/>
      <c r="O1401" s="322"/>
      <c r="P1401" s="322"/>
      <c r="Q1401" s="250">
        <f>_xlfn.XLOOKUP($I1401,Inputs!$G$6:$G$23,Inputs!$J$6:$J$23)*$K1401</f>
        <v>2550</v>
      </c>
      <c r="R1401" s="250">
        <f>_xlfn.XLOOKUP($I1401,Inputs!$G$6:$G$23,Inputs!$K$6:$K$23)*$K1401</f>
        <v>3225</v>
      </c>
      <c r="S1401" s="211" t="s">
        <v>4395</v>
      </c>
      <c r="T1401" s="31" t="s">
        <v>4492</v>
      </c>
      <c r="U1401" s="211" t="s">
        <v>4605</v>
      </c>
      <c r="V1401" s="31" t="s">
        <v>3896</v>
      </c>
      <c r="W1401" s="16"/>
      <c r="X1401" s="16"/>
      <c r="Y1401" s="74">
        <v>92</v>
      </c>
      <c r="Z1401" s="196" t="str">
        <f t="shared" si="66"/>
        <v/>
      </c>
    </row>
    <row r="1402" spans="2:26" ht="18.75">
      <c r="B1402" s="211" t="s">
        <v>1437</v>
      </c>
      <c r="C1402" s="211" t="s">
        <v>2808</v>
      </c>
      <c r="D1402" s="46" t="s">
        <v>2783</v>
      </c>
      <c r="E1402" s="31">
        <v>1</v>
      </c>
      <c r="F1402" s="31" t="s">
        <v>2807</v>
      </c>
      <c r="G1402" s="318">
        <v>15</v>
      </c>
      <c r="H1402" s="318">
        <f t="shared" si="64"/>
        <v>9.2592592592592595</v>
      </c>
      <c r="I1402" s="319">
        <v>115</v>
      </c>
      <c r="J1402" s="251">
        <f>_xlfn.XLOOKUP($I1402,Inputs!$C$6:$C$23,Inputs!$D$6:$D$23)*$G1402</f>
        <v>6.2571428571428571</v>
      </c>
      <c r="K1402" s="252">
        <f t="shared" si="65"/>
        <v>3</v>
      </c>
      <c r="L1402" s="322"/>
      <c r="M1402" s="322"/>
      <c r="N1402" s="322"/>
      <c r="O1402" s="322"/>
      <c r="P1402" s="322"/>
      <c r="Q1402" s="250">
        <f>_xlfn.XLOOKUP($I1402,Inputs!$G$6:$G$23,Inputs!$J$6:$J$23)*$K1402</f>
        <v>98.449131513647643</v>
      </c>
      <c r="R1402" s="250">
        <f>_xlfn.XLOOKUP($I1402,Inputs!$G$6:$G$23,Inputs!$K$6:$K$23)*$K1402</f>
        <v>108.40163934426229</v>
      </c>
      <c r="S1402" s="211" t="s">
        <v>2763</v>
      </c>
      <c r="T1402" s="31" t="s">
        <v>2817</v>
      </c>
      <c r="U1402" s="211" t="s">
        <v>1439</v>
      </c>
      <c r="V1402" s="31" t="s">
        <v>2816</v>
      </c>
      <c r="W1402" s="16"/>
      <c r="X1402" s="16"/>
      <c r="Y1402" s="74">
        <v>97</v>
      </c>
      <c r="Z1402" s="196" t="str">
        <f t="shared" si="66"/>
        <v/>
      </c>
    </row>
    <row r="1403" spans="2:26" ht="18.75">
      <c r="B1403" s="211" t="s">
        <v>1437</v>
      </c>
      <c r="C1403" s="211" t="s">
        <v>2808</v>
      </c>
      <c r="D1403" s="46" t="s">
        <v>2783</v>
      </c>
      <c r="E1403" s="31">
        <v>1</v>
      </c>
      <c r="F1403" s="31" t="s">
        <v>2807</v>
      </c>
      <c r="G1403" s="318">
        <v>35</v>
      </c>
      <c r="H1403" s="318">
        <f t="shared" si="64"/>
        <v>21.604938271604937</v>
      </c>
      <c r="I1403" s="319">
        <v>115</v>
      </c>
      <c r="J1403" s="251">
        <f>_xlfn.XLOOKUP($I1403,Inputs!$C$6:$C$23,Inputs!$D$6:$D$23)*$G1403</f>
        <v>14.6</v>
      </c>
      <c r="K1403" s="252">
        <f t="shared" si="65"/>
        <v>3</v>
      </c>
      <c r="L1403" s="322"/>
      <c r="M1403" s="322"/>
      <c r="N1403" s="322"/>
      <c r="O1403" s="322"/>
      <c r="P1403" s="322"/>
      <c r="Q1403" s="250">
        <f>_xlfn.XLOOKUP($I1403,Inputs!$G$6:$G$23,Inputs!$J$6:$J$23)*$K1403</f>
        <v>98.449131513647643</v>
      </c>
      <c r="R1403" s="250">
        <f>_xlfn.XLOOKUP($I1403,Inputs!$G$6:$G$23,Inputs!$K$6:$K$23)*$K1403</f>
        <v>108.40163934426229</v>
      </c>
      <c r="S1403" s="211" t="s">
        <v>1424</v>
      </c>
      <c r="T1403" s="31" t="s">
        <v>2813</v>
      </c>
      <c r="U1403" s="211" t="s">
        <v>2763</v>
      </c>
      <c r="V1403" s="31" t="s">
        <v>2817</v>
      </c>
      <c r="W1403" s="16"/>
      <c r="X1403" s="16"/>
      <c r="Y1403" s="74">
        <v>98</v>
      </c>
      <c r="Z1403" s="196" t="str">
        <f t="shared" si="66"/>
        <v/>
      </c>
    </row>
    <row r="1404" spans="2:26" ht="18.75">
      <c r="B1404" s="211" t="s">
        <v>1437</v>
      </c>
      <c r="C1404" s="211" t="s">
        <v>2808</v>
      </c>
      <c r="D1404" s="46" t="s">
        <v>2783</v>
      </c>
      <c r="E1404" s="31">
        <v>1</v>
      </c>
      <c r="F1404" s="31" t="s">
        <v>2807</v>
      </c>
      <c r="G1404" s="318">
        <v>10</v>
      </c>
      <c r="H1404" s="318">
        <f t="shared" si="64"/>
        <v>6.1728395061728394</v>
      </c>
      <c r="I1404" s="319">
        <v>115</v>
      </c>
      <c r="J1404" s="251">
        <f>_xlfn.XLOOKUP($I1404,Inputs!$C$6:$C$23,Inputs!$D$6:$D$23)*$G1404</f>
        <v>4.1714285714285717</v>
      </c>
      <c r="K1404" s="252">
        <f t="shared" si="65"/>
        <v>3</v>
      </c>
      <c r="L1404" s="322"/>
      <c r="M1404" s="322"/>
      <c r="N1404" s="322"/>
      <c r="O1404" s="322"/>
      <c r="P1404" s="322"/>
      <c r="Q1404" s="250">
        <f>_xlfn.XLOOKUP($I1404,Inputs!$G$6:$G$23,Inputs!$J$6:$J$23)*$K1404</f>
        <v>98.449131513647643</v>
      </c>
      <c r="R1404" s="250">
        <f>_xlfn.XLOOKUP($I1404,Inputs!$G$6:$G$23,Inputs!$K$6:$K$23)*$K1404</f>
        <v>108.40163934426229</v>
      </c>
      <c r="S1404" s="211" t="s">
        <v>4404</v>
      </c>
      <c r="T1404" s="31" t="s">
        <v>4505</v>
      </c>
      <c r="U1404" s="211" t="s">
        <v>1424</v>
      </c>
      <c r="V1404" s="31" t="s">
        <v>2813</v>
      </c>
      <c r="W1404" s="16"/>
      <c r="X1404" s="16"/>
      <c r="Y1404" s="74">
        <v>99</v>
      </c>
      <c r="Z1404" s="196" t="str">
        <f t="shared" si="66"/>
        <v/>
      </c>
    </row>
    <row r="1405" spans="2:26" ht="18.75">
      <c r="B1405" s="211" t="s">
        <v>1437</v>
      </c>
      <c r="C1405" s="211" t="s">
        <v>2808</v>
      </c>
      <c r="D1405" s="46" t="s">
        <v>2783</v>
      </c>
      <c r="E1405" s="31">
        <v>1</v>
      </c>
      <c r="F1405" s="31" t="s">
        <v>2807</v>
      </c>
      <c r="G1405" s="318">
        <v>0.1</v>
      </c>
      <c r="H1405" s="318">
        <f t="shared" si="64"/>
        <v>6.1728395061728392E-2</v>
      </c>
      <c r="I1405" s="319">
        <v>115</v>
      </c>
      <c r="J1405" s="251">
        <f>_xlfn.XLOOKUP($I1405,Inputs!$C$6:$C$23,Inputs!$D$6:$D$23)*$G1405</f>
        <v>4.1714285714285718E-2</v>
      </c>
      <c r="K1405" s="252">
        <f t="shared" si="65"/>
        <v>3</v>
      </c>
      <c r="L1405" s="322"/>
      <c r="M1405" s="322"/>
      <c r="N1405" s="322"/>
      <c r="O1405" s="322"/>
      <c r="P1405" s="322"/>
      <c r="Q1405" s="250">
        <f>_xlfn.XLOOKUP($I1405,Inputs!$G$6:$G$23,Inputs!$J$6:$J$23)*$K1405</f>
        <v>98.449131513647643</v>
      </c>
      <c r="R1405" s="250">
        <f>_xlfn.XLOOKUP($I1405,Inputs!$G$6:$G$23,Inputs!$K$6:$K$23)*$K1405</f>
        <v>108.40163934426229</v>
      </c>
      <c r="S1405" s="211" t="s">
        <v>1439</v>
      </c>
      <c r="T1405" s="31" t="s">
        <v>2816</v>
      </c>
      <c r="U1405" s="211" t="s">
        <v>1438</v>
      </c>
      <c r="V1405" s="31" t="s">
        <v>2818</v>
      </c>
      <c r="W1405" s="16"/>
      <c r="X1405" s="16"/>
      <c r="Y1405" s="74">
        <v>100</v>
      </c>
      <c r="Z1405" s="196" t="str">
        <f t="shared" si="66"/>
        <v/>
      </c>
    </row>
    <row r="1406" spans="2:26" ht="18.75">
      <c r="B1406" s="211" t="s">
        <v>1437</v>
      </c>
      <c r="C1406" s="211" t="s">
        <v>2808</v>
      </c>
      <c r="D1406" s="46" t="s">
        <v>2783</v>
      </c>
      <c r="E1406" s="31">
        <v>1</v>
      </c>
      <c r="F1406" s="31" t="s">
        <v>2807</v>
      </c>
      <c r="G1406" s="318">
        <v>0.1</v>
      </c>
      <c r="H1406" s="318">
        <f t="shared" si="64"/>
        <v>6.1728395061728392E-2</v>
      </c>
      <c r="I1406" s="319">
        <v>115</v>
      </c>
      <c r="J1406" s="251">
        <f>_xlfn.XLOOKUP($I1406,Inputs!$C$6:$C$23,Inputs!$D$6:$D$23)*$G1406</f>
        <v>4.1714285714285718E-2</v>
      </c>
      <c r="K1406" s="252">
        <f t="shared" si="65"/>
        <v>3</v>
      </c>
      <c r="L1406" s="322"/>
      <c r="M1406" s="322"/>
      <c r="N1406" s="322"/>
      <c r="O1406" s="322"/>
      <c r="P1406" s="322"/>
      <c r="Q1406" s="250">
        <f>_xlfn.XLOOKUP($I1406,Inputs!$G$6:$G$23,Inputs!$J$6:$J$23)*$K1406</f>
        <v>98.449131513647643</v>
      </c>
      <c r="R1406" s="250">
        <f>_xlfn.XLOOKUP($I1406,Inputs!$G$6:$G$23,Inputs!$K$6:$K$23)*$K1406</f>
        <v>108.40163934426229</v>
      </c>
      <c r="S1406" s="211" t="s">
        <v>1438</v>
      </c>
      <c r="T1406" s="31" t="s">
        <v>2818</v>
      </c>
      <c r="U1406" s="211" t="s">
        <v>1440</v>
      </c>
      <c r="V1406" s="31" t="s">
        <v>4082</v>
      </c>
      <c r="W1406" s="16"/>
      <c r="X1406" s="16"/>
      <c r="Y1406" s="74">
        <v>101</v>
      </c>
      <c r="Z1406" s="196" t="str">
        <f t="shared" si="66"/>
        <v/>
      </c>
    </row>
    <row r="1407" spans="2:26" ht="18.75">
      <c r="B1407" s="211" t="s">
        <v>1437</v>
      </c>
      <c r="C1407" s="211" t="s">
        <v>2808</v>
      </c>
      <c r="D1407" s="46" t="s">
        <v>2783</v>
      </c>
      <c r="E1407" s="31">
        <v>1</v>
      </c>
      <c r="F1407" s="31" t="s">
        <v>2807</v>
      </c>
      <c r="G1407" s="318">
        <v>1</v>
      </c>
      <c r="H1407" s="318">
        <f t="shared" si="64"/>
        <v>0.61728395061728392</v>
      </c>
      <c r="I1407" s="319">
        <v>115</v>
      </c>
      <c r="J1407" s="251">
        <f>_xlfn.XLOOKUP($I1407,Inputs!$C$6:$C$23,Inputs!$D$6:$D$23)*$G1407</f>
        <v>0.41714285714285715</v>
      </c>
      <c r="K1407" s="252">
        <f t="shared" si="65"/>
        <v>3</v>
      </c>
      <c r="L1407" s="322"/>
      <c r="M1407" s="322"/>
      <c r="N1407" s="322"/>
      <c r="O1407" s="322"/>
      <c r="P1407" s="322"/>
      <c r="Q1407" s="250">
        <f>_xlfn.XLOOKUP($I1407,Inputs!$G$6:$G$23,Inputs!$J$6:$J$23)*$K1407</f>
        <v>98.449131513647643</v>
      </c>
      <c r="R1407" s="250">
        <f>_xlfn.XLOOKUP($I1407,Inputs!$G$6:$G$23,Inputs!$K$6:$K$23)*$K1407</f>
        <v>108.40163934426229</v>
      </c>
      <c r="S1407" s="211" t="s">
        <v>1438</v>
      </c>
      <c r="T1407" s="31" t="s">
        <v>2818</v>
      </c>
      <c r="U1407" s="211" t="s">
        <v>1423</v>
      </c>
      <c r="V1407" s="31" t="s">
        <v>4631</v>
      </c>
      <c r="W1407" s="16"/>
      <c r="X1407" s="16"/>
      <c r="Y1407" s="74">
        <v>102</v>
      </c>
      <c r="Z1407" s="196" t="str">
        <f t="shared" si="66"/>
        <v/>
      </c>
    </row>
    <row r="1408" spans="2:26" ht="18.75">
      <c r="B1408" s="211" t="s">
        <v>1457</v>
      </c>
      <c r="C1408" s="211" t="s">
        <v>2808</v>
      </c>
      <c r="D1408" s="46" t="s">
        <v>2783</v>
      </c>
      <c r="E1408" s="31">
        <v>1</v>
      </c>
      <c r="F1408" s="31" t="s">
        <v>2807</v>
      </c>
      <c r="G1408" s="318">
        <v>13</v>
      </c>
      <c r="H1408" s="318">
        <f t="shared" si="64"/>
        <v>8.0246913580246915</v>
      </c>
      <c r="I1408" s="319">
        <v>115</v>
      </c>
      <c r="J1408" s="251">
        <f>_xlfn.XLOOKUP($I1408,Inputs!$C$6:$C$23,Inputs!$D$6:$D$23)*$G1408</f>
        <v>5.4228571428571426</v>
      </c>
      <c r="K1408" s="252">
        <f t="shared" si="65"/>
        <v>3</v>
      </c>
      <c r="L1408" s="322"/>
      <c r="M1408" s="322"/>
      <c r="N1408" s="322"/>
      <c r="O1408" s="322"/>
      <c r="P1408" s="322"/>
      <c r="Q1408" s="250">
        <f>_xlfn.XLOOKUP($I1408,Inputs!$G$6:$G$23,Inputs!$J$6:$J$23)*$K1408</f>
        <v>98.449131513647643</v>
      </c>
      <c r="R1408" s="250">
        <f>_xlfn.XLOOKUP($I1408,Inputs!$G$6:$G$23,Inputs!$K$6:$K$23)*$K1408</f>
        <v>108.40163934426229</v>
      </c>
      <c r="S1408" s="211" t="s">
        <v>1458</v>
      </c>
      <c r="T1408" s="31" t="s">
        <v>3319</v>
      </c>
      <c r="U1408" s="211" t="s">
        <v>4411</v>
      </c>
      <c r="V1408" s="31" t="s">
        <v>5535</v>
      </c>
      <c r="W1408" s="16"/>
      <c r="X1408" s="16"/>
      <c r="Y1408" s="74">
        <v>137</v>
      </c>
      <c r="Z1408" s="196" t="str">
        <f t="shared" si="66"/>
        <v/>
      </c>
    </row>
    <row r="1409" spans="2:26" ht="18.75">
      <c r="B1409" s="211" t="s">
        <v>1457</v>
      </c>
      <c r="C1409" s="211" t="s">
        <v>2808</v>
      </c>
      <c r="D1409" s="46" t="s">
        <v>2783</v>
      </c>
      <c r="E1409" s="31">
        <v>1</v>
      </c>
      <c r="F1409" s="31" t="s">
        <v>2807</v>
      </c>
      <c r="G1409" s="318">
        <v>45</v>
      </c>
      <c r="H1409" s="318">
        <f t="shared" si="64"/>
        <v>27.777777777777775</v>
      </c>
      <c r="I1409" s="319">
        <v>115</v>
      </c>
      <c r="J1409" s="251">
        <f>_xlfn.XLOOKUP($I1409,Inputs!$C$6:$C$23,Inputs!$D$6:$D$23)*$G1409</f>
        <v>18.771428571428572</v>
      </c>
      <c r="K1409" s="252">
        <f t="shared" si="65"/>
        <v>3</v>
      </c>
      <c r="L1409" s="322"/>
      <c r="M1409" s="322"/>
      <c r="N1409" s="322"/>
      <c r="O1409" s="322"/>
      <c r="P1409" s="322"/>
      <c r="Q1409" s="250">
        <f>_xlfn.XLOOKUP($I1409,Inputs!$G$6:$G$23,Inputs!$J$6:$J$23)*$K1409</f>
        <v>98.449131513647643</v>
      </c>
      <c r="R1409" s="250">
        <f>_xlfn.XLOOKUP($I1409,Inputs!$G$6:$G$23,Inputs!$K$6:$K$23)*$K1409</f>
        <v>108.40163934426229</v>
      </c>
      <c r="S1409" s="211" t="s">
        <v>1459</v>
      </c>
      <c r="T1409" s="31" t="s">
        <v>3320</v>
      </c>
      <c r="U1409" s="211" t="s">
        <v>1460</v>
      </c>
      <c r="V1409" s="31" t="s">
        <v>4099</v>
      </c>
      <c r="W1409" s="16"/>
      <c r="X1409" s="16"/>
      <c r="Y1409" s="74">
        <v>138</v>
      </c>
      <c r="Z1409" s="196" t="str">
        <f t="shared" si="66"/>
        <v/>
      </c>
    </row>
    <row r="1410" spans="2:26" ht="18.75">
      <c r="B1410" s="211" t="s">
        <v>1457</v>
      </c>
      <c r="C1410" s="211" t="s">
        <v>2808</v>
      </c>
      <c r="D1410" s="46" t="s">
        <v>2783</v>
      </c>
      <c r="E1410" s="31">
        <v>1</v>
      </c>
      <c r="F1410" s="31" t="s">
        <v>2807</v>
      </c>
      <c r="G1410" s="318">
        <v>0.5</v>
      </c>
      <c r="H1410" s="318">
        <f t="shared" si="64"/>
        <v>0.30864197530864196</v>
      </c>
      <c r="I1410" s="319">
        <v>115</v>
      </c>
      <c r="J1410" s="251">
        <f>_xlfn.XLOOKUP($I1410,Inputs!$C$6:$C$23,Inputs!$D$6:$D$23)*$G1410</f>
        <v>0.20857142857142857</v>
      </c>
      <c r="K1410" s="252">
        <f t="shared" si="65"/>
        <v>3</v>
      </c>
      <c r="L1410" s="322"/>
      <c r="M1410" s="322"/>
      <c r="N1410" s="322"/>
      <c r="O1410" s="322"/>
      <c r="P1410" s="322"/>
      <c r="Q1410" s="250">
        <f>_xlfn.XLOOKUP($I1410,Inputs!$G$6:$G$23,Inputs!$J$6:$J$23)*$K1410</f>
        <v>98.449131513647643</v>
      </c>
      <c r="R1410" s="250">
        <f>_xlfn.XLOOKUP($I1410,Inputs!$G$6:$G$23,Inputs!$K$6:$K$23)*$K1410</f>
        <v>108.40163934426229</v>
      </c>
      <c r="S1410" s="211" t="s">
        <v>1423</v>
      </c>
      <c r="T1410" s="31" t="s">
        <v>4631</v>
      </c>
      <c r="U1410" s="211" t="s">
        <v>1458</v>
      </c>
      <c r="V1410" s="31" t="s">
        <v>3319</v>
      </c>
      <c r="W1410" s="16"/>
      <c r="X1410" s="16"/>
      <c r="Y1410" s="74">
        <v>139</v>
      </c>
      <c r="Z1410" s="196" t="str">
        <f t="shared" si="66"/>
        <v/>
      </c>
    </row>
    <row r="1411" spans="2:26" ht="18.75">
      <c r="B1411" s="211" t="s">
        <v>1457</v>
      </c>
      <c r="C1411" s="211" t="s">
        <v>2808</v>
      </c>
      <c r="D1411" s="46" t="s">
        <v>2783</v>
      </c>
      <c r="E1411" s="31">
        <v>1</v>
      </c>
      <c r="F1411" s="31" t="s">
        <v>2807</v>
      </c>
      <c r="G1411" s="318">
        <v>75</v>
      </c>
      <c r="H1411" s="318">
        <f t="shared" si="64"/>
        <v>46.296296296296291</v>
      </c>
      <c r="I1411" s="319">
        <v>115</v>
      </c>
      <c r="J1411" s="251">
        <f>_xlfn.XLOOKUP($I1411,Inputs!$C$6:$C$23,Inputs!$D$6:$D$23)*$G1411</f>
        <v>31.285714285714285</v>
      </c>
      <c r="K1411" s="252">
        <f t="shared" si="65"/>
        <v>3</v>
      </c>
      <c r="L1411" s="322"/>
      <c r="M1411" s="322"/>
      <c r="N1411" s="322"/>
      <c r="O1411" s="322"/>
      <c r="P1411" s="322"/>
      <c r="Q1411" s="250">
        <f>_xlfn.XLOOKUP($I1411,Inputs!$G$6:$G$23,Inputs!$J$6:$J$23)*$K1411</f>
        <v>98.449131513647643</v>
      </c>
      <c r="R1411" s="250">
        <f>_xlfn.XLOOKUP($I1411,Inputs!$G$6:$G$23,Inputs!$K$6:$K$23)*$K1411</f>
        <v>108.40163934426229</v>
      </c>
      <c r="S1411" s="211" t="s">
        <v>4411</v>
      </c>
      <c r="T1411" s="31" t="s">
        <v>5535</v>
      </c>
      <c r="U1411" s="211" t="s">
        <v>1459</v>
      </c>
      <c r="V1411" s="31" t="s">
        <v>3320</v>
      </c>
      <c r="W1411" s="16"/>
      <c r="X1411" s="16"/>
      <c r="Y1411" s="74">
        <v>140</v>
      </c>
      <c r="Z1411" s="196" t="str">
        <f t="shared" si="66"/>
        <v/>
      </c>
    </row>
    <row r="1412" spans="2:26" ht="18.75">
      <c r="B1412" s="211" t="s">
        <v>1457</v>
      </c>
      <c r="C1412" s="211" t="s">
        <v>2808</v>
      </c>
      <c r="D1412" s="46" t="s">
        <v>2783</v>
      </c>
      <c r="E1412" s="31">
        <v>1</v>
      </c>
      <c r="F1412" s="31" t="s">
        <v>2807</v>
      </c>
      <c r="G1412" s="318">
        <v>0.1</v>
      </c>
      <c r="H1412" s="318">
        <f t="shared" ref="H1412:H1475" si="67">G1412/1.62</f>
        <v>6.1728395061728392E-2</v>
      </c>
      <c r="I1412" s="319">
        <v>115</v>
      </c>
      <c r="J1412" s="251">
        <f>_xlfn.XLOOKUP($I1412,Inputs!$C$6:$C$23,Inputs!$D$6:$D$23)*$G1412</f>
        <v>4.1714285714285718E-2</v>
      </c>
      <c r="K1412" s="252">
        <f t="shared" ref="K1412:K1475" si="68">IF((42.4*(H1412)^(-0.6595))&gt;=3,3,(IF(42.4*(H1412)^(-0.6595)&lt;=0.5,0.5,(42.4*(H1412)^(-0.6595)))))</f>
        <v>3</v>
      </c>
      <c r="L1412" s="322"/>
      <c r="M1412" s="322"/>
      <c r="N1412" s="322"/>
      <c r="O1412" s="322"/>
      <c r="P1412" s="322"/>
      <c r="Q1412" s="250">
        <f>_xlfn.XLOOKUP($I1412,Inputs!$G$6:$G$23,Inputs!$J$6:$J$23)*$K1412</f>
        <v>98.449131513647643</v>
      </c>
      <c r="R1412" s="250">
        <f>_xlfn.XLOOKUP($I1412,Inputs!$G$6:$G$23,Inputs!$K$6:$K$23)*$K1412</f>
        <v>108.40163934426229</v>
      </c>
      <c r="S1412" s="211" t="s">
        <v>4411</v>
      </c>
      <c r="T1412" s="31" t="s">
        <v>5535</v>
      </c>
      <c r="U1412" s="211" t="s">
        <v>4410</v>
      </c>
      <c r="V1412" s="31" t="s">
        <v>5534</v>
      </c>
      <c r="W1412" s="16"/>
      <c r="X1412" s="16"/>
      <c r="Y1412" s="74">
        <v>141</v>
      </c>
      <c r="Z1412" s="196" t="str">
        <f t="shared" si="66"/>
        <v/>
      </c>
    </row>
    <row r="1413" spans="2:26" ht="18.75">
      <c r="B1413" s="211" t="s">
        <v>1464</v>
      </c>
      <c r="C1413" s="211" t="s">
        <v>2808</v>
      </c>
      <c r="D1413" s="46" t="s">
        <v>2783</v>
      </c>
      <c r="E1413" s="31">
        <v>1</v>
      </c>
      <c r="F1413" s="31" t="s">
        <v>2807</v>
      </c>
      <c r="G1413" s="318">
        <v>13</v>
      </c>
      <c r="H1413" s="318">
        <f t="shared" si="67"/>
        <v>8.0246913580246915</v>
      </c>
      <c r="I1413" s="319">
        <v>115</v>
      </c>
      <c r="J1413" s="251">
        <f>_xlfn.XLOOKUP($I1413,Inputs!$C$6:$C$23,Inputs!$D$6:$D$23)*$G1413</f>
        <v>5.4228571428571426</v>
      </c>
      <c r="K1413" s="252">
        <f t="shared" si="68"/>
        <v>3</v>
      </c>
      <c r="L1413" s="322"/>
      <c r="M1413" s="322"/>
      <c r="N1413" s="322"/>
      <c r="O1413" s="322"/>
      <c r="P1413" s="322"/>
      <c r="Q1413" s="250">
        <f>_xlfn.XLOOKUP($I1413,Inputs!$G$6:$G$23,Inputs!$J$6:$J$23)*$K1413</f>
        <v>98.449131513647643</v>
      </c>
      <c r="R1413" s="250">
        <f>_xlfn.XLOOKUP($I1413,Inputs!$G$6:$G$23,Inputs!$K$6:$K$23)*$K1413</f>
        <v>108.40163934426229</v>
      </c>
      <c r="S1413" s="211" t="s">
        <v>1423</v>
      </c>
      <c r="T1413" s="31" t="s">
        <v>4631</v>
      </c>
      <c r="U1413" s="211" t="s">
        <v>1465</v>
      </c>
      <c r="V1413" s="31" t="s">
        <v>2820</v>
      </c>
      <c r="W1413" s="16"/>
      <c r="X1413" s="16"/>
      <c r="Y1413" s="74">
        <v>148</v>
      </c>
      <c r="Z1413" s="196" t="str">
        <f t="shared" si="66"/>
        <v/>
      </c>
    </row>
    <row r="1414" spans="2:26" ht="18.75">
      <c r="B1414" s="211" t="s">
        <v>1464</v>
      </c>
      <c r="C1414" s="211" t="s">
        <v>2808</v>
      </c>
      <c r="D1414" s="46" t="s">
        <v>2783</v>
      </c>
      <c r="E1414" s="31">
        <v>1</v>
      </c>
      <c r="F1414" s="31" t="s">
        <v>2807</v>
      </c>
      <c r="G1414" s="318">
        <v>0.1</v>
      </c>
      <c r="H1414" s="318">
        <f t="shared" si="67"/>
        <v>6.1728395061728392E-2</v>
      </c>
      <c r="I1414" s="319">
        <v>115</v>
      </c>
      <c r="J1414" s="251">
        <f>_xlfn.XLOOKUP($I1414,Inputs!$C$6:$C$23,Inputs!$D$6:$D$23)*$G1414</f>
        <v>4.1714285714285718E-2</v>
      </c>
      <c r="K1414" s="252">
        <f t="shared" si="68"/>
        <v>3</v>
      </c>
      <c r="L1414" s="322"/>
      <c r="M1414" s="322"/>
      <c r="N1414" s="322"/>
      <c r="O1414" s="322"/>
      <c r="P1414" s="322"/>
      <c r="Q1414" s="250">
        <f>_xlfn.XLOOKUP($I1414,Inputs!$G$6:$G$23,Inputs!$J$6:$J$23)*$K1414</f>
        <v>98.449131513647643</v>
      </c>
      <c r="R1414" s="250">
        <f>_xlfn.XLOOKUP($I1414,Inputs!$G$6:$G$23,Inputs!$K$6:$K$23)*$K1414</f>
        <v>108.40163934426229</v>
      </c>
      <c r="S1414" s="211" t="s">
        <v>1465</v>
      </c>
      <c r="T1414" s="31" t="s">
        <v>2820</v>
      </c>
      <c r="U1414" s="211" t="s">
        <v>1466</v>
      </c>
      <c r="V1414" s="31" t="s">
        <v>4156</v>
      </c>
      <c r="W1414" s="16"/>
      <c r="X1414" s="16"/>
      <c r="Y1414" s="74">
        <v>149</v>
      </c>
      <c r="Z1414" s="196" t="str">
        <f t="shared" si="66"/>
        <v/>
      </c>
    </row>
    <row r="1415" spans="2:26" ht="18.75">
      <c r="B1415" s="211" t="s">
        <v>1464</v>
      </c>
      <c r="C1415" s="211" t="s">
        <v>2808</v>
      </c>
      <c r="D1415" s="46" t="s">
        <v>2783</v>
      </c>
      <c r="E1415" s="31">
        <v>1</v>
      </c>
      <c r="F1415" s="31" t="s">
        <v>2807</v>
      </c>
      <c r="G1415" s="318">
        <v>60</v>
      </c>
      <c r="H1415" s="318">
        <f t="shared" si="67"/>
        <v>37.037037037037038</v>
      </c>
      <c r="I1415" s="319">
        <v>115</v>
      </c>
      <c r="J1415" s="251">
        <f>_xlfn.XLOOKUP($I1415,Inputs!$C$6:$C$23,Inputs!$D$6:$D$23)*$G1415</f>
        <v>25.028571428571428</v>
      </c>
      <c r="K1415" s="252">
        <f t="shared" si="68"/>
        <v>3</v>
      </c>
      <c r="L1415" s="322"/>
      <c r="M1415" s="322"/>
      <c r="N1415" s="322"/>
      <c r="O1415" s="322"/>
      <c r="P1415" s="322"/>
      <c r="Q1415" s="250">
        <f>_xlfn.XLOOKUP($I1415,Inputs!$G$6:$G$23,Inputs!$J$6:$J$23)*$K1415</f>
        <v>98.449131513647643</v>
      </c>
      <c r="R1415" s="250">
        <f>_xlfn.XLOOKUP($I1415,Inputs!$G$6:$G$23,Inputs!$K$6:$K$23)*$K1415</f>
        <v>108.40163934426229</v>
      </c>
      <c r="S1415" s="211" t="s">
        <v>1465</v>
      </c>
      <c r="T1415" s="31" t="s">
        <v>2820</v>
      </c>
      <c r="U1415" s="211" t="s">
        <v>1467</v>
      </c>
      <c r="V1415" s="31" t="s">
        <v>4210</v>
      </c>
      <c r="W1415" s="16"/>
      <c r="X1415" s="16"/>
      <c r="Y1415" s="74">
        <v>150</v>
      </c>
      <c r="Z1415" s="196" t="str">
        <f t="shared" si="66"/>
        <v/>
      </c>
    </row>
    <row r="1416" spans="2:26" ht="18.75">
      <c r="B1416" s="211" t="s">
        <v>1464</v>
      </c>
      <c r="C1416" s="211" t="s">
        <v>2808</v>
      </c>
      <c r="D1416" s="46" t="s">
        <v>2783</v>
      </c>
      <c r="E1416" s="31">
        <v>1</v>
      </c>
      <c r="F1416" s="31" t="s">
        <v>2807</v>
      </c>
      <c r="G1416" s="318">
        <v>60</v>
      </c>
      <c r="H1416" s="318">
        <f t="shared" si="67"/>
        <v>37.037037037037038</v>
      </c>
      <c r="I1416" s="319">
        <v>115</v>
      </c>
      <c r="J1416" s="251">
        <f>_xlfn.XLOOKUP($I1416,Inputs!$C$6:$C$23,Inputs!$D$6:$D$23)*$G1416</f>
        <v>25.028571428571428</v>
      </c>
      <c r="K1416" s="252">
        <f t="shared" si="68"/>
        <v>3</v>
      </c>
      <c r="L1416" s="322"/>
      <c r="M1416" s="322"/>
      <c r="N1416" s="322"/>
      <c r="O1416" s="322"/>
      <c r="P1416" s="322"/>
      <c r="Q1416" s="250">
        <f>_xlfn.XLOOKUP($I1416,Inputs!$G$6:$G$23,Inputs!$J$6:$J$23)*$K1416</f>
        <v>98.449131513647643</v>
      </c>
      <c r="R1416" s="250">
        <f>_xlfn.XLOOKUP($I1416,Inputs!$G$6:$G$23,Inputs!$K$6:$K$23)*$K1416</f>
        <v>108.40163934426229</v>
      </c>
      <c r="S1416" s="211" t="s">
        <v>1467</v>
      </c>
      <c r="T1416" s="31" t="s">
        <v>4210</v>
      </c>
      <c r="U1416" s="211" t="s">
        <v>1460</v>
      </c>
      <c r="V1416" s="31" t="s">
        <v>4099</v>
      </c>
      <c r="W1416" s="16"/>
      <c r="X1416" s="16"/>
      <c r="Y1416" s="74">
        <v>151</v>
      </c>
      <c r="Z1416" s="196" t="str">
        <f t="shared" si="66"/>
        <v/>
      </c>
    </row>
    <row r="1417" spans="2:26" ht="18.75">
      <c r="B1417" s="211" t="s">
        <v>1486</v>
      </c>
      <c r="C1417" s="211" t="s">
        <v>2808</v>
      </c>
      <c r="D1417" s="46" t="s">
        <v>2783</v>
      </c>
      <c r="E1417" s="31">
        <v>1</v>
      </c>
      <c r="F1417" s="31" t="s">
        <v>2807</v>
      </c>
      <c r="G1417" s="318">
        <v>7</v>
      </c>
      <c r="H1417" s="318">
        <f t="shared" si="67"/>
        <v>4.3209876543209873</v>
      </c>
      <c r="I1417" s="319">
        <v>230</v>
      </c>
      <c r="J1417" s="251">
        <f>_xlfn.XLOOKUP($I1417,Inputs!$C$6:$C$23,Inputs!$D$6:$D$23)*$G1417</f>
        <v>3.36</v>
      </c>
      <c r="K1417" s="252">
        <f t="shared" si="68"/>
        <v>3</v>
      </c>
      <c r="L1417" s="322"/>
      <c r="M1417" s="322"/>
      <c r="N1417" s="322"/>
      <c r="O1417" s="322"/>
      <c r="P1417" s="322"/>
      <c r="Q1417" s="250">
        <f>_xlfn.XLOOKUP($I1417,Inputs!$G$6:$G$23,Inputs!$J$6:$J$23)*$K1417</f>
        <v>402</v>
      </c>
      <c r="R1417" s="250">
        <f>_xlfn.XLOOKUP($I1417,Inputs!$G$6:$G$23,Inputs!$K$6:$K$23)*$K1417</f>
        <v>435</v>
      </c>
      <c r="S1417" s="211" t="s">
        <v>1487</v>
      </c>
      <c r="T1417" s="31" t="s">
        <v>3999</v>
      </c>
      <c r="U1417" s="211" t="s">
        <v>1488</v>
      </c>
      <c r="V1417" s="31" t="s">
        <v>4125</v>
      </c>
      <c r="W1417" s="16"/>
      <c r="X1417" s="16"/>
      <c r="Y1417" s="74">
        <v>180</v>
      </c>
      <c r="Z1417" s="196" t="str">
        <f t="shared" si="66"/>
        <v/>
      </c>
    </row>
    <row r="1418" spans="2:26" ht="18.75">
      <c r="B1418" s="211" t="s">
        <v>1486</v>
      </c>
      <c r="C1418" s="211" t="s">
        <v>2808</v>
      </c>
      <c r="D1418" s="46" t="s">
        <v>2783</v>
      </c>
      <c r="E1418" s="31">
        <v>1</v>
      </c>
      <c r="F1418" s="31" t="s">
        <v>2807</v>
      </c>
      <c r="G1418" s="318">
        <v>5</v>
      </c>
      <c r="H1418" s="318">
        <f t="shared" si="67"/>
        <v>3.0864197530864197</v>
      </c>
      <c r="I1418" s="319">
        <v>230</v>
      </c>
      <c r="J1418" s="251">
        <f>_xlfn.XLOOKUP($I1418,Inputs!$C$6:$C$23,Inputs!$D$6:$D$23)*$G1418</f>
        <v>2.4</v>
      </c>
      <c r="K1418" s="252">
        <f t="shared" si="68"/>
        <v>3</v>
      </c>
      <c r="L1418" s="322"/>
      <c r="M1418" s="322"/>
      <c r="N1418" s="322"/>
      <c r="O1418" s="322"/>
      <c r="P1418" s="322"/>
      <c r="Q1418" s="250">
        <f>_xlfn.XLOOKUP($I1418,Inputs!$G$6:$G$23,Inputs!$J$6:$J$23)*$K1418</f>
        <v>402</v>
      </c>
      <c r="R1418" s="250">
        <f>_xlfn.XLOOKUP($I1418,Inputs!$G$6:$G$23,Inputs!$K$6:$K$23)*$K1418</f>
        <v>435</v>
      </c>
      <c r="S1418" s="211" t="s">
        <v>1488</v>
      </c>
      <c r="T1418" s="31" t="s">
        <v>4125</v>
      </c>
      <c r="U1418" s="211" t="s">
        <v>1489</v>
      </c>
      <c r="V1418" s="31" t="s">
        <v>3082</v>
      </c>
      <c r="W1418" s="16"/>
      <c r="X1418" s="16"/>
      <c r="Y1418" s="74">
        <v>181</v>
      </c>
      <c r="Z1418" s="196" t="str">
        <f t="shared" si="66"/>
        <v/>
      </c>
    </row>
    <row r="1419" spans="2:26" ht="18.75">
      <c r="B1419" s="211" t="s">
        <v>1486</v>
      </c>
      <c r="C1419" s="211" t="s">
        <v>2808</v>
      </c>
      <c r="D1419" s="46" t="s">
        <v>2783</v>
      </c>
      <c r="E1419" s="31">
        <v>1</v>
      </c>
      <c r="F1419" s="31" t="s">
        <v>2807</v>
      </c>
      <c r="G1419" s="318">
        <v>0.1</v>
      </c>
      <c r="H1419" s="318">
        <f t="shared" si="67"/>
        <v>6.1728395061728392E-2</v>
      </c>
      <c r="I1419" s="319">
        <v>230</v>
      </c>
      <c r="J1419" s="251">
        <f>_xlfn.XLOOKUP($I1419,Inputs!$C$6:$C$23,Inputs!$D$6:$D$23)*$G1419</f>
        <v>4.8000000000000001E-2</v>
      </c>
      <c r="K1419" s="252">
        <f t="shared" si="68"/>
        <v>3</v>
      </c>
      <c r="L1419" s="322"/>
      <c r="M1419" s="322"/>
      <c r="N1419" s="322"/>
      <c r="O1419" s="322"/>
      <c r="P1419" s="322"/>
      <c r="Q1419" s="250">
        <f>_xlfn.XLOOKUP($I1419,Inputs!$G$6:$G$23,Inputs!$J$6:$J$23)*$K1419</f>
        <v>402</v>
      </c>
      <c r="R1419" s="250">
        <f>_xlfn.XLOOKUP($I1419,Inputs!$G$6:$G$23,Inputs!$K$6:$K$23)*$K1419</f>
        <v>435</v>
      </c>
      <c r="S1419" s="211" t="s">
        <v>1489</v>
      </c>
      <c r="T1419" s="31" t="s">
        <v>3082</v>
      </c>
      <c r="U1419" s="211" t="s">
        <v>4691</v>
      </c>
      <c r="V1419" s="31" t="s">
        <v>4447</v>
      </c>
      <c r="W1419" s="16"/>
      <c r="X1419" s="16"/>
      <c r="Y1419" s="74">
        <v>182</v>
      </c>
      <c r="Z1419" s="196" t="str">
        <f t="shared" si="66"/>
        <v/>
      </c>
    </row>
    <row r="1420" spans="2:26" ht="18.75">
      <c r="B1420" s="211" t="s">
        <v>1486</v>
      </c>
      <c r="C1420" s="211" t="s">
        <v>2808</v>
      </c>
      <c r="D1420" s="46" t="s">
        <v>2783</v>
      </c>
      <c r="E1420" s="31">
        <v>1</v>
      </c>
      <c r="F1420" s="31" t="s">
        <v>2807</v>
      </c>
      <c r="G1420" s="318">
        <v>7</v>
      </c>
      <c r="H1420" s="318">
        <f t="shared" si="67"/>
        <v>4.3209876543209873</v>
      </c>
      <c r="I1420" s="319">
        <v>230</v>
      </c>
      <c r="J1420" s="251">
        <f>_xlfn.XLOOKUP($I1420,Inputs!$C$6:$C$23,Inputs!$D$6:$D$23)*$G1420</f>
        <v>3.36</v>
      </c>
      <c r="K1420" s="252">
        <f t="shared" si="68"/>
        <v>3</v>
      </c>
      <c r="L1420" s="322"/>
      <c r="M1420" s="322"/>
      <c r="N1420" s="322"/>
      <c r="O1420" s="322"/>
      <c r="P1420" s="322"/>
      <c r="Q1420" s="250">
        <f>_xlfn.XLOOKUP($I1420,Inputs!$G$6:$G$23,Inputs!$J$6:$J$23)*$K1420</f>
        <v>402</v>
      </c>
      <c r="R1420" s="250">
        <f>_xlfn.XLOOKUP($I1420,Inputs!$G$6:$G$23,Inputs!$K$6:$K$23)*$K1420</f>
        <v>435</v>
      </c>
      <c r="S1420" s="211" t="s">
        <v>1489</v>
      </c>
      <c r="T1420" s="31" t="s">
        <v>3082</v>
      </c>
      <c r="U1420" s="211" t="s">
        <v>1490</v>
      </c>
      <c r="V1420" s="31" t="s">
        <v>4185</v>
      </c>
      <c r="W1420" s="16"/>
      <c r="X1420" s="16"/>
      <c r="Y1420" s="74">
        <v>183</v>
      </c>
      <c r="Z1420" s="196" t="str">
        <f t="shared" ref="Z1420:Z1483" si="69">IF(S1420=U1420,"YES","")</f>
        <v/>
      </c>
    </row>
    <row r="1421" spans="2:26" ht="18.75">
      <c r="B1421" s="211" t="s">
        <v>1491</v>
      </c>
      <c r="C1421" s="211" t="s">
        <v>2808</v>
      </c>
      <c r="D1421" s="46" t="s">
        <v>2783</v>
      </c>
      <c r="E1421" s="31">
        <v>1</v>
      </c>
      <c r="F1421" s="31" t="s">
        <v>2807</v>
      </c>
      <c r="G1421" s="318">
        <v>7</v>
      </c>
      <c r="H1421" s="318">
        <f t="shared" si="67"/>
        <v>4.3209876543209873</v>
      </c>
      <c r="I1421" s="319">
        <v>230</v>
      </c>
      <c r="J1421" s="251">
        <f>_xlfn.XLOOKUP($I1421,Inputs!$C$6:$C$23,Inputs!$D$6:$D$23)*$G1421</f>
        <v>3.36</v>
      </c>
      <c r="K1421" s="252">
        <f t="shared" si="68"/>
        <v>3</v>
      </c>
      <c r="L1421" s="322"/>
      <c r="M1421" s="322"/>
      <c r="N1421" s="322"/>
      <c r="O1421" s="322"/>
      <c r="P1421" s="322"/>
      <c r="Q1421" s="250">
        <f>_xlfn.XLOOKUP($I1421,Inputs!$G$6:$G$23,Inputs!$J$6:$J$23)*$K1421</f>
        <v>402</v>
      </c>
      <c r="R1421" s="250">
        <f>_xlfn.XLOOKUP($I1421,Inputs!$G$6:$G$23,Inputs!$K$6:$K$23)*$K1421</f>
        <v>435</v>
      </c>
      <c r="S1421" s="211" t="s">
        <v>1487</v>
      </c>
      <c r="T1421" s="31" t="s">
        <v>3999</v>
      </c>
      <c r="U1421" s="211" t="s">
        <v>1488</v>
      </c>
      <c r="V1421" s="31" t="s">
        <v>4125</v>
      </c>
      <c r="W1421" s="16"/>
      <c r="X1421" s="16"/>
      <c r="Y1421" s="74">
        <v>184</v>
      </c>
      <c r="Z1421" s="196" t="str">
        <f t="shared" si="69"/>
        <v/>
      </c>
    </row>
    <row r="1422" spans="2:26" ht="18.75">
      <c r="B1422" s="211" t="s">
        <v>1491</v>
      </c>
      <c r="C1422" s="211" t="s">
        <v>2808</v>
      </c>
      <c r="D1422" s="46" t="s">
        <v>2783</v>
      </c>
      <c r="E1422" s="31">
        <v>1</v>
      </c>
      <c r="F1422" s="31" t="s">
        <v>2807</v>
      </c>
      <c r="G1422" s="318">
        <v>5</v>
      </c>
      <c r="H1422" s="318">
        <f t="shared" si="67"/>
        <v>3.0864197530864197</v>
      </c>
      <c r="I1422" s="319">
        <v>230</v>
      </c>
      <c r="J1422" s="251">
        <f>_xlfn.XLOOKUP($I1422,Inputs!$C$6:$C$23,Inputs!$D$6:$D$23)*$G1422</f>
        <v>2.4</v>
      </c>
      <c r="K1422" s="252">
        <f t="shared" si="68"/>
        <v>3</v>
      </c>
      <c r="L1422" s="322"/>
      <c r="M1422" s="322"/>
      <c r="N1422" s="322"/>
      <c r="O1422" s="322"/>
      <c r="P1422" s="322"/>
      <c r="Q1422" s="250">
        <f>_xlfn.XLOOKUP($I1422,Inputs!$G$6:$G$23,Inputs!$J$6:$J$23)*$K1422</f>
        <v>402</v>
      </c>
      <c r="R1422" s="250">
        <f>_xlfn.XLOOKUP($I1422,Inputs!$G$6:$G$23,Inputs!$K$6:$K$23)*$K1422</f>
        <v>435</v>
      </c>
      <c r="S1422" s="211" t="s">
        <v>1488</v>
      </c>
      <c r="T1422" s="31" t="s">
        <v>4125</v>
      </c>
      <c r="U1422" s="211" t="s">
        <v>1489</v>
      </c>
      <c r="V1422" s="31" t="s">
        <v>3082</v>
      </c>
      <c r="W1422" s="16"/>
      <c r="X1422" s="16"/>
      <c r="Y1422" s="74">
        <v>185</v>
      </c>
      <c r="Z1422" s="196" t="str">
        <f t="shared" si="69"/>
        <v/>
      </c>
    </row>
    <row r="1423" spans="2:26" ht="18.75">
      <c r="B1423" s="211" t="s">
        <v>1491</v>
      </c>
      <c r="C1423" s="211" t="s">
        <v>2808</v>
      </c>
      <c r="D1423" s="46" t="s">
        <v>2783</v>
      </c>
      <c r="E1423" s="31">
        <v>1</v>
      </c>
      <c r="F1423" s="31" t="s">
        <v>2807</v>
      </c>
      <c r="G1423" s="318">
        <v>0.1</v>
      </c>
      <c r="H1423" s="318">
        <f t="shared" si="67"/>
        <v>6.1728395061728392E-2</v>
      </c>
      <c r="I1423" s="319">
        <v>230</v>
      </c>
      <c r="J1423" s="251">
        <f>_xlfn.XLOOKUP($I1423,Inputs!$C$6:$C$23,Inputs!$D$6:$D$23)*$G1423</f>
        <v>4.8000000000000001E-2</v>
      </c>
      <c r="K1423" s="252">
        <f t="shared" si="68"/>
        <v>3</v>
      </c>
      <c r="L1423" s="322"/>
      <c r="M1423" s="322"/>
      <c r="N1423" s="322"/>
      <c r="O1423" s="322"/>
      <c r="P1423" s="322"/>
      <c r="Q1423" s="250">
        <f>_xlfn.XLOOKUP($I1423,Inputs!$G$6:$G$23,Inputs!$J$6:$J$23)*$K1423</f>
        <v>402</v>
      </c>
      <c r="R1423" s="250">
        <f>_xlfn.XLOOKUP($I1423,Inputs!$G$6:$G$23,Inputs!$K$6:$K$23)*$K1423</f>
        <v>435</v>
      </c>
      <c r="S1423" s="211" t="s">
        <v>1489</v>
      </c>
      <c r="T1423" s="31" t="s">
        <v>3082</v>
      </c>
      <c r="U1423" s="211" t="s">
        <v>4691</v>
      </c>
      <c r="V1423" s="31" t="s">
        <v>4447</v>
      </c>
      <c r="W1423" s="16"/>
      <c r="X1423" s="16"/>
      <c r="Y1423" s="74">
        <v>186</v>
      </c>
      <c r="Z1423" s="196" t="str">
        <f t="shared" si="69"/>
        <v/>
      </c>
    </row>
    <row r="1424" spans="2:26" ht="18.75">
      <c r="B1424" s="211" t="s">
        <v>1491</v>
      </c>
      <c r="C1424" s="211" t="s">
        <v>2808</v>
      </c>
      <c r="D1424" s="46" t="s">
        <v>2783</v>
      </c>
      <c r="E1424" s="31">
        <v>1</v>
      </c>
      <c r="F1424" s="31" t="s">
        <v>2807</v>
      </c>
      <c r="G1424" s="318">
        <v>7</v>
      </c>
      <c r="H1424" s="318">
        <f t="shared" si="67"/>
        <v>4.3209876543209873</v>
      </c>
      <c r="I1424" s="319">
        <v>230</v>
      </c>
      <c r="J1424" s="251">
        <f>_xlfn.XLOOKUP($I1424,Inputs!$C$6:$C$23,Inputs!$D$6:$D$23)*$G1424</f>
        <v>3.36</v>
      </c>
      <c r="K1424" s="252">
        <f t="shared" si="68"/>
        <v>3</v>
      </c>
      <c r="L1424" s="322"/>
      <c r="M1424" s="322"/>
      <c r="N1424" s="322"/>
      <c r="O1424" s="322"/>
      <c r="P1424" s="322"/>
      <c r="Q1424" s="250">
        <f>_xlfn.XLOOKUP($I1424,Inputs!$G$6:$G$23,Inputs!$J$6:$J$23)*$K1424</f>
        <v>402</v>
      </c>
      <c r="R1424" s="250">
        <f>_xlfn.XLOOKUP($I1424,Inputs!$G$6:$G$23,Inputs!$K$6:$K$23)*$K1424</f>
        <v>435</v>
      </c>
      <c r="S1424" s="211" t="s">
        <v>1489</v>
      </c>
      <c r="T1424" s="31" t="s">
        <v>3082</v>
      </c>
      <c r="U1424" s="211" t="s">
        <v>1490</v>
      </c>
      <c r="V1424" s="31" t="s">
        <v>4185</v>
      </c>
      <c r="W1424" s="16"/>
      <c r="X1424" s="16"/>
      <c r="Y1424" s="74">
        <v>187</v>
      </c>
      <c r="Z1424" s="196" t="str">
        <f t="shared" si="69"/>
        <v/>
      </c>
    </row>
    <row r="1425" spans="2:26" ht="18.75">
      <c r="B1425" s="211" t="s">
        <v>1494</v>
      </c>
      <c r="C1425" s="211" t="s">
        <v>2808</v>
      </c>
      <c r="D1425" s="46" t="s">
        <v>2783</v>
      </c>
      <c r="E1425" s="31">
        <v>2</v>
      </c>
      <c r="F1425" s="31" t="s">
        <v>2807</v>
      </c>
      <c r="G1425" s="318">
        <v>0.1</v>
      </c>
      <c r="H1425" s="318">
        <f t="shared" si="67"/>
        <v>6.1728395061728392E-2</v>
      </c>
      <c r="I1425" s="319">
        <v>115</v>
      </c>
      <c r="J1425" s="251">
        <f>_xlfn.XLOOKUP($I1425,Inputs!$C$6:$C$23,Inputs!$D$6:$D$23)*$G1425</f>
        <v>4.1714285714285718E-2</v>
      </c>
      <c r="K1425" s="252">
        <f t="shared" si="68"/>
        <v>3</v>
      </c>
      <c r="L1425" s="322"/>
      <c r="M1425" s="322"/>
      <c r="N1425" s="322"/>
      <c r="O1425" s="322"/>
      <c r="P1425" s="322"/>
      <c r="Q1425" s="250">
        <f>_xlfn.XLOOKUP($I1425,Inputs!$G$6:$G$23,Inputs!$J$6:$J$23)*$K1425</f>
        <v>98.449131513647643</v>
      </c>
      <c r="R1425" s="250">
        <f>_xlfn.XLOOKUP($I1425,Inputs!$G$6:$G$23,Inputs!$K$6:$K$23)*$K1425</f>
        <v>108.40163934426229</v>
      </c>
      <c r="S1425" s="211" t="s">
        <v>1495</v>
      </c>
      <c r="T1425" s="31" t="s">
        <v>2826</v>
      </c>
      <c r="U1425" s="211" t="s">
        <v>1496</v>
      </c>
      <c r="V1425" s="31" t="s">
        <v>3933</v>
      </c>
      <c r="W1425" s="16"/>
      <c r="X1425" s="16"/>
      <c r="Y1425" s="74">
        <v>191</v>
      </c>
      <c r="Z1425" s="196" t="str">
        <f t="shared" si="69"/>
        <v/>
      </c>
    </row>
    <row r="1426" spans="2:26" ht="18.75">
      <c r="B1426" s="211" t="s">
        <v>1494</v>
      </c>
      <c r="C1426" s="211" t="s">
        <v>2808</v>
      </c>
      <c r="D1426" s="46" t="s">
        <v>2783</v>
      </c>
      <c r="E1426" s="31">
        <v>1</v>
      </c>
      <c r="F1426" s="31" t="s">
        <v>2807</v>
      </c>
      <c r="G1426" s="318">
        <v>30</v>
      </c>
      <c r="H1426" s="318">
        <f t="shared" si="67"/>
        <v>18.518518518518519</v>
      </c>
      <c r="I1426" s="319">
        <v>115</v>
      </c>
      <c r="J1426" s="251">
        <f>_xlfn.XLOOKUP($I1426,Inputs!$C$6:$C$23,Inputs!$D$6:$D$23)*$G1426</f>
        <v>12.514285714285714</v>
      </c>
      <c r="K1426" s="252">
        <f t="shared" si="68"/>
        <v>3</v>
      </c>
      <c r="L1426" s="322"/>
      <c r="M1426" s="322"/>
      <c r="N1426" s="322"/>
      <c r="O1426" s="322"/>
      <c r="P1426" s="322"/>
      <c r="Q1426" s="250">
        <f>_xlfn.XLOOKUP($I1426,Inputs!$G$6:$G$23,Inputs!$J$6:$J$23)*$K1426</f>
        <v>98.449131513647643</v>
      </c>
      <c r="R1426" s="250">
        <f>_xlfn.XLOOKUP($I1426,Inputs!$G$6:$G$23,Inputs!$K$6:$K$23)*$K1426</f>
        <v>108.40163934426229</v>
      </c>
      <c r="S1426" s="211" t="s">
        <v>1495</v>
      </c>
      <c r="T1426" s="31" t="s">
        <v>2826</v>
      </c>
      <c r="U1426" s="211" t="s">
        <v>1497</v>
      </c>
      <c r="V1426" s="31" t="s">
        <v>2827</v>
      </c>
      <c r="W1426" s="16"/>
      <c r="X1426" s="16"/>
      <c r="Y1426" s="74">
        <v>192</v>
      </c>
      <c r="Z1426" s="196" t="str">
        <f t="shared" si="69"/>
        <v/>
      </c>
    </row>
    <row r="1427" spans="2:26" ht="18.75">
      <c r="B1427" s="211" t="s">
        <v>1494</v>
      </c>
      <c r="C1427" s="211" t="s">
        <v>2808</v>
      </c>
      <c r="D1427" s="46" t="s">
        <v>2783</v>
      </c>
      <c r="E1427" s="31">
        <v>1</v>
      </c>
      <c r="F1427" s="31" t="s">
        <v>2807</v>
      </c>
      <c r="G1427" s="318">
        <v>38</v>
      </c>
      <c r="H1427" s="318">
        <f t="shared" si="67"/>
        <v>23.456790123456788</v>
      </c>
      <c r="I1427" s="319">
        <v>115</v>
      </c>
      <c r="J1427" s="251">
        <f>_xlfn.XLOOKUP($I1427,Inputs!$C$6:$C$23,Inputs!$D$6:$D$23)*$G1427</f>
        <v>15.851428571428572</v>
      </c>
      <c r="K1427" s="252">
        <f t="shared" si="68"/>
        <v>3</v>
      </c>
      <c r="L1427" s="322"/>
      <c r="M1427" s="322"/>
      <c r="N1427" s="322"/>
      <c r="O1427" s="322"/>
      <c r="P1427" s="322"/>
      <c r="Q1427" s="250">
        <f>_xlfn.XLOOKUP($I1427,Inputs!$G$6:$G$23,Inputs!$J$6:$J$23)*$K1427</f>
        <v>98.449131513647643</v>
      </c>
      <c r="R1427" s="250">
        <f>_xlfn.XLOOKUP($I1427,Inputs!$G$6:$G$23,Inputs!$K$6:$K$23)*$K1427</f>
        <v>108.40163934426229</v>
      </c>
      <c r="S1427" s="211" t="s">
        <v>4319</v>
      </c>
      <c r="T1427" s="31" t="s">
        <v>4320</v>
      </c>
      <c r="U1427" s="211" t="s">
        <v>1495</v>
      </c>
      <c r="V1427" s="31" t="s">
        <v>2826</v>
      </c>
      <c r="W1427" s="16"/>
      <c r="X1427" s="16"/>
      <c r="Y1427" s="74">
        <v>193</v>
      </c>
      <c r="Z1427" s="196" t="str">
        <f t="shared" si="69"/>
        <v/>
      </c>
    </row>
    <row r="1428" spans="2:26" ht="18.75">
      <c r="B1428" s="211" t="s">
        <v>1494</v>
      </c>
      <c r="C1428" s="211" t="s">
        <v>2808</v>
      </c>
      <c r="D1428" s="46" t="s">
        <v>2783</v>
      </c>
      <c r="E1428" s="31">
        <v>1</v>
      </c>
      <c r="F1428" s="31" t="s">
        <v>2807</v>
      </c>
      <c r="G1428" s="318">
        <v>38</v>
      </c>
      <c r="H1428" s="318">
        <f t="shared" si="67"/>
        <v>23.456790123456788</v>
      </c>
      <c r="I1428" s="319">
        <v>115</v>
      </c>
      <c r="J1428" s="251">
        <f>_xlfn.XLOOKUP($I1428,Inputs!$C$6:$C$23,Inputs!$D$6:$D$23)*$G1428</f>
        <v>15.851428571428572</v>
      </c>
      <c r="K1428" s="252">
        <f t="shared" si="68"/>
        <v>3</v>
      </c>
      <c r="L1428" s="322"/>
      <c r="M1428" s="322"/>
      <c r="N1428" s="322"/>
      <c r="O1428" s="322"/>
      <c r="P1428" s="322"/>
      <c r="Q1428" s="250">
        <f>_xlfn.XLOOKUP($I1428,Inputs!$G$6:$G$23,Inputs!$J$6:$J$23)*$K1428</f>
        <v>98.449131513647643</v>
      </c>
      <c r="R1428" s="250">
        <f>_xlfn.XLOOKUP($I1428,Inputs!$G$6:$G$23,Inputs!$K$6:$K$23)*$K1428</f>
        <v>108.40163934426229</v>
      </c>
      <c r="S1428" s="211" t="s">
        <v>1498</v>
      </c>
      <c r="T1428" s="31" t="s">
        <v>4121</v>
      </c>
      <c r="U1428" s="211" t="s">
        <v>1499</v>
      </c>
      <c r="V1428" s="31" t="s">
        <v>4236</v>
      </c>
      <c r="W1428" s="16"/>
      <c r="X1428" s="16"/>
      <c r="Y1428" s="74">
        <v>194</v>
      </c>
      <c r="Z1428" s="196" t="str">
        <f t="shared" si="69"/>
        <v/>
      </c>
    </row>
    <row r="1429" spans="2:26" ht="18.75">
      <c r="B1429" s="211" t="s">
        <v>1494</v>
      </c>
      <c r="C1429" s="211" t="s">
        <v>2808</v>
      </c>
      <c r="D1429" s="46" t="s">
        <v>2783</v>
      </c>
      <c r="E1429" s="31">
        <v>1</v>
      </c>
      <c r="F1429" s="31" t="s">
        <v>2807</v>
      </c>
      <c r="G1429" s="318">
        <v>32</v>
      </c>
      <c r="H1429" s="318">
        <f t="shared" si="67"/>
        <v>19.753086419753085</v>
      </c>
      <c r="I1429" s="319">
        <v>115</v>
      </c>
      <c r="J1429" s="251">
        <f>_xlfn.XLOOKUP($I1429,Inputs!$C$6:$C$23,Inputs!$D$6:$D$23)*$G1429</f>
        <v>13.348571428571429</v>
      </c>
      <c r="K1429" s="252">
        <f t="shared" si="68"/>
        <v>3</v>
      </c>
      <c r="L1429" s="322"/>
      <c r="M1429" s="322"/>
      <c r="N1429" s="322"/>
      <c r="O1429" s="322"/>
      <c r="P1429" s="322"/>
      <c r="Q1429" s="250">
        <f>_xlfn.XLOOKUP($I1429,Inputs!$G$6:$G$23,Inputs!$J$6:$J$23)*$K1429</f>
        <v>98.449131513647643</v>
      </c>
      <c r="R1429" s="250">
        <f>_xlfn.XLOOKUP($I1429,Inputs!$G$6:$G$23,Inputs!$K$6:$K$23)*$K1429</f>
        <v>108.40163934426229</v>
      </c>
      <c r="S1429" s="211" t="s">
        <v>1500</v>
      </c>
      <c r="T1429" s="31" t="s">
        <v>4180</v>
      </c>
      <c r="U1429" s="211" t="s">
        <v>1498</v>
      </c>
      <c r="V1429" s="31" t="s">
        <v>4121</v>
      </c>
      <c r="W1429" s="16"/>
      <c r="X1429" s="16"/>
      <c r="Y1429" s="74">
        <v>195</v>
      </c>
      <c r="Z1429" s="196" t="str">
        <f t="shared" si="69"/>
        <v/>
      </c>
    </row>
    <row r="1430" spans="2:26" ht="18.75">
      <c r="B1430" s="211" t="s">
        <v>1494</v>
      </c>
      <c r="C1430" s="211" t="s">
        <v>2808</v>
      </c>
      <c r="D1430" s="46" t="s">
        <v>2783</v>
      </c>
      <c r="E1430" s="31">
        <v>1</v>
      </c>
      <c r="F1430" s="31" t="s">
        <v>2807</v>
      </c>
      <c r="G1430" s="318">
        <v>0.1</v>
      </c>
      <c r="H1430" s="318">
        <f t="shared" si="67"/>
        <v>6.1728395061728392E-2</v>
      </c>
      <c r="I1430" s="319">
        <v>115</v>
      </c>
      <c r="J1430" s="251">
        <f>_xlfn.XLOOKUP($I1430,Inputs!$C$6:$C$23,Inputs!$D$6:$D$23)*$G1430</f>
        <v>4.1714285714285718E-2</v>
      </c>
      <c r="K1430" s="252">
        <f t="shared" si="68"/>
        <v>3</v>
      </c>
      <c r="L1430" s="322"/>
      <c r="M1430" s="322"/>
      <c r="N1430" s="322"/>
      <c r="O1430" s="322"/>
      <c r="P1430" s="322"/>
      <c r="Q1430" s="250">
        <f>_xlfn.XLOOKUP($I1430,Inputs!$G$6:$G$23,Inputs!$J$6:$J$23)*$K1430</f>
        <v>98.449131513647643</v>
      </c>
      <c r="R1430" s="250">
        <f>_xlfn.XLOOKUP($I1430,Inputs!$G$6:$G$23,Inputs!$K$6:$K$23)*$K1430</f>
        <v>108.40163934426229</v>
      </c>
      <c r="S1430" s="211" t="s">
        <v>1497</v>
      </c>
      <c r="T1430" s="31" t="s">
        <v>2827</v>
      </c>
      <c r="U1430" s="211" t="s">
        <v>1500</v>
      </c>
      <c r="V1430" s="31" t="s">
        <v>4180</v>
      </c>
      <c r="W1430" s="16"/>
      <c r="X1430" s="16"/>
      <c r="Y1430" s="74">
        <v>196</v>
      </c>
      <c r="Z1430" s="196" t="str">
        <f t="shared" si="69"/>
        <v/>
      </c>
    </row>
    <row r="1431" spans="2:26" ht="18.75">
      <c r="B1431" s="211" t="s">
        <v>1501</v>
      </c>
      <c r="C1431" s="211" t="s">
        <v>2808</v>
      </c>
      <c r="D1431" s="46" t="s">
        <v>2783</v>
      </c>
      <c r="E1431" s="31">
        <v>1</v>
      </c>
      <c r="F1431" s="31" t="s">
        <v>2807</v>
      </c>
      <c r="G1431" s="318">
        <v>10</v>
      </c>
      <c r="H1431" s="318">
        <f t="shared" si="67"/>
        <v>6.1728395061728394</v>
      </c>
      <c r="I1431" s="319">
        <v>230</v>
      </c>
      <c r="J1431" s="251">
        <f>_xlfn.XLOOKUP($I1431,Inputs!$C$6:$C$23,Inputs!$D$6:$D$23)*$G1431</f>
        <v>4.8</v>
      </c>
      <c r="K1431" s="252">
        <f t="shared" si="68"/>
        <v>3</v>
      </c>
      <c r="L1431" s="322"/>
      <c r="M1431" s="322"/>
      <c r="N1431" s="322"/>
      <c r="O1431" s="322"/>
      <c r="P1431" s="322"/>
      <c r="Q1431" s="250">
        <f>_xlfn.XLOOKUP($I1431,Inputs!$G$6:$G$23,Inputs!$J$6:$J$23)*$K1431</f>
        <v>402</v>
      </c>
      <c r="R1431" s="250">
        <f>_xlfn.XLOOKUP($I1431,Inputs!$G$6:$G$23,Inputs!$K$6:$K$23)*$K1431</f>
        <v>435</v>
      </c>
      <c r="S1431" s="211" t="s">
        <v>1472</v>
      </c>
      <c r="T1431" s="31" t="s">
        <v>3969</v>
      </c>
      <c r="U1431" s="211" t="s">
        <v>1469</v>
      </c>
      <c r="V1431" s="31" t="s">
        <v>2825</v>
      </c>
      <c r="W1431" s="16"/>
      <c r="X1431" s="16"/>
      <c r="Y1431" s="74">
        <v>197</v>
      </c>
      <c r="Z1431" s="196" t="str">
        <f t="shared" si="69"/>
        <v/>
      </c>
    </row>
    <row r="1432" spans="2:26" ht="18.75">
      <c r="B1432" s="211" t="s">
        <v>1502</v>
      </c>
      <c r="C1432" s="211" t="s">
        <v>2808</v>
      </c>
      <c r="D1432" s="46" t="s">
        <v>2783</v>
      </c>
      <c r="E1432" s="31">
        <v>1</v>
      </c>
      <c r="F1432" s="31" t="s">
        <v>2807</v>
      </c>
      <c r="G1432" s="318">
        <v>1.5</v>
      </c>
      <c r="H1432" s="318">
        <f t="shared" si="67"/>
        <v>0.92592592592592582</v>
      </c>
      <c r="I1432" s="319">
        <v>230</v>
      </c>
      <c r="J1432" s="251">
        <f>_xlfn.XLOOKUP($I1432,Inputs!$C$6:$C$23,Inputs!$D$6:$D$23)*$G1432</f>
        <v>0.72</v>
      </c>
      <c r="K1432" s="252">
        <f t="shared" si="68"/>
        <v>3</v>
      </c>
      <c r="L1432" s="322"/>
      <c r="M1432" s="322"/>
      <c r="N1432" s="322"/>
      <c r="O1432" s="322"/>
      <c r="P1432" s="322"/>
      <c r="Q1432" s="250">
        <f>_xlfn.XLOOKUP($I1432,Inputs!$G$6:$G$23,Inputs!$J$6:$J$23)*$K1432</f>
        <v>402</v>
      </c>
      <c r="R1432" s="250">
        <f>_xlfn.XLOOKUP($I1432,Inputs!$G$6:$G$23,Inputs!$K$6:$K$23)*$K1432</f>
        <v>435</v>
      </c>
      <c r="S1432" s="211" t="s">
        <v>1503</v>
      </c>
      <c r="T1432" s="31" t="s">
        <v>4494</v>
      </c>
      <c r="U1432" s="211" t="s">
        <v>4749</v>
      </c>
      <c r="V1432" s="31" t="s">
        <v>4384</v>
      </c>
      <c r="W1432" s="16"/>
      <c r="X1432" s="16"/>
      <c r="Y1432" s="74">
        <v>200</v>
      </c>
      <c r="Z1432" s="196" t="str">
        <f t="shared" si="69"/>
        <v/>
      </c>
    </row>
    <row r="1433" spans="2:26" ht="18.75">
      <c r="B1433" s="211" t="s">
        <v>1526</v>
      </c>
      <c r="C1433" s="211" t="s">
        <v>2808</v>
      </c>
      <c r="D1433" s="46" t="s">
        <v>2783</v>
      </c>
      <c r="E1433" s="31">
        <v>1</v>
      </c>
      <c r="F1433" s="31" t="s">
        <v>2807</v>
      </c>
      <c r="G1433" s="318">
        <v>1.5</v>
      </c>
      <c r="H1433" s="318">
        <f t="shared" si="67"/>
        <v>0.92592592592592582</v>
      </c>
      <c r="I1433" s="319">
        <v>230</v>
      </c>
      <c r="J1433" s="251">
        <f>_xlfn.XLOOKUP($I1433,Inputs!$C$6:$C$23,Inputs!$D$6:$D$23)*$G1433</f>
        <v>0.72</v>
      </c>
      <c r="K1433" s="252">
        <f t="shared" si="68"/>
        <v>3</v>
      </c>
      <c r="L1433" s="322"/>
      <c r="M1433" s="322"/>
      <c r="N1433" s="322"/>
      <c r="O1433" s="322"/>
      <c r="P1433" s="322"/>
      <c r="Q1433" s="250">
        <f>_xlfn.XLOOKUP($I1433,Inputs!$G$6:$G$23,Inputs!$J$6:$J$23)*$K1433</f>
        <v>402</v>
      </c>
      <c r="R1433" s="250">
        <f>_xlfn.XLOOKUP($I1433,Inputs!$G$6:$G$23,Inputs!$K$6:$K$23)*$K1433</f>
        <v>435</v>
      </c>
      <c r="S1433" s="211" t="s">
        <v>1503</v>
      </c>
      <c r="T1433" s="31" t="s">
        <v>4494</v>
      </c>
      <c r="U1433" s="211" t="s">
        <v>4749</v>
      </c>
      <c r="V1433" s="31" t="s">
        <v>4384</v>
      </c>
      <c r="W1433" s="16"/>
      <c r="X1433" s="16"/>
      <c r="Y1433" s="74">
        <v>201</v>
      </c>
      <c r="Z1433" s="196" t="str">
        <f t="shared" si="69"/>
        <v/>
      </c>
    </row>
    <row r="1434" spans="2:26" ht="18.75">
      <c r="B1434" s="211" t="s">
        <v>1502</v>
      </c>
      <c r="C1434" s="211" t="s">
        <v>2808</v>
      </c>
      <c r="D1434" s="46" t="s">
        <v>2783</v>
      </c>
      <c r="E1434" s="31">
        <v>1</v>
      </c>
      <c r="F1434" s="31" t="s">
        <v>2807</v>
      </c>
      <c r="G1434" s="318">
        <v>1.5</v>
      </c>
      <c r="H1434" s="318">
        <f t="shared" si="67"/>
        <v>0.92592592592592582</v>
      </c>
      <c r="I1434" s="319">
        <v>230</v>
      </c>
      <c r="J1434" s="251">
        <f>_xlfn.XLOOKUP($I1434,Inputs!$C$6:$C$23,Inputs!$D$6:$D$23)*$G1434</f>
        <v>0.72</v>
      </c>
      <c r="K1434" s="252">
        <f t="shared" si="68"/>
        <v>3</v>
      </c>
      <c r="L1434" s="322"/>
      <c r="M1434" s="322"/>
      <c r="N1434" s="322"/>
      <c r="O1434" s="322"/>
      <c r="P1434" s="322"/>
      <c r="Q1434" s="250">
        <f>_xlfn.XLOOKUP($I1434,Inputs!$G$6:$G$23,Inputs!$J$6:$J$23)*$K1434</f>
        <v>402</v>
      </c>
      <c r="R1434" s="250">
        <f>_xlfn.XLOOKUP($I1434,Inputs!$G$6:$G$23,Inputs!$K$6:$K$23)*$K1434</f>
        <v>435</v>
      </c>
      <c r="S1434" s="211" t="s">
        <v>1503</v>
      </c>
      <c r="T1434" s="31" t="s">
        <v>4494</v>
      </c>
      <c r="U1434" s="211" t="s">
        <v>1504</v>
      </c>
      <c r="V1434" s="31" t="s">
        <v>4015</v>
      </c>
      <c r="W1434" s="16"/>
      <c r="X1434" s="16"/>
      <c r="Y1434" s="74">
        <v>202</v>
      </c>
      <c r="Z1434" s="196" t="str">
        <f t="shared" si="69"/>
        <v/>
      </c>
    </row>
    <row r="1435" spans="2:26" ht="18.75">
      <c r="B1435" s="211" t="s">
        <v>1505</v>
      </c>
      <c r="C1435" s="211" t="s">
        <v>2808</v>
      </c>
      <c r="D1435" s="46" t="s">
        <v>2783</v>
      </c>
      <c r="E1435" s="31">
        <v>1</v>
      </c>
      <c r="F1435" s="31" t="s">
        <v>2807</v>
      </c>
      <c r="G1435" s="318">
        <v>6</v>
      </c>
      <c r="H1435" s="318">
        <f t="shared" si="67"/>
        <v>3.7037037037037033</v>
      </c>
      <c r="I1435" s="319">
        <v>230</v>
      </c>
      <c r="J1435" s="251">
        <f>_xlfn.XLOOKUP($I1435,Inputs!$C$6:$C$23,Inputs!$D$6:$D$23)*$G1435</f>
        <v>2.88</v>
      </c>
      <c r="K1435" s="252">
        <f t="shared" si="68"/>
        <v>3</v>
      </c>
      <c r="L1435" s="322"/>
      <c r="M1435" s="322"/>
      <c r="N1435" s="322"/>
      <c r="O1435" s="322"/>
      <c r="P1435" s="322"/>
      <c r="Q1435" s="250">
        <f>_xlfn.XLOOKUP($I1435,Inputs!$G$6:$G$23,Inputs!$J$6:$J$23)*$K1435</f>
        <v>402</v>
      </c>
      <c r="R1435" s="250">
        <f>_xlfn.XLOOKUP($I1435,Inputs!$G$6:$G$23,Inputs!$K$6:$K$23)*$K1435</f>
        <v>435</v>
      </c>
      <c r="S1435" s="211" t="s">
        <v>1503</v>
      </c>
      <c r="T1435" s="31" t="s">
        <v>4494</v>
      </c>
      <c r="U1435" s="211" t="s">
        <v>1508</v>
      </c>
      <c r="V1435" s="31" t="s">
        <v>2828</v>
      </c>
      <c r="W1435" s="16"/>
      <c r="X1435" s="16"/>
      <c r="Y1435" s="74">
        <v>203</v>
      </c>
      <c r="Z1435" s="196" t="str">
        <f t="shared" si="69"/>
        <v/>
      </c>
    </row>
    <row r="1436" spans="2:26" ht="18.75">
      <c r="B1436" s="211" t="s">
        <v>1505</v>
      </c>
      <c r="C1436" s="211" t="s">
        <v>2808</v>
      </c>
      <c r="D1436" s="46" t="s">
        <v>2783</v>
      </c>
      <c r="E1436" s="31">
        <v>1</v>
      </c>
      <c r="F1436" s="31" t="s">
        <v>2807</v>
      </c>
      <c r="G1436" s="318">
        <v>0.1</v>
      </c>
      <c r="H1436" s="318">
        <f t="shared" si="67"/>
        <v>6.1728395061728392E-2</v>
      </c>
      <c r="I1436" s="319">
        <v>230</v>
      </c>
      <c r="J1436" s="251">
        <f>_xlfn.XLOOKUP($I1436,Inputs!$C$6:$C$23,Inputs!$D$6:$D$23)*$G1436</f>
        <v>4.8000000000000001E-2</v>
      </c>
      <c r="K1436" s="252">
        <f t="shared" si="68"/>
        <v>3</v>
      </c>
      <c r="L1436" s="322"/>
      <c r="M1436" s="322"/>
      <c r="N1436" s="322"/>
      <c r="O1436" s="322"/>
      <c r="P1436" s="322"/>
      <c r="Q1436" s="250">
        <f>_xlfn.XLOOKUP($I1436,Inputs!$G$6:$G$23,Inputs!$J$6:$J$23)*$K1436</f>
        <v>402</v>
      </c>
      <c r="R1436" s="250">
        <f>_xlfn.XLOOKUP($I1436,Inputs!$G$6:$G$23,Inputs!$K$6:$K$23)*$K1436</f>
        <v>435</v>
      </c>
      <c r="S1436" s="211" t="s">
        <v>1508</v>
      </c>
      <c r="T1436" s="31" t="s">
        <v>2828</v>
      </c>
      <c r="U1436" s="211" t="s">
        <v>4707</v>
      </c>
      <c r="V1436" s="31" t="s">
        <v>4526</v>
      </c>
      <c r="W1436" s="16"/>
      <c r="X1436" s="16"/>
      <c r="Y1436" s="74">
        <v>204</v>
      </c>
      <c r="Z1436" s="196" t="str">
        <f t="shared" si="69"/>
        <v/>
      </c>
    </row>
    <row r="1437" spans="2:26" ht="18.75">
      <c r="B1437" s="211" t="s">
        <v>1505</v>
      </c>
      <c r="C1437" s="211" t="s">
        <v>2808</v>
      </c>
      <c r="D1437" s="46" t="s">
        <v>2783</v>
      </c>
      <c r="E1437" s="31">
        <v>1</v>
      </c>
      <c r="F1437" s="31" t="s">
        <v>2807</v>
      </c>
      <c r="G1437" s="318">
        <v>6</v>
      </c>
      <c r="H1437" s="318">
        <f t="shared" si="67"/>
        <v>3.7037037037037033</v>
      </c>
      <c r="I1437" s="319">
        <v>230</v>
      </c>
      <c r="J1437" s="251">
        <f>_xlfn.XLOOKUP($I1437,Inputs!$C$6:$C$23,Inputs!$D$6:$D$23)*$G1437</f>
        <v>2.88</v>
      </c>
      <c r="K1437" s="252">
        <f t="shared" si="68"/>
        <v>3</v>
      </c>
      <c r="L1437" s="322"/>
      <c r="M1437" s="322"/>
      <c r="N1437" s="322"/>
      <c r="O1437" s="322"/>
      <c r="P1437" s="322"/>
      <c r="Q1437" s="250">
        <f>_xlfn.XLOOKUP($I1437,Inputs!$G$6:$G$23,Inputs!$J$6:$J$23)*$K1437</f>
        <v>402</v>
      </c>
      <c r="R1437" s="250">
        <f>_xlfn.XLOOKUP($I1437,Inputs!$G$6:$G$23,Inputs!$K$6:$K$23)*$K1437</f>
        <v>435</v>
      </c>
      <c r="S1437" s="211" t="s">
        <v>1508</v>
      </c>
      <c r="T1437" s="31" t="s">
        <v>2828</v>
      </c>
      <c r="U1437" s="211" t="s">
        <v>1506</v>
      </c>
      <c r="V1437" s="31" t="s">
        <v>2830</v>
      </c>
      <c r="W1437" s="16"/>
      <c r="X1437" s="16"/>
      <c r="Y1437" s="74">
        <v>205</v>
      </c>
      <c r="Z1437" s="196" t="str">
        <f t="shared" si="69"/>
        <v/>
      </c>
    </row>
    <row r="1438" spans="2:26" ht="18.75">
      <c r="B1438" s="211" t="s">
        <v>1505</v>
      </c>
      <c r="C1438" s="211" t="s">
        <v>2808</v>
      </c>
      <c r="D1438" s="46" t="s">
        <v>2783</v>
      </c>
      <c r="E1438" s="31">
        <v>1</v>
      </c>
      <c r="F1438" s="31" t="s">
        <v>2807</v>
      </c>
      <c r="G1438" s="318">
        <v>6</v>
      </c>
      <c r="H1438" s="318">
        <f t="shared" si="67"/>
        <v>3.7037037037037033</v>
      </c>
      <c r="I1438" s="319">
        <v>230</v>
      </c>
      <c r="J1438" s="251">
        <f>_xlfn.XLOOKUP($I1438,Inputs!$C$6:$C$23,Inputs!$D$6:$D$23)*$G1438</f>
        <v>2.88</v>
      </c>
      <c r="K1438" s="252">
        <f t="shared" si="68"/>
        <v>3</v>
      </c>
      <c r="L1438" s="322"/>
      <c r="M1438" s="322"/>
      <c r="N1438" s="322"/>
      <c r="O1438" s="322"/>
      <c r="P1438" s="322"/>
      <c r="Q1438" s="250">
        <f>_xlfn.XLOOKUP($I1438,Inputs!$G$6:$G$23,Inputs!$J$6:$J$23)*$K1438</f>
        <v>402</v>
      </c>
      <c r="R1438" s="250">
        <f>_xlfn.XLOOKUP($I1438,Inputs!$G$6:$G$23,Inputs!$K$6:$K$23)*$K1438</f>
        <v>435</v>
      </c>
      <c r="S1438" s="211" t="s">
        <v>1506</v>
      </c>
      <c r="T1438" s="31" t="s">
        <v>2830</v>
      </c>
      <c r="U1438" s="211" t="s">
        <v>4326</v>
      </c>
      <c r="V1438" s="31" t="s">
        <v>4317</v>
      </c>
      <c r="W1438" s="16"/>
      <c r="X1438" s="16"/>
      <c r="Y1438" s="74">
        <v>206</v>
      </c>
      <c r="Z1438" s="196" t="str">
        <f t="shared" si="69"/>
        <v/>
      </c>
    </row>
    <row r="1439" spans="2:26" ht="18.75">
      <c r="B1439" s="211" t="s">
        <v>1505</v>
      </c>
      <c r="C1439" s="211" t="s">
        <v>2808</v>
      </c>
      <c r="D1439" s="46" t="s">
        <v>2783</v>
      </c>
      <c r="E1439" s="31">
        <v>1</v>
      </c>
      <c r="F1439" s="31" t="s">
        <v>2807</v>
      </c>
      <c r="G1439" s="318">
        <v>50</v>
      </c>
      <c r="H1439" s="318">
        <f t="shared" si="67"/>
        <v>30.864197530864196</v>
      </c>
      <c r="I1439" s="319">
        <v>230</v>
      </c>
      <c r="J1439" s="251">
        <f>_xlfn.XLOOKUP($I1439,Inputs!$C$6:$C$23,Inputs!$D$6:$D$23)*$G1439</f>
        <v>24</v>
      </c>
      <c r="K1439" s="252">
        <f t="shared" si="68"/>
        <v>3</v>
      </c>
      <c r="L1439" s="322"/>
      <c r="M1439" s="322"/>
      <c r="N1439" s="322"/>
      <c r="O1439" s="322"/>
      <c r="P1439" s="322"/>
      <c r="Q1439" s="250">
        <f>_xlfn.XLOOKUP($I1439,Inputs!$G$6:$G$23,Inputs!$J$6:$J$23)*$K1439</f>
        <v>402</v>
      </c>
      <c r="R1439" s="250">
        <f>_xlfn.XLOOKUP($I1439,Inputs!$G$6:$G$23,Inputs!$K$6:$K$23)*$K1439</f>
        <v>435</v>
      </c>
      <c r="S1439" s="211" t="s">
        <v>1506</v>
      </c>
      <c r="T1439" s="31" t="s">
        <v>2830</v>
      </c>
      <c r="U1439" s="211" t="s">
        <v>1507</v>
      </c>
      <c r="V1439" s="31" t="s">
        <v>2832</v>
      </c>
      <c r="W1439" s="16"/>
      <c r="X1439" s="16"/>
      <c r="Y1439" s="74">
        <v>207</v>
      </c>
      <c r="Z1439" s="196" t="str">
        <f t="shared" si="69"/>
        <v/>
      </c>
    </row>
    <row r="1440" spans="2:26" ht="18.75">
      <c r="B1440" s="211" t="s">
        <v>1505</v>
      </c>
      <c r="C1440" s="211" t="s">
        <v>2808</v>
      </c>
      <c r="D1440" s="46" t="s">
        <v>2783</v>
      </c>
      <c r="E1440" s="31">
        <v>1</v>
      </c>
      <c r="F1440" s="31" t="s">
        <v>2807</v>
      </c>
      <c r="G1440" s="318">
        <v>0.1</v>
      </c>
      <c r="H1440" s="318">
        <f t="shared" si="67"/>
        <v>6.1728395061728392E-2</v>
      </c>
      <c r="I1440" s="319">
        <v>230</v>
      </c>
      <c r="J1440" s="251">
        <f>_xlfn.XLOOKUP($I1440,Inputs!$C$6:$C$23,Inputs!$D$6:$D$23)*$G1440</f>
        <v>4.8000000000000001E-2</v>
      </c>
      <c r="K1440" s="252">
        <f t="shared" si="68"/>
        <v>3</v>
      </c>
      <c r="L1440" s="322"/>
      <c r="M1440" s="322"/>
      <c r="N1440" s="322"/>
      <c r="O1440" s="322"/>
      <c r="P1440" s="322"/>
      <c r="Q1440" s="250">
        <f>_xlfn.XLOOKUP($I1440,Inputs!$G$6:$G$23,Inputs!$J$6:$J$23)*$K1440</f>
        <v>402</v>
      </c>
      <c r="R1440" s="250">
        <f>_xlfn.XLOOKUP($I1440,Inputs!$G$6:$G$23,Inputs!$K$6:$K$23)*$K1440</f>
        <v>435</v>
      </c>
      <c r="S1440" s="211" t="s">
        <v>1507</v>
      </c>
      <c r="T1440" s="31" t="s">
        <v>2832</v>
      </c>
      <c r="U1440" s="211" t="s">
        <v>1514</v>
      </c>
      <c r="V1440" s="31" t="s">
        <v>4306</v>
      </c>
      <c r="W1440" s="16"/>
      <c r="X1440" s="16"/>
      <c r="Y1440" s="74">
        <v>208</v>
      </c>
      <c r="Z1440" s="196" t="str">
        <f t="shared" si="69"/>
        <v/>
      </c>
    </row>
    <row r="1441" spans="2:26" ht="18.75">
      <c r="B1441" s="211" t="s">
        <v>1505</v>
      </c>
      <c r="C1441" s="211" t="s">
        <v>2808</v>
      </c>
      <c r="D1441" s="46" t="s">
        <v>2783</v>
      </c>
      <c r="E1441" s="31">
        <v>1</v>
      </c>
      <c r="F1441" s="31" t="s">
        <v>2807</v>
      </c>
      <c r="G1441" s="318">
        <v>35</v>
      </c>
      <c r="H1441" s="318">
        <f t="shared" si="67"/>
        <v>21.604938271604937</v>
      </c>
      <c r="I1441" s="319">
        <v>230</v>
      </c>
      <c r="J1441" s="251">
        <f>_xlfn.XLOOKUP($I1441,Inputs!$C$6:$C$23,Inputs!$D$6:$D$23)*$G1441</f>
        <v>16.8</v>
      </c>
      <c r="K1441" s="252">
        <f t="shared" si="68"/>
        <v>3</v>
      </c>
      <c r="L1441" s="322"/>
      <c r="M1441" s="322"/>
      <c r="N1441" s="322"/>
      <c r="O1441" s="322"/>
      <c r="P1441" s="322"/>
      <c r="Q1441" s="250">
        <f>_xlfn.XLOOKUP($I1441,Inputs!$G$6:$G$23,Inputs!$J$6:$J$23)*$K1441</f>
        <v>402</v>
      </c>
      <c r="R1441" s="250">
        <f>_xlfn.XLOOKUP($I1441,Inputs!$G$6:$G$23,Inputs!$K$6:$K$23)*$K1441</f>
        <v>435</v>
      </c>
      <c r="S1441" s="211" t="s">
        <v>1507</v>
      </c>
      <c r="T1441" s="31" t="s">
        <v>2832</v>
      </c>
      <c r="U1441" s="211" t="s">
        <v>1373</v>
      </c>
      <c r="V1441" s="31" t="s">
        <v>4229</v>
      </c>
      <c r="W1441" s="16"/>
      <c r="X1441" s="16"/>
      <c r="Y1441" s="74">
        <v>209</v>
      </c>
      <c r="Z1441" s="196" t="str">
        <f t="shared" si="69"/>
        <v/>
      </c>
    </row>
    <row r="1442" spans="2:26" ht="18.75">
      <c r="B1442" s="211" t="s">
        <v>1505</v>
      </c>
      <c r="C1442" s="211" t="s">
        <v>2808</v>
      </c>
      <c r="D1442" s="46" t="s">
        <v>2783</v>
      </c>
      <c r="E1442" s="31">
        <v>1</v>
      </c>
      <c r="F1442" s="31" t="s">
        <v>2807</v>
      </c>
      <c r="G1442" s="318">
        <v>40</v>
      </c>
      <c r="H1442" s="318">
        <f t="shared" si="67"/>
        <v>24.691358024691358</v>
      </c>
      <c r="I1442" s="319">
        <v>230</v>
      </c>
      <c r="J1442" s="251">
        <f>_xlfn.XLOOKUP($I1442,Inputs!$C$6:$C$23,Inputs!$D$6:$D$23)*$G1442</f>
        <v>19.2</v>
      </c>
      <c r="K1442" s="252">
        <f t="shared" si="68"/>
        <v>3</v>
      </c>
      <c r="L1442" s="322"/>
      <c r="M1442" s="322"/>
      <c r="N1442" s="322"/>
      <c r="O1442" s="322"/>
      <c r="P1442" s="322"/>
      <c r="Q1442" s="250">
        <f>_xlfn.XLOOKUP($I1442,Inputs!$G$6:$G$23,Inputs!$J$6:$J$23)*$K1442</f>
        <v>402</v>
      </c>
      <c r="R1442" s="250">
        <f>_xlfn.XLOOKUP($I1442,Inputs!$G$6:$G$23,Inputs!$K$6:$K$23)*$K1442</f>
        <v>435</v>
      </c>
      <c r="S1442" s="211" t="s">
        <v>1373</v>
      </c>
      <c r="T1442" s="31" t="s">
        <v>4229</v>
      </c>
      <c r="U1442" s="211" t="s">
        <v>1509</v>
      </c>
      <c r="V1442" s="31" t="s">
        <v>2829</v>
      </c>
      <c r="W1442" s="16"/>
      <c r="X1442" s="16"/>
      <c r="Y1442" s="74">
        <v>210</v>
      </c>
      <c r="Z1442" s="196" t="str">
        <f t="shared" si="69"/>
        <v/>
      </c>
    </row>
    <row r="1443" spans="2:26" ht="18.75">
      <c r="B1443" s="211" t="s">
        <v>1505</v>
      </c>
      <c r="C1443" s="211" t="s">
        <v>2808</v>
      </c>
      <c r="D1443" s="46" t="s">
        <v>2783</v>
      </c>
      <c r="E1443" s="31">
        <v>1</v>
      </c>
      <c r="F1443" s="31" t="s">
        <v>2807</v>
      </c>
      <c r="G1443" s="318">
        <v>0.1</v>
      </c>
      <c r="H1443" s="318">
        <f t="shared" si="67"/>
        <v>6.1728395061728392E-2</v>
      </c>
      <c r="I1443" s="319">
        <v>230</v>
      </c>
      <c r="J1443" s="251">
        <f>_xlfn.XLOOKUP($I1443,Inputs!$C$6:$C$23,Inputs!$D$6:$D$23)*$G1443</f>
        <v>4.8000000000000001E-2</v>
      </c>
      <c r="K1443" s="252">
        <f t="shared" si="68"/>
        <v>3</v>
      </c>
      <c r="L1443" s="322"/>
      <c r="M1443" s="322"/>
      <c r="N1443" s="322"/>
      <c r="O1443" s="322"/>
      <c r="P1443" s="322"/>
      <c r="Q1443" s="250">
        <f>_xlfn.XLOOKUP($I1443,Inputs!$G$6:$G$23,Inputs!$J$6:$J$23)*$K1443</f>
        <v>402</v>
      </c>
      <c r="R1443" s="250">
        <f>_xlfn.XLOOKUP($I1443,Inputs!$G$6:$G$23,Inputs!$K$6:$K$23)*$K1443</f>
        <v>435</v>
      </c>
      <c r="S1443" s="211" t="s">
        <v>1509</v>
      </c>
      <c r="T1443" s="31" t="s">
        <v>2829</v>
      </c>
      <c r="U1443" s="211" t="s">
        <v>1510</v>
      </c>
      <c r="V1443" s="31" t="s">
        <v>4044</v>
      </c>
      <c r="W1443" s="16"/>
      <c r="X1443" s="16"/>
      <c r="Y1443" s="74">
        <v>211</v>
      </c>
      <c r="Z1443" s="196" t="str">
        <f t="shared" si="69"/>
        <v/>
      </c>
    </row>
    <row r="1444" spans="2:26" ht="18.75">
      <c r="B1444" s="211" t="s">
        <v>1505</v>
      </c>
      <c r="C1444" s="211" t="s">
        <v>2808</v>
      </c>
      <c r="D1444" s="46" t="s">
        <v>2783</v>
      </c>
      <c r="E1444" s="31">
        <v>1</v>
      </c>
      <c r="F1444" s="31" t="s">
        <v>2807</v>
      </c>
      <c r="G1444" s="318">
        <v>4</v>
      </c>
      <c r="H1444" s="318">
        <f t="shared" si="67"/>
        <v>2.4691358024691357</v>
      </c>
      <c r="I1444" s="319">
        <v>230</v>
      </c>
      <c r="J1444" s="251">
        <f>_xlfn.XLOOKUP($I1444,Inputs!$C$6:$C$23,Inputs!$D$6:$D$23)*$G1444</f>
        <v>1.92</v>
      </c>
      <c r="K1444" s="252">
        <f t="shared" si="68"/>
        <v>3</v>
      </c>
      <c r="L1444" s="322"/>
      <c r="M1444" s="322"/>
      <c r="N1444" s="322"/>
      <c r="O1444" s="322"/>
      <c r="P1444" s="322"/>
      <c r="Q1444" s="250">
        <f>_xlfn.XLOOKUP($I1444,Inputs!$G$6:$G$23,Inputs!$J$6:$J$23)*$K1444</f>
        <v>402</v>
      </c>
      <c r="R1444" s="250">
        <f>_xlfn.XLOOKUP($I1444,Inputs!$G$6:$G$23,Inputs!$K$6:$K$23)*$K1444</f>
        <v>435</v>
      </c>
      <c r="S1444" s="211" t="s">
        <v>1509</v>
      </c>
      <c r="T1444" s="31" t="s">
        <v>2829</v>
      </c>
      <c r="U1444" s="211" t="s">
        <v>1511</v>
      </c>
      <c r="V1444" s="31" t="s">
        <v>2831</v>
      </c>
      <c r="W1444" s="16"/>
      <c r="X1444" s="16"/>
      <c r="Y1444" s="74">
        <v>212</v>
      </c>
      <c r="Z1444" s="196" t="str">
        <f t="shared" si="69"/>
        <v/>
      </c>
    </row>
    <row r="1445" spans="2:26" ht="18.75">
      <c r="B1445" s="211" t="s">
        <v>1505</v>
      </c>
      <c r="C1445" s="211" t="s">
        <v>2808</v>
      </c>
      <c r="D1445" s="46" t="s">
        <v>2783</v>
      </c>
      <c r="E1445" s="31">
        <v>1</v>
      </c>
      <c r="F1445" s="31" t="s">
        <v>2807</v>
      </c>
      <c r="G1445" s="318">
        <v>0.1</v>
      </c>
      <c r="H1445" s="318">
        <f t="shared" si="67"/>
        <v>6.1728395061728392E-2</v>
      </c>
      <c r="I1445" s="319">
        <v>230</v>
      </c>
      <c r="J1445" s="251">
        <f>_xlfn.XLOOKUP($I1445,Inputs!$C$6:$C$23,Inputs!$D$6:$D$23)*$G1445</f>
        <v>4.8000000000000001E-2</v>
      </c>
      <c r="K1445" s="252">
        <f t="shared" si="68"/>
        <v>3</v>
      </c>
      <c r="L1445" s="322"/>
      <c r="M1445" s="322"/>
      <c r="N1445" s="322"/>
      <c r="O1445" s="322"/>
      <c r="P1445" s="322"/>
      <c r="Q1445" s="250">
        <f>_xlfn.XLOOKUP($I1445,Inputs!$G$6:$G$23,Inputs!$J$6:$J$23)*$K1445</f>
        <v>402</v>
      </c>
      <c r="R1445" s="250">
        <f>_xlfn.XLOOKUP($I1445,Inputs!$G$6:$G$23,Inputs!$K$6:$K$23)*$K1445</f>
        <v>435</v>
      </c>
      <c r="S1445" s="211" t="s">
        <v>1511</v>
      </c>
      <c r="T1445" s="31" t="s">
        <v>2831</v>
      </c>
      <c r="U1445" s="211" t="s">
        <v>1513</v>
      </c>
      <c r="V1445" s="31" t="s">
        <v>4258</v>
      </c>
      <c r="W1445" s="16"/>
      <c r="X1445" s="16"/>
      <c r="Y1445" s="74">
        <v>213</v>
      </c>
      <c r="Z1445" s="196" t="str">
        <f t="shared" si="69"/>
        <v/>
      </c>
    </row>
    <row r="1446" spans="2:26" ht="18.75">
      <c r="B1446" s="211" t="s">
        <v>1505</v>
      </c>
      <c r="C1446" s="211" t="s">
        <v>2808</v>
      </c>
      <c r="D1446" s="46" t="s">
        <v>2783</v>
      </c>
      <c r="E1446" s="31">
        <v>1</v>
      </c>
      <c r="F1446" s="31" t="s">
        <v>2807</v>
      </c>
      <c r="G1446" s="318">
        <v>40</v>
      </c>
      <c r="H1446" s="318">
        <f t="shared" si="67"/>
        <v>24.691358024691358</v>
      </c>
      <c r="I1446" s="319">
        <v>230</v>
      </c>
      <c r="J1446" s="251">
        <f>_xlfn.XLOOKUP($I1446,Inputs!$C$6:$C$23,Inputs!$D$6:$D$23)*$G1446</f>
        <v>19.2</v>
      </c>
      <c r="K1446" s="252">
        <f t="shared" si="68"/>
        <v>3</v>
      </c>
      <c r="L1446" s="322"/>
      <c r="M1446" s="322"/>
      <c r="N1446" s="322"/>
      <c r="O1446" s="322"/>
      <c r="P1446" s="322"/>
      <c r="Q1446" s="250">
        <f>_xlfn.XLOOKUP($I1446,Inputs!$G$6:$G$23,Inputs!$J$6:$J$23)*$K1446</f>
        <v>402</v>
      </c>
      <c r="R1446" s="250">
        <f>_xlfn.XLOOKUP($I1446,Inputs!$G$6:$G$23,Inputs!$K$6:$K$23)*$K1446</f>
        <v>435</v>
      </c>
      <c r="S1446" s="211" t="s">
        <v>1511</v>
      </c>
      <c r="T1446" s="31" t="s">
        <v>2831</v>
      </c>
      <c r="U1446" s="211" t="s">
        <v>1512</v>
      </c>
      <c r="V1446" s="31" t="s">
        <v>4634</v>
      </c>
      <c r="W1446" s="16"/>
      <c r="X1446" s="16"/>
      <c r="Y1446" s="74">
        <v>214</v>
      </c>
      <c r="Z1446" s="196" t="str">
        <f t="shared" si="69"/>
        <v/>
      </c>
    </row>
    <row r="1447" spans="2:26" ht="18.75">
      <c r="B1447" s="211" t="s">
        <v>1515</v>
      </c>
      <c r="C1447" s="211" t="s">
        <v>2808</v>
      </c>
      <c r="D1447" s="46" t="s">
        <v>2783</v>
      </c>
      <c r="E1447" s="31">
        <v>1</v>
      </c>
      <c r="F1447" s="31" t="s">
        <v>2807</v>
      </c>
      <c r="G1447" s="318">
        <v>2</v>
      </c>
      <c r="H1447" s="318">
        <f t="shared" si="67"/>
        <v>1.2345679012345678</v>
      </c>
      <c r="I1447" s="319">
        <v>230</v>
      </c>
      <c r="J1447" s="251">
        <f>_xlfn.XLOOKUP($I1447,Inputs!$C$6:$C$23,Inputs!$D$6:$D$23)*$G1447</f>
        <v>0.96</v>
      </c>
      <c r="K1447" s="252">
        <f t="shared" si="68"/>
        <v>3</v>
      </c>
      <c r="L1447" s="322"/>
      <c r="M1447" s="322"/>
      <c r="N1447" s="322"/>
      <c r="O1447" s="322"/>
      <c r="P1447" s="322"/>
      <c r="Q1447" s="250">
        <f>_xlfn.XLOOKUP($I1447,Inputs!$G$6:$G$23,Inputs!$J$6:$J$23)*$K1447</f>
        <v>402</v>
      </c>
      <c r="R1447" s="250">
        <f>_xlfn.XLOOKUP($I1447,Inputs!$G$6:$G$23,Inputs!$K$6:$K$23)*$K1447</f>
        <v>435</v>
      </c>
      <c r="S1447" s="211" t="s">
        <v>1516</v>
      </c>
      <c r="T1447" s="31" t="s">
        <v>2836</v>
      </c>
      <c r="U1447" s="211" t="s">
        <v>1517</v>
      </c>
      <c r="V1447" s="31" t="s">
        <v>3987</v>
      </c>
      <c r="W1447" s="16"/>
      <c r="X1447" s="16"/>
      <c r="Y1447" s="74">
        <v>215</v>
      </c>
      <c r="Z1447" s="196" t="str">
        <f t="shared" si="69"/>
        <v/>
      </c>
    </row>
    <row r="1448" spans="2:26" ht="18.75">
      <c r="B1448" s="211" t="s">
        <v>1515</v>
      </c>
      <c r="C1448" s="211" t="s">
        <v>2808</v>
      </c>
      <c r="D1448" s="46" t="s">
        <v>2783</v>
      </c>
      <c r="E1448" s="31">
        <v>1</v>
      </c>
      <c r="F1448" s="31" t="s">
        <v>2807</v>
      </c>
      <c r="G1448" s="318">
        <v>20</v>
      </c>
      <c r="H1448" s="318">
        <f t="shared" si="67"/>
        <v>12.345679012345679</v>
      </c>
      <c r="I1448" s="319">
        <v>230</v>
      </c>
      <c r="J1448" s="251">
        <f>_xlfn.XLOOKUP($I1448,Inputs!$C$6:$C$23,Inputs!$D$6:$D$23)*$G1448</f>
        <v>9.6</v>
      </c>
      <c r="K1448" s="252">
        <f t="shared" si="68"/>
        <v>3</v>
      </c>
      <c r="L1448" s="322"/>
      <c r="M1448" s="322"/>
      <c r="N1448" s="322"/>
      <c r="O1448" s="322"/>
      <c r="P1448" s="322"/>
      <c r="Q1448" s="250">
        <f>_xlfn.XLOOKUP($I1448,Inputs!$G$6:$G$23,Inputs!$J$6:$J$23)*$K1448</f>
        <v>402</v>
      </c>
      <c r="R1448" s="250">
        <f>_xlfn.XLOOKUP($I1448,Inputs!$G$6:$G$23,Inputs!$K$6:$K$23)*$K1448</f>
        <v>435</v>
      </c>
      <c r="S1448" s="211" t="s">
        <v>1518</v>
      </c>
      <c r="T1448" s="134" t="s">
        <v>3949</v>
      </c>
      <c r="U1448" s="211" t="s">
        <v>1519</v>
      </c>
      <c r="V1448" s="31" t="s">
        <v>2835</v>
      </c>
      <c r="W1448" s="16"/>
      <c r="X1448" s="16"/>
      <c r="Y1448" s="74">
        <v>216</v>
      </c>
      <c r="Z1448" s="196" t="str">
        <f t="shared" si="69"/>
        <v/>
      </c>
    </row>
    <row r="1449" spans="2:26" ht="18.75">
      <c r="B1449" s="211" t="s">
        <v>1515</v>
      </c>
      <c r="C1449" s="211" t="s">
        <v>2808</v>
      </c>
      <c r="D1449" s="46" t="s">
        <v>2783</v>
      </c>
      <c r="E1449" s="31">
        <v>1</v>
      </c>
      <c r="F1449" s="31" t="s">
        <v>2807</v>
      </c>
      <c r="G1449" s="318">
        <v>120</v>
      </c>
      <c r="H1449" s="318">
        <f t="shared" si="67"/>
        <v>74.074074074074076</v>
      </c>
      <c r="I1449" s="319">
        <v>230</v>
      </c>
      <c r="J1449" s="251">
        <f>_xlfn.XLOOKUP($I1449,Inputs!$C$6:$C$23,Inputs!$D$6:$D$23)*$G1449</f>
        <v>57.599999999999994</v>
      </c>
      <c r="K1449" s="252">
        <f t="shared" si="68"/>
        <v>2.479253739246511</v>
      </c>
      <c r="L1449" s="322"/>
      <c r="M1449" s="322"/>
      <c r="N1449" s="322"/>
      <c r="O1449" s="322"/>
      <c r="P1449" s="322"/>
      <c r="Q1449" s="250">
        <f>_xlfn.XLOOKUP($I1449,Inputs!$G$6:$G$23,Inputs!$J$6:$J$23)*$K1449</f>
        <v>332.22000105903248</v>
      </c>
      <c r="R1449" s="250">
        <f>_xlfn.XLOOKUP($I1449,Inputs!$G$6:$G$23,Inputs!$K$6:$K$23)*$K1449</f>
        <v>359.49179219074409</v>
      </c>
      <c r="S1449" s="211" t="s">
        <v>1519</v>
      </c>
      <c r="T1449" s="31" t="s">
        <v>2835</v>
      </c>
      <c r="U1449" s="211" t="s">
        <v>1520</v>
      </c>
      <c r="V1449" s="31" t="s">
        <v>2834</v>
      </c>
      <c r="W1449" s="16"/>
      <c r="X1449" s="16"/>
      <c r="Y1449" s="74">
        <v>217</v>
      </c>
      <c r="Z1449" s="196" t="str">
        <f t="shared" si="69"/>
        <v/>
      </c>
    </row>
    <row r="1450" spans="2:26" ht="18.75">
      <c r="B1450" s="211" t="s">
        <v>1515</v>
      </c>
      <c r="C1450" s="211" t="s">
        <v>2808</v>
      </c>
      <c r="D1450" s="46" t="s">
        <v>2783</v>
      </c>
      <c r="E1450" s="31">
        <v>1</v>
      </c>
      <c r="F1450" s="31" t="s">
        <v>2807</v>
      </c>
      <c r="G1450" s="318">
        <v>3</v>
      </c>
      <c r="H1450" s="318">
        <f t="shared" si="67"/>
        <v>1.8518518518518516</v>
      </c>
      <c r="I1450" s="319">
        <v>230</v>
      </c>
      <c r="J1450" s="251">
        <f>_xlfn.XLOOKUP($I1450,Inputs!$C$6:$C$23,Inputs!$D$6:$D$23)*$G1450</f>
        <v>1.44</v>
      </c>
      <c r="K1450" s="252">
        <f t="shared" si="68"/>
        <v>3</v>
      </c>
      <c r="L1450" s="322"/>
      <c r="M1450" s="322"/>
      <c r="N1450" s="322"/>
      <c r="O1450" s="322"/>
      <c r="P1450" s="322"/>
      <c r="Q1450" s="250">
        <f>_xlfn.XLOOKUP($I1450,Inputs!$G$6:$G$23,Inputs!$J$6:$J$23)*$K1450</f>
        <v>402</v>
      </c>
      <c r="R1450" s="250">
        <f>_xlfn.XLOOKUP($I1450,Inputs!$G$6:$G$23,Inputs!$K$6:$K$23)*$K1450</f>
        <v>435</v>
      </c>
      <c r="S1450" s="211" t="s">
        <v>1521</v>
      </c>
      <c r="T1450" s="31" t="s">
        <v>5539</v>
      </c>
      <c r="U1450" s="211" t="s">
        <v>1522</v>
      </c>
      <c r="V1450" s="31" t="s">
        <v>5540</v>
      </c>
      <c r="W1450" s="16"/>
      <c r="X1450" s="16"/>
      <c r="Y1450" s="74">
        <v>218</v>
      </c>
      <c r="Z1450" s="196" t="str">
        <f t="shared" si="69"/>
        <v/>
      </c>
    </row>
    <row r="1451" spans="2:26" ht="18.75">
      <c r="B1451" s="211" t="s">
        <v>1515</v>
      </c>
      <c r="C1451" s="211" t="s">
        <v>2808</v>
      </c>
      <c r="D1451" s="46" t="s">
        <v>2783</v>
      </c>
      <c r="E1451" s="31">
        <v>1</v>
      </c>
      <c r="F1451" s="31" t="s">
        <v>2807</v>
      </c>
      <c r="G1451" s="318">
        <v>8</v>
      </c>
      <c r="H1451" s="318">
        <f t="shared" si="67"/>
        <v>4.9382716049382713</v>
      </c>
      <c r="I1451" s="319">
        <v>230</v>
      </c>
      <c r="J1451" s="251">
        <f>_xlfn.XLOOKUP($I1451,Inputs!$C$6:$C$23,Inputs!$D$6:$D$23)*$G1451</f>
        <v>3.84</v>
      </c>
      <c r="K1451" s="252">
        <f t="shared" si="68"/>
        <v>3</v>
      </c>
      <c r="L1451" s="322"/>
      <c r="M1451" s="322"/>
      <c r="N1451" s="322"/>
      <c r="O1451" s="322"/>
      <c r="P1451" s="322"/>
      <c r="Q1451" s="250">
        <f>_xlfn.XLOOKUP($I1451,Inputs!$G$6:$G$23,Inputs!$J$6:$J$23)*$K1451</f>
        <v>402</v>
      </c>
      <c r="R1451" s="250">
        <f>_xlfn.XLOOKUP($I1451,Inputs!$G$6:$G$23,Inputs!$K$6:$K$23)*$K1451</f>
        <v>435</v>
      </c>
      <c r="S1451" s="211" t="s">
        <v>1521</v>
      </c>
      <c r="T1451" s="31" t="s">
        <v>5539</v>
      </c>
      <c r="U1451" s="211" t="s">
        <v>1516</v>
      </c>
      <c r="V1451" s="31" t="s">
        <v>2836</v>
      </c>
      <c r="W1451" s="16"/>
      <c r="X1451" s="16"/>
      <c r="Y1451" s="74">
        <v>219</v>
      </c>
      <c r="Z1451" s="196" t="str">
        <f t="shared" si="69"/>
        <v/>
      </c>
    </row>
    <row r="1452" spans="2:26" ht="18.75">
      <c r="B1452" s="211" t="s">
        <v>1515</v>
      </c>
      <c r="C1452" s="211" t="s">
        <v>2808</v>
      </c>
      <c r="D1452" s="46" t="s">
        <v>2783</v>
      </c>
      <c r="E1452" s="31">
        <v>1</v>
      </c>
      <c r="F1452" s="31" t="s">
        <v>2807</v>
      </c>
      <c r="G1452" s="318">
        <v>3</v>
      </c>
      <c r="H1452" s="318">
        <f t="shared" si="67"/>
        <v>1.8518518518518516</v>
      </c>
      <c r="I1452" s="319">
        <v>230</v>
      </c>
      <c r="J1452" s="251">
        <f>_xlfn.XLOOKUP($I1452,Inputs!$C$6:$C$23,Inputs!$D$6:$D$23)*$G1452</f>
        <v>1.44</v>
      </c>
      <c r="K1452" s="252">
        <f t="shared" si="68"/>
        <v>3</v>
      </c>
      <c r="L1452" s="322"/>
      <c r="M1452" s="322"/>
      <c r="N1452" s="322"/>
      <c r="O1452" s="322"/>
      <c r="P1452" s="322"/>
      <c r="Q1452" s="250">
        <f>_xlfn.XLOOKUP($I1452,Inputs!$G$6:$G$23,Inputs!$J$6:$J$23)*$K1452</f>
        <v>402</v>
      </c>
      <c r="R1452" s="250">
        <f>_xlfn.XLOOKUP($I1452,Inputs!$G$6:$G$23,Inputs!$K$6:$K$23)*$K1452</f>
        <v>435</v>
      </c>
      <c r="S1452" s="211" t="s">
        <v>1520</v>
      </c>
      <c r="T1452" s="31" t="s">
        <v>2834</v>
      </c>
      <c r="U1452" s="211" t="s">
        <v>1523</v>
      </c>
      <c r="V1452" s="31" t="s">
        <v>4304</v>
      </c>
      <c r="W1452" s="16"/>
      <c r="X1452" s="16"/>
      <c r="Y1452" s="74">
        <v>220</v>
      </c>
      <c r="Z1452" s="196" t="str">
        <f t="shared" si="69"/>
        <v/>
      </c>
    </row>
    <row r="1453" spans="2:26" ht="18.75">
      <c r="B1453" s="211" t="s">
        <v>1515</v>
      </c>
      <c r="C1453" s="211" t="s">
        <v>2808</v>
      </c>
      <c r="D1453" s="46" t="s">
        <v>2783</v>
      </c>
      <c r="E1453" s="31">
        <v>1</v>
      </c>
      <c r="F1453" s="31" t="s">
        <v>2807</v>
      </c>
      <c r="G1453" s="318">
        <v>5</v>
      </c>
      <c r="H1453" s="318">
        <f t="shared" si="67"/>
        <v>3.0864197530864197</v>
      </c>
      <c r="I1453" s="319">
        <v>230</v>
      </c>
      <c r="J1453" s="251">
        <f>_xlfn.XLOOKUP($I1453,Inputs!$C$6:$C$23,Inputs!$D$6:$D$23)*$G1453</f>
        <v>2.4</v>
      </c>
      <c r="K1453" s="252">
        <f t="shared" si="68"/>
        <v>3</v>
      </c>
      <c r="L1453" s="322"/>
      <c r="M1453" s="322"/>
      <c r="N1453" s="322"/>
      <c r="O1453" s="322"/>
      <c r="P1453" s="322"/>
      <c r="Q1453" s="250">
        <f>_xlfn.XLOOKUP($I1453,Inputs!$G$6:$G$23,Inputs!$J$6:$J$23)*$K1453</f>
        <v>402</v>
      </c>
      <c r="R1453" s="250">
        <f>_xlfn.XLOOKUP($I1453,Inputs!$G$6:$G$23,Inputs!$K$6:$K$23)*$K1453</f>
        <v>435</v>
      </c>
      <c r="S1453" s="211" t="s">
        <v>1520</v>
      </c>
      <c r="T1453" s="31" t="s">
        <v>2834</v>
      </c>
      <c r="U1453" s="211" t="s">
        <v>1521</v>
      </c>
      <c r="V1453" s="31" t="s">
        <v>5539</v>
      </c>
      <c r="W1453" s="16"/>
      <c r="X1453" s="16"/>
      <c r="Y1453" s="74">
        <v>221</v>
      </c>
      <c r="Z1453" s="196" t="str">
        <f t="shared" si="69"/>
        <v/>
      </c>
    </row>
    <row r="1454" spans="2:26" ht="18.75">
      <c r="B1454" s="211" t="s">
        <v>1524</v>
      </c>
      <c r="C1454" s="211" t="s">
        <v>2808</v>
      </c>
      <c r="D1454" s="46" t="s">
        <v>2783</v>
      </c>
      <c r="E1454" s="31">
        <v>1</v>
      </c>
      <c r="F1454" s="31" t="s">
        <v>2807</v>
      </c>
      <c r="G1454" s="318">
        <v>6</v>
      </c>
      <c r="H1454" s="318">
        <f t="shared" si="67"/>
        <v>3.7037037037037033</v>
      </c>
      <c r="I1454" s="319">
        <v>230</v>
      </c>
      <c r="J1454" s="251">
        <f>_xlfn.XLOOKUP($I1454,Inputs!$C$6:$C$23,Inputs!$D$6:$D$23)*$G1454</f>
        <v>2.88</v>
      </c>
      <c r="K1454" s="252">
        <f t="shared" si="68"/>
        <v>3</v>
      </c>
      <c r="L1454" s="322"/>
      <c r="M1454" s="322"/>
      <c r="N1454" s="322"/>
      <c r="O1454" s="322"/>
      <c r="P1454" s="322"/>
      <c r="Q1454" s="250">
        <f>_xlfn.XLOOKUP($I1454,Inputs!$G$6:$G$23,Inputs!$J$6:$J$23)*$K1454</f>
        <v>402</v>
      </c>
      <c r="R1454" s="250">
        <f>_xlfn.XLOOKUP($I1454,Inputs!$G$6:$G$23,Inputs!$K$6:$K$23)*$K1454</f>
        <v>435</v>
      </c>
      <c r="S1454" s="211" t="s">
        <v>1503</v>
      </c>
      <c r="T1454" s="31" t="s">
        <v>4494</v>
      </c>
      <c r="U1454" s="211" t="s">
        <v>1508</v>
      </c>
      <c r="V1454" s="31" t="s">
        <v>2828</v>
      </c>
      <c r="W1454" s="16"/>
      <c r="X1454" s="16"/>
      <c r="Y1454" s="74">
        <v>222</v>
      </c>
      <c r="Z1454" s="196" t="str">
        <f t="shared" si="69"/>
        <v/>
      </c>
    </row>
    <row r="1455" spans="2:26" ht="18.75">
      <c r="B1455" s="211" t="s">
        <v>1524</v>
      </c>
      <c r="C1455" s="211" t="s">
        <v>2808</v>
      </c>
      <c r="D1455" s="46" t="s">
        <v>2783</v>
      </c>
      <c r="E1455" s="31">
        <v>1</v>
      </c>
      <c r="F1455" s="31" t="s">
        <v>2807</v>
      </c>
      <c r="G1455" s="318">
        <v>0.1</v>
      </c>
      <c r="H1455" s="318">
        <f t="shared" si="67"/>
        <v>6.1728395061728392E-2</v>
      </c>
      <c r="I1455" s="319">
        <v>230</v>
      </c>
      <c r="J1455" s="251">
        <f>_xlfn.XLOOKUP($I1455,Inputs!$C$6:$C$23,Inputs!$D$6:$D$23)*$G1455</f>
        <v>4.8000000000000001E-2</v>
      </c>
      <c r="K1455" s="252">
        <f t="shared" si="68"/>
        <v>3</v>
      </c>
      <c r="L1455" s="322"/>
      <c r="M1455" s="322"/>
      <c r="N1455" s="322"/>
      <c r="O1455" s="322"/>
      <c r="P1455" s="322"/>
      <c r="Q1455" s="250">
        <f>_xlfn.XLOOKUP($I1455,Inputs!$G$6:$G$23,Inputs!$J$6:$J$23)*$K1455</f>
        <v>402</v>
      </c>
      <c r="R1455" s="250">
        <f>_xlfn.XLOOKUP($I1455,Inputs!$G$6:$G$23,Inputs!$K$6:$K$23)*$K1455</f>
        <v>435</v>
      </c>
      <c r="S1455" s="211" t="s">
        <v>1508</v>
      </c>
      <c r="T1455" s="31" t="s">
        <v>2828</v>
      </c>
      <c r="U1455" s="211" t="s">
        <v>4707</v>
      </c>
      <c r="V1455" s="31" t="s">
        <v>4526</v>
      </c>
      <c r="W1455" s="16"/>
      <c r="X1455" s="16"/>
      <c r="Y1455" s="74">
        <v>223</v>
      </c>
      <c r="Z1455" s="196" t="str">
        <f t="shared" si="69"/>
        <v/>
      </c>
    </row>
    <row r="1456" spans="2:26" ht="18.75">
      <c r="B1456" s="211" t="s">
        <v>1524</v>
      </c>
      <c r="C1456" s="211" t="s">
        <v>2808</v>
      </c>
      <c r="D1456" s="46" t="s">
        <v>2783</v>
      </c>
      <c r="E1456" s="31">
        <v>1</v>
      </c>
      <c r="F1456" s="31" t="s">
        <v>2807</v>
      </c>
      <c r="G1456" s="318">
        <v>56</v>
      </c>
      <c r="H1456" s="318">
        <f t="shared" si="67"/>
        <v>34.567901234567898</v>
      </c>
      <c r="I1456" s="319">
        <v>230</v>
      </c>
      <c r="J1456" s="251">
        <f>_xlfn.XLOOKUP($I1456,Inputs!$C$6:$C$23,Inputs!$D$6:$D$23)*$G1456</f>
        <v>26.88</v>
      </c>
      <c r="K1456" s="252">
        <f t="shared" si="68"/>
        <v>3</v>
      </c>
      <c r="L1456" s="322"/>
      <c r="M1456" s="322"/>
      <c r="N1456" s="322"/>
      <c r="O1456" s="322"/>
      <c r="P1456" s="322"/>
      <c r="Q1456" s="250">
        <f>_xlfn.XLOOKUP($I1456,Inputs!$G$6:$G$23,Inputs!$J$6:$J$23)*$K1456</f>
        <v>402</v>
      </c>
      <c r="R1456" s="250">
        <f>_xlfn.XLOOKUP($I1456,Inputs!$G$6:$G$23,Inputs!$K$6:$K$23)*$K1456</f>
        <v>435</v>
      </c>
      <c r="S1456" s="211" t="s">
        <v>1508</v>
      </c>
      <c r="T1456" s="31" t="s">
        <v>2828</v>
      </c>
      <c r="U1456" s="211" t="s">
        <v>1507</v>
      </c>
      <c r="V1456" s="31" t="s">
        <v>2832</v>
      </c>
      <c r="W1456" s="16"/>
      <c r="X1456" s="16"/>
      <c r="Y1456" s="74">
        <v>224</v>
      </c>
      <c r="Z1456" s="196" t="str">
        <f t="shared" si="69"/>
        <v/>
      </c>
    </row>
    <row r="1457" spans="2:26" ht="18.75">
      <c r="B1457" s="211" t="s">
        <v>1524</v>
      </c>
      <c r="C1457" s="211" t="s">
        <v>2808</v>
      </c>
      <c r="D1457" s="46" t="s">
        <v>2783</v>
      </c>
      <c r="E1457" s="31">
        <v>1</v>
      </c>
      <c r="F1457" s="31" t="s">
        <v>2807</v>
      </c>
      <c r="G1457" s="318">
        <v>0.1</v>
      </c>
      <c r="H1457" s="318">
        <f t="shared" si="67"/>
        <v>6.1728395061728392E-2</v>
      </c>
      <c r="I1457" s="319">
        <v>230</v>
      </c>
      <c r="J1457" s="251">
        <f>_xlfn.XLOOKUP($I1457,Inputs!$C$6:$C$23,Inputs!$D$6:$D$23)*$G1457</f>
        <v>4.8000000000000001E-2</v>
      </c>
      <c r="K1457" s="252">
        <f t="shared" si="68"/>
        <v>3</v>
      </c>
      <c r="L1457" s="322"/>
      <c r="M1457" s="322"/>
      <c r="N1457" s="322"/>
      <c r="O1457" s="322"/>
      <c r="P1457" s="322"/>
      <c r="Q1457" s="250">
        <f>_xlfn.XLOOKUP($I1457,Inputs!$G$6:$G$23,Inputs!$J$6:$J$23)*$K1457</f>
        <v>402</v>
      </c>
      <c r="R1457" s="250">
        <f>_xlfn.XLOOKUP($I1457,Inputs!$G$6:$G$23,Inputs!$K$6:$K$23)*$K1457</f>
        <v>435</v>
      </c>
      <c r="S1457" s="211" t="s">
        <v>1507</v>
      </c>
      <c r="T1457" s="31" t="s">
        <v>2832</v>
      </c>
      <c r="U1457" s="211" t="s">
        <v>1514</v>
      </c>
      <c r="V1457" s="31" t="s">
        <v>4306</v>
      </c>
      <c r="W1457" s="16"/>
      <c r="X1457" s="16"/>
      <c r="Y1457" s="74">
        <v>225</v>
      </c>
      <c r="Z1457" s="196" t="str">
        <f t="shared" si="69"/>
        <v/>
      </c>
    </row>
    <row r="1458" spans="2:26" ht="18.75">
      <c r="B1458" s="211" t="s">
        <v>1524</v>
      </c>
      <c r="C1458" s="211" t="s">
        <v>2808</v>
      </c>
      <c r="D1458" s="46" t="s">
        <v>2783</v>
      </c>
      <c r="E1458" s="31">
        <v>1</v>
      </c>
      <c r="F1458" s="31" t="s">
        <v>2807</v>
      </c>
      <c r="G1458" s="318">
        <v>35</v>
      </c>
      <c r="H1458" s="318">
        <f t="shared" si="67"/>
        <v>21.604938271604937</v>
      </c>
      <c r="I1458" s="319">
        <v>230</v>
      </c>
      <c r="J1458" s="251">
        <f>_xlfn.XLOOKUP($I1458,Inputs!$C$6:$C$23,Inputs!$D$6:$D$23)*$G1458</f>
        <v>16.8</v>
      </c>
      <c r="K1458" s="252">
        <f t="shared" si="68"/>
        <v>3</v>
      </c>
      <c r="L1458" s="322"/>
      <c r="M1458" s="322"/>
      <c r="N1458" s="322"/>
      <c r="O1458" s="322"/>
      <c r="P1458" s="322"/>
      <c r="Q1458" s="250">
        <f>_xlfn.XLOOKUP($I1458,Inputs!$G$6:$G$23,Inputs!$J$6:$J$23)*$K1458</f>
        <v>402</v>
      </c>
      <c r="R1458" s="250">
        <f>_xlfn.XLOOKUP($I1458,Inputs!$G$6:$G$23,Inputs!$K$6:$K$23)*$K1458</f>
        <v>435</v>
      </c>
      <c r="S1458" s="211" t="s">
        <v>1507</v>
      </c>
      <c r="T1458" s="31" t="s">
        <v>2832</v>
      </c>
      <c r="U1458" s="211" t="s">
        <v>1373</v>
      </c>
      <c r="V1458" s="31" t="s">
        <v>4229</v>
      </c>
      <c r="W1458" s="16"/>
      <c r="X1458" s="16"/>
      <c r="Y1458" s="74">
        <v>226</v>
      </c>
      <c r="Z1458" s="196" t="str">
        <f t="shared" si="69"/>
        <v/>
      </c>
    </row>
    <row r="1459" spans="2:26" ht="18.75">
      <c r="B1459" s="211" t="s">
        <v>1524</v>
      </c>
      <c r="C1459" s="211" t="s">
        <v>2808</v>
      </c>
      <c r="D1459" s="46" t="s">
        <v>2783</v>
      </c>
      <c r="E1459" s="31">
        <v>1</v>
      </c>
      <c r="F1459" s="31" t="s">
        <v>2807</v>
      </c>
      <c r="G1459" s="318">
        <v>2</v>
      </c>
      <c r="H1459" s="318">
        <f t="shared" si="67"/>
        <v>1.2345679012345678</v>
      </c>
      <c r="I1459" s="319">
        <v>230</v>
      </c>
      <c r="J1459" s="251">
        <f>_xlfn.XLOOKUP($I1459,Inputs!$C$6:$C$23,Inputs!$D$6:$D$23)*$G1459</f>
        <v>0.96</v>
      </c>
      <c r="K1459" s="252">
        <f t="shared" si="68"/>
        <v>3</v>
      </c>
      <c r="L1459" s="322"/>
      <c r="M1459" s="322"/>
      <c r="N1459" s="322"/>
      <c r="O1459" s="322"/>
      <c r="P1459" s="322"/>
      <c r="Q1459" s="250">
        <f>_xlfn.XLOOKUP($I1459,Inputs!$G$6:$G$23,Inputs!$J$6:$J$23)*$K1459</f>
        <v>402</v>
      </c>
      <c r="R1459" s="250">
        <f>_xlfn.XLOOKUP($I1459,Inputs!$G$6:$G$23,Inputs!$K$6:$K$23)*$K1459</f>
        <v>435</v>
      </c>
      <c r="S1459" s="211" t="s">
        <v>1373</v>
      </c>
      <c r="T1459" s="31" t="s">
        <v>4229</v>
      </c>
      <c r="U1459" s="211" t="s">
        <v>1525</v>
      </c>
      <c r="V1459" s="31" t="s">
        <v>2837</v>
      </c>
      <c r="W1459" s="16"/>
      <c r="X1459" s="16"/>
      <c r="Y1459" s="74">
        <v>227</v>
      </c>
      <c r="Z1459" s="196" t="str">
        <f t="shared" si="69"/>
        <v/>
      </c>
    </row>
    <row r="1460" spans="2:26" ht="18.75">
      <c r="B1460" s="211" t="s">
        <v>1524</v>
      </c>
      <c r="C1460" s="211" t="s">
        <v>2808</v>
      </c>
      <c r="D1460" s="46" t="s">
        <v>2783</v>
      </c>
      <c r="E1460" s="31">
        <v>1</v>
      </c>
      <c r="F1460" s="31" t="s">
        <v>2807</v>
      </c>
      <c r="G1460" s="318">
        <v>27</v>
      </c>
      <c r="H1460" s="318">
        <f t="shared" si="67"/>
        <v>16.666666666666664</v>
      </c>
      <c r="I1460" s="319">
        <v>230</v>
      </c>
      <c r="J1460" s="251">
        <f>_xlfn.XLOOKUP($I1460,Inputs!$C$6:$C$23,Inputs!$D$6:$D$23)*$G1460</f>
        <v>12.959999999999999</v>
      </c>
      <c r="K1460" s="252">
        <f t="shared" si="68"/>
        <v>3</v>
      </c>
      <c r="L1460" s="322"/>
      <c r="M1460" s="322"/>
      <c r="N1460" s="322"/>
      <c r="O1460" s="322"/>
      <c r="P1460" s="322"/>
      <c r="Q1460" s="250">
        <f>_xlfn.XLOOKUP($I1460,Inputs!$G$6:$G$23,Inputs!$J$6:$J$23)*$K1460</f>
        <v>402</v>
      </c>
      <c r="R1460" s="250">
        <f>_xlfn.XLOOKUP($I1460,Inputs!$G$6:$G$23,Inputs!$K$6:$K$23)*$K1460</f>
        <v>435</v>
      </c>
      <c r="S1460" s="211" t="s">
        <v>1525</v>
      </c>
      <c r="T1460" s="31" t="s">
        <v>2837</v>
      </c>
      <c r="U1460" s="211" t="s">
        <v>4377</v>
      </c>
      <c r="V1460" s="31" t="s">
        <v>4313</v>
      </c>
      <c r="W1460" s="16"/>
      <c r="X1460" s="16"/>
      <c r="Y1460" s="74">
        <v>228</v>
      </c>
      <c r="Z1460" s="196" t="str">
        <f t="shared" si="69"/>
        <v/>
      </c>
    </row>
    <row r="1461" spans="2:26" ht="18.75">
      <c r="B1461" s="211" t="s">
        <v>1524</v>
      </c>
      <c r="C1461" s="211" t="s">
        <v>2808</v>
      </c>
      <c r="D1461" s="46" t="s">
        <v>2783</v>
      </c>
      <c r="E1461" s="31">
        <v>1</v>
      </c>
      <c r="F1461" s="31" t="s">
        <v>2807</v>
      </c>
      <c r="G1461" s="318">
        <v>38</v>
      </c>
      <c r="H1461" s="318">
        <f t="shared" si="67"/>
        <v>23.456790123456788</v>
      </c>
      <c r="I1461" s="319">
        <v>230</v>
      </c>
      <c r="J1461" s="251">
        <f>_xlfn.XLOOKUP($I1461,Inputs!$C$6:$C$23,Inputs!$D$6:$D$23)*$G1461</f>
        <v>18.239999999999998</v>
      </c>
      <c r="K1461" s="252">
        <f t="shared" si="68"/>
        <v>3</v>
      </c>
      <c r="L1461" s="322"/>
      <c r="M1461" s="322"/>
      <c r="N1461" s="322"/>
      <c r="O1461" s="322"/>
      <c r="P1461" s="322"/>
      <c r="Q1461" s="250">
        <f>_xlfn.XLOOKUP($I1461,Inputs!$G$6:$G$23,Inputs!$J$6:$J$23)*$K1461</f>
        <v>402</v>
      </c>
      <c r="R1461" s="250">
        <f>_xlfn.XLOOKUP($I1461,Inputs!$G$6:$G$23,Inputs!$K$6:$K$23)*$K1461</f>
        <v>435</v>
      </c>
      <c r="S1461" s="211" t="s">
        <v>1525</v>
      </c>
      <c r="T1461" s="31" t="s">
        <v>2837</v>
      </c>
      <c r="U1461" s="211" t="s">
        <v>1509</v>
      </c>
      <c r="V1461" s="31" t="s">
        <v>2829</v>
      </c>
      <c r="W1461" s="16"/>
      <c r="X1461" s="16"/>
      <c r="Y1461" s="74">
        <v>229</v>
      </c>
      <c r="Z1461" s="196" t="str">
        <f t="shared" si="69"/>
        <v/>
      </c>
    </row>
    <row r="1462" spans="2:26" ht="18.75">
      <c r="B1462" s="211" t="s">
        <v>1524</v>
      </c>
      <c r="C1462" s="211" t="s">
        <v>2808</v>
      </c>
      <c r="D1462" s="46" t="s">
        <v>2783</v>
      </c>
      <c r="E1462" s="31">
        <v>1</v>
      </c>
      <c r="F1462" s="31" t="s">
        <v>2807</v>
      </c>
      <c r="G1462" s="318">
        <v>0.1</v>
      </c>
      <c r="H1462" s="318">
        <f t="shared" si="67"/>
        <v>6.1728395061728392E-2</v>
      </c>
      <c r="I1462" s="319">
        <v>230</v>
      </c>
      <c r="J1462" s="251">
        <f>_xlfn.XLOOKUP($I1462,Inputs!$C$6:$C$23,Inputs!$D$6:$D$23)*$G1462</f>
        <v>4.8000000000000001E-2</v>
      </c>
      <c r="K1462" s="252">
        <f t="shared" si="68"/>
        <v>3</v>
      </c>
      <c r="L1462" s="322"/>
      <c r="M1462" s="322"/>
      <c r="N1462" s="322"/>
      <c r="O1462" s="322"/>
      <c r="P1462" s="322"/>
      <c r="Q1462" s="250">
        <f>_xlfn.XLOOKUP($I1462,Inputs!$G$6:$G$23,Inputs!$J$6:$J$23)*$K1462</f>
        <v>402</v>
      </c>
      <c r="R1462" s="250">
        <f>_xlfn.XLOOKUP($I1462,Inputs!$G$6:$G$23,Inputs!$K$6:$K$23)*$K1462</f>
        <v>435</v>
      </c>
      <c r="S1462" s="211" t="s">
        <v>1509</v>
      </c>
      <c r="T1462" s="31" t="s">
        <v>2829</v>
      </c>
      <c r="U1462" s="211" t="s">
        <v>1510</v>
      </c>
      <c r="V1462" s="31" t="s">
        <v>4044</v>
      </c>
      <c r="W1462" s="16"/>
      <c r="X1462" s="16"/>
      <c r="Y1462" s="74">
        <v>230</v>
      </c>
      <c r="Z1462" s="196" t="str">
        <f t="shared" si="69"/>
        <v/>
      </c>
    </row>
    <row r="1463" spans="2:26" ht="18.75">
      <c r="B1463" s="211" t="s">
        <v>1524</v>
      </c>
      <c r="C1463" s="211" t="s">
        <v>2808</v>
      </c>
      <c r="D1463" s="46" t="s">
        <v>2783</v>
      </c>
      <c r="E1463" s="31">
        <v>1</v>
      </c>
      <c r="F1463" s="31" t="s">
        <v>2807</v>
      </c>
      <c r="G1463" s="318">
        <v>4</v>
      </c>
      <c r="H1463" s="318">
        <f t="shared" si="67"/>
        <v>2.4691358024691357</v>
      </c>
      <c r="I1463" s="319">
        <v>230</v>
      </c>
      <c r="J1463" s="251">
        <f>_xlfn.XLOOKUP($I1463,Inputs!$C$6:$C$23,Inputs!$D$6:$D$23)*$G1463</f>
        <v>1.92</v>
      </c>
      <c r="K1463" s="252">
        <f t="shared" si="68"/>
        <v>3</v>
      </c>
      <c r="L1463" s="322"/>
      <c r="M1463" s="322"/>
      <c r="N1463" s="322"/>
      <c r="O1463" s="322"/>
      <c r="P1463" s="322"/>
      <c r="Q1463" s="250">
        <f>_xlfn.XLOOKUP($I1463,Inputs!$G$6:$G$23,Inputs!$J$6:$J$23)*$K1463</f>
        <v>402</v>
      </c>
      <c r="R1463" s="250">
        <f>_xlfn.XLOOKUP($I1463,Inputs!$G$6:$G$23,Inputs!$K$6:$K$23)*$K1463</f>
        <v>435</v>
      </c>
      <c r="S1463" s="211" t="s">
        <v>1509</v>
      </c>
      <c r="T1463" s="31" t="s">
        <v>2829</v>
      </c>
      <c r="U1463" s="211" t="s">
        <v>1511</v>
      </c>
      <c r="V1463" s="31" t="s">
        <v>2831</v>
      </c>
      <c r="W1463" s="16"/>
      <c r="X1463" s="16"/>
      <c r="Y1463" s="74">
        <v>231</v>
      </c>
      <c r="Z1463" s="196" t="str">
        <f t="shared" si="69"/>
        <v/>
      </c>
    </row>
    <row r="1464" spans="2:26" ht="18.75">
      <c r="B1464" s="211" t="s">
        <v>1524</v>
      </c>
      <c r="C1464" s="211" t="s">
        <v>2808</v>
      </c>
      <c r="D1464" s="46" t="s">
        <v>2783</v>
      </c>
      <c r="E1464" s="31">
        <v>1</v>
      </c>
      <c r="F1464" s="31" t="s">
        <v>2807</v>
      </c>
      <c r="G1464" s="318">
        <v>0.1</v>
      </c>
      <c r="H1464" s="318">
        <f t="shared" si="67"/>
        <v>6.1728395061728392E-2</v>
      </c>
      <c r="I1464" s="319">
        <v>230</v>
      </c>
      <c r="J1464" s="251">
        <f>_xlfn.XLOOKUP($I1464,Inputs!$C$6:$C$23,Inputs!$D$6:$D$23)*$G1464</f>
        <v>4.8000000000000001E-2</v>
      </c>
      <c r="K1464" s="252">
        <f t="shared" si="68"/>
        <v>3</v>
      </c>
      <c r="L1464" s="322"/>
      <c r="M1464" s="322"/>
      <c r="N1464" s="322"/>
      <c r="O1464" s="322"/>
      <c r="P1464" s="322"/>
      <c r="Q1464" s="250">
        <f>_xlfn.XLOOKUP($I1464,Inputs!$G$6:$G$23,Inputs!$J$6:$J$23)*$K1464</f>
        <v>402</v>
      </c>
      <c r="R1464" s="250">
        <f>_xlfn.XLOOKUP($I1464,Inputs!$G$6:$G$23,Inputs!$K$6:$K$23)*$K1464</f>
        <v>435</v>
      </c>
      <c r="S1464" s="211" t="s">
        <v>1511</v>
      </c>
      <c r="T1464" s="31" t="s">
        <v>2831</v>
      </c>
      <c r="U1464" s="211" t="s">
        <v>1513</v>
      </c>
      <c r="V1464" s="31" t="s">
        <v>4258</v>
      </c>
      <c r="W1464" s="16"/>
      <c r="X1464" s="16"/>
      <c r="Y1464" s="74">
        <v>232</v>
      </c>
      <c r="Z1464" s="196" t="str">
        <f t="shared" si="69"/>
        <v/>
      </c>
    </row>
    <row r="1465" spans="2:26" ht="18.75">
      <c r="B1465" s="211" t="s">
        <v>1524</v>
      </c>
      <c r="C1465" s="211" t="s">
        <v>2808</v>
      </c>
      <c r="D1465" s="46" t="s">
        <v>2783</v>
      </c>
      <c r="E1465" s="31">
        <v>1</v>
      </c>
      <c r="F1465" s="31" t="s">
        <v>2807</v>
      </c>
      <c r="G1465" s="318">
        <v>40</v>
      </c>
      <c r="H1465" s="318">
        <f t="shared" si="67"/>
        <v>24.691358024691358</v>
      </c>
      <c r="I1465" s="319">
        <v>230</v>
      </c>
      <c r="J1465" s="251">
        <f>_xlfn.XLOOKUP($I1465,Inputs!$C$6:$C$23,Inputs!$D$6:$D$23)*$G1465</f>
        <v>19.2</v>
      </c>
      <c r="K1465" s="252">
        <f t="shared" si="68"/>
        <v>3</v>
      </c>
      <c r="L1465" s="322"/>
      <c r="M1465" s="322"/>
      <c r="N1465" s="322"/>
      <c r="O1465" s="322"/>
      <c r="P1465" s="322"/>
      <c r="Q1465" s="250">
        <f>_xlfn.XLOOKUP($I1465,Inputs!$G$6:$G$23,Inputs!$J$6:$J$23)*$K1465</f>
        <v>402</v>
      </c>
      <c r="R1465" s="250">
        <f>_xlfn.XLOOKUP($I1465,Inputs!$G$6:$G$23,Inputs!$K$6:$K$23)*$K1465</f>
        <v>435</v>
      </c>
      <c r="S1465" s="211" t="s">
        <v>1511</v>
      </c>
      <c r="T1465" s="31" t="s">
        <v>2831</v>
      </c>
      <c r="U1465" s="211" t="s">
        <v>1512</v>
      </c>
      <c r="V1465" s="31" t="s">
        <v>4634</v>
      </c>
      <c r="W1465" s="16"/>
      <c r="X1465" s="16"/>
      <c r="Y1465" s="74">
        <v>233</v>
      </c>
      <c r="Z1465" s="196" t="str">
        <f t="shared" si="69"/>
        <v/>
      </c>
    </row>
    <row r="1466" spans="2:26" ht="18.75">
      <c r="B1466" s="211" t="s">
        <v>1526</v>
      </c>
      <c r="C1466" s="211" t="s">
        <v>2808</v>
      </c>
      <c r="D1466" s="46" t="s">
        <v>2783</v>
      </c>
      <c r="E1466" s="31">
        <v>1</v>
      </c>
      <c r="F1466" s="31" t="s">
        <v>2807</v>
      </c>
      <c r="G1466" s="318">
        <v>1.5</v>
      </c>
      <c r="H1466" s="318">
        <f t="shared" si="67"/>
        <v>0.92592592592592582</v>
      </c>
      <c r="I1466" s="319">
        <v>230</v>
      </c>
      <c r="J1466" s="251">
        <f>_xlfn.XLOOKUP($I1466,Inputs!$C$6:$C$23,Inputs!$D$6:$D$23)*$G1466</f>
        <v>0.72</v>
      </c>
      <c r="K1466" s="252">
        <f t="shared" si="68"/>
        <v>3</v>
      </c>
      <c r="L1466" s="322"/>
      <c r="M1466" s="322"/>
      <c r="N1466" s="322"/>
      <c r="O1466" s="322"/>
      <c r="P1466" s="322"/>
      <c r="Q1466" s="250">
        <f>_xlfn.XLOOKUP($I1466,Inputs!$G$6:$G$23,Inputs!$J$6:$J$23)*$K1466</f>
        <v>402</v>
      </c>
      <c r="R1466" s="250">
        <f>_xlfn.XLOOKUP($I1466,Inputs!$G$6:$G$23,Inputs!$K$6:$K$23)*$K1466</f>
        <v>435</v>
      </c>
      <c r="S1466" s="211" t="s">
        <v>1503</v>
      </c>
      <c r="T1466" s="31" t="s">
        <v>4494</v>
      </c>
      <c r="U1466" s="211" t="s">
        <v>1504</v>
      </c>
      <c r="V1466" s="31" t="s">
        <v>4015</v>
      </c>
      <c r="W1466" s="16"/>
      <c r="X1466" s="16"/>
      <c r="Y1466" s="74">
        <v>234</v>
      </c>
      <c r="Z1466" s="196" t="str">
        <f t="shared" si="69"/>
        <v/>
      </c>
    </row>
    <row r="1467" spans="2:26" ht="18.75">
      <c r="B1467" s="211" t="s">
        <v>1527</v>
      </c>
      <c r="C1467" s="211" t="s">
        <v>2808</v>
      </c>
      <c r="D1467" s="46" t="s">
        <v>2783</v>
      </c>
      <c r="E1467" s="31">
        <v>1</v>
      </c>
      <c r="F1467" s="31" t="s">
        <v>2807</v>
      </c>
      <c r="G1467" s="318">
        <v>75</v>
      </c>
      <c r="H1467" s="318">
        <f t="shared" si="67"/>
        <v>46.296296296296291</v>
      </c>
      <c r="I1467" s="319">
        <v>230</v>
      </c>
      <c r="J1467" s="251">
        <f>_xlfn.XLOOKUP($I1467,Inputs!$C$6:$C$23,Inputs!$D$6:$D$23)*$G1467</f>
        <v>36</v>
      </c>
      <c r="K1467" s="252">
        <f t="shared" si="68"/>
        <v>3</v>
      </c>
      <c r="L1467" s="322"/>
      <c r="M1467" s="322"/>
      <c r="N1467" s="322"/>
      <c r="O1467" s="322"/>
      <c r="P1467" s="322"/>
      <c r="Q1467" s="250">
        <f>_xlfn.XLOOKUP($I1467,Inputs!$G$6:$G$23,Inputs!$J$6:$J$23)*$K1467</f>
        <v>402</v>
      </c>
      <c r="R1467" s="250">
        <f>_xlfn.XLOOKUP($I1467,Inputs!$G$6:$G$23,Inputs!$K$6:$K$23)*$K1467</f>
        <v>435</v>
      </c>
      <c r="S1467" s="211" t="s">
        <v>1503</v>
      </c>
      <c r="T1467" s="31" t="s">
        <v>4494</v>
      </c>
      <c r="U1467" s="211" t="s">
        <v>1528</v>
      </c>
      <c r="V1467" s="31" t="s">
        <v>3083</v>
      </c>
      <c r="W1467" s="16"/>
      <c r="X1467" s="16"/>
      <c r="Y1467" s="74">
        <v>235</v>
      </c>
      <c r="Z1467" s="196" t="str">
        <f t="shared" si="69"/>
        <v/>
      </c>
    </row>
    <row r="1468" spans="2:26" ht="18.75">
      <c r="B1468" s="211" t="s">
        <v>1527</v>
      </c>
      <c r="C1468" s="211" t="s">
        <v>2808</v>
      </c>
      <c r="D1468" s="46" t="s">
        <v>2783</v>
      </c>
      <c r="E1468" s="31">
        <v>2</v>
      </c>
      <c r="F1468" s="31" t="s">
        <v>2807</v>
      </c>
      <c r="G1468" s="318">
        <v>0.1</v>
      </c>
      <c r="H1468" s="318">
        <f t="shared" si="67"/>
        <v>6.1728395061728392E-2</v>
      </c>
      <c r="I1468" s="319">
        <v>230</v>
      </c>
      <c r="J1468" s="251">
        <f>_xlfn.XLOOKUP($I1468,Inputs!$C$6:$C$23,Inputs!$D$6:$D$23)*$G1468</f>
        <v>4.8000000000000001E-2</v>
      </c>
      <c r="K1468" s="252">
        <f t="shared" si="68"/>
        <v>3</v>
      </c>
      <c r="L1468" s="322"/>
      <c r="M1468" s="322"/>
      <c r="N1468" s="322"/>
      <c r="O1468" s="322"/>
      <c r="P1468" s="322"/>
      <c r="Q1468" s="250">
        <f>_xlfn.XLOOKUP($I1468,Inputs!$G$6:$G$23,Inputs!$J$6:$J$23)*$K1468</f>
        <v>402</v>
      </c>
      <c r="R1468" s="250">
        <f>_xlfn.XLOOKUP($I1468,Inputs!$G$6:$G$23,Inputs!$K$6:$K$23)*$K1468</f>
        <v>435</v>
      </c>
      <c r="S1468" s="211" t="s">
        <v>1528</v>
      </c>
      <c r="T1468" s="31" t="s">
        <v>3083</v>
      </c>
      <c r="U1468" s="211" t="s">
        <v>1529</v>
      </c>
      <c r="V1468" s="31" t="s">
        <v>4192</v>
      </c>
      <c r="W1468" s="16"/>
      <c r="X1468" s="16"/>
      <c r="Y1468" s="74">
        <v>236</v>
      </c>
      <c r="Z1468" s="196" t="str">
        <f t="shared" si="69"/>
        <v/>
      </c>
    </row>
    <row r="1469" spans="2:26" ht="18.75">
      <c r="B1469" s="211" t="s">
        <v>1530</v>
      </c>
      <c r="C1469" s="211" t="s">
        <v>2808</v>
      </c>
      <c r="D1469" s="46" t="s">
        <v>2783</v>
      </c>
      <c r="E1469" s="31">
        <v>1</v>
      </c>
      <c r="F1469" s="31" t="s">
        <v>2807</v>
      </c>
      <c r="G1469" s="318">
        <v>75</v>
      </c>
      <c r="H1469" s="318">
        <f t="shared" si="67"/>
        <v>46.296296296296291</v>
      </c>
      <c r="I1469" s="319">
        <v>230</v>
      </c>
      <c r="J1469" s="251">
        <f>_xlfn.XLOOKUP($I1469,Inputs!$C$6:$C$23,Inputs!$D$6:$D$23)*$G1469</f>
        <v>36</v>
      </c>
      <c r="K1469" s="252">
        <f t="shared" si="68"/>
        <v>3</v>
      </c>
      <c r="L1469" s="322"/>
      <c r="M1469" s="322"/>
      <c r="N1469" s="322"/>
      <c r="O1469" s="322"/>
      <c r="P1469" s="322"/>
      <c r="Q1469" s="250">
        <f>_xlfn.XLOOKUP($I1469,Inputs!$G$6:$G$23,Inputs!$J$6:$J$23)*$K1469</f>
        <v>402</v>
      </c>
      <c r="R1469" s="250">
        <f>_xlfn.XLOOKUP($I1469,Inputs!$G$6:$G$23,Inputs!$K$6:$K$23)*$K1469</f>
        <v>435</v>
      </c>
      <c r="S1469" s="211" t="s">
        <v>1503</v>
      </c>
      <c r="T1469" s="31" t="s">
        <v>4494</v>
      </c>
      <c r="U1469" s="211" t="s">
        <v>1529</v>
      </c>
      <c r="V1469" s="31" t="s">
        <v>4192</v>
      </c>
      <c r="W1469" s="16"/>
      <c r="X1469" s="16"/>
      <c r="Y1469" s="74">
        <v>237</v>
      </c>
      <c r="Z1469" s="196" t="str">
        <f t="shared" si="69"/>
        <v/>
      </c>
    </row>
    <row r="1470" spans="2:26" ht="18.75">
      <c r="B1470" s="211" t="s">
        <v>1536</v>
      </c>
      <c r="C1470" s="211" t="s">
        <v>2808</v>
      </c>
      <c r="D1470" s="46" t="s">
        <v>2783</v>
      </c>
      <c r="E1470" s="31">
        <v>1</v>
      </c>
      <c r="F1470" s="31" t="s">
        <v>2807</v>
      </c>
      <c r="G1470" s="318">
        <v>20</v>
      </c>
      <c r="H1470" s="318">
        <f t="shared" si="67"/>
        <v>12.345679012345679</v>
      </c>
      <c r="I1470" s="319">
        <v>230</v>
      </c>
      <c r="J1470" s="251">
        <f>_xlfn.XLOOKUP($I1470,Inputs!$C$6:$C$23,Inputs!$D$6:$D$23)*$G1470</f>
        <v>9.6</v>
      </c>
      <c r="K1470" s="252">
        <f t="shared" si="68"/>
        <v>3</v>
      </c>
      <c r="L1470" s="322"/>
      <c r="M1470" s="322"/>
      <c r="N1470" s="322"/>
      <c r="O1470" s="322"/>
      <c r="P1470" s="322"/>
      <c r="Q1470" s="250">
        <f>_xlfn.XLOOKUP($I1470,Inputs!$G$6:$G$23,Inputs!$J$6:$J$23)*$K1470</f>
        <v>402</v>
      </c>
      <c r="R1470" s="250">
        <f>_xlfn.XLOOKUP($I1470,Inputs!$G$6:$G$23,Inputs!$K$6:$K$23)*$K1470</f>
        <v>435</v>
      </c>
      <c r="S1470" s="211" t="s">
        <v>4657</v>
      </c>
      <c r="T1470" s="31" t="s">
        <v>4249</v>
      </c>
      <c r="U1470" s="211" t="s">
        <v>1538</v>
      </c>
      <c r="V1470" s="31" t="s">
        <v>2958</v>
      </c>
      <c r="W1470" s="16"/>
      <c r="X1470" s="16"/>
      <c r="Y1470" s="74">
        <v>246</v>
      </c>
      <c r="Z1470" s="196" t="str">
        <f t="shared" si="69"/>
        <v/>
      </c>
    </row>
    <row r="1471" spans="2:26" ht="18.75">
      <c r="B1471" s="211" t="s">
        <v>1539</v>
      </c>
      <c r="C1471" s="211" t="s">
        <v>2808</v>
      </c>
      <c r="D1471" s="46" t="s">
        <v>2783</v>
      </c>
      <c r="E1471" s="31">
        <v>1</v>
      </c>
      <c r="F1471" s="31" t="s">
        <v>2807</v>
      </c>
      <c r="G1471" s="318">
        <v>57</v>
      </c>
      <c r="H1471" s="318">
        <f t="shared" si="67"/>
        <v>35.185185185185183</v>
      </c>
      <c r="I1471" s="319">
        <v>115</v>
      </c>
      <c r="J1471" s="251">
        <f>_xlfn.XLOOKUP($I1471,Inputs!$C$6:$C$23,Inputs!$D$6:$D$23)*$G1471</f>
        <v>23.777142857142856</v>
      </c>
      <c r="K1471" s="252">
        <f t="shared" si="68"/>
        <v>3</v>
      </c>
      <c r="L1471" s="322"/>
      <c r="M1471" s="322"/>
      <c r="N1471" s="322"/>
      <c r="O1471" s="322"/>
      <c r="P1471" s="322"/>
      <c r="Q1471" s="250">
        <f>_xlfn.XLOOKUP($I1471,Inputs!$G$6:$G$23,Inputs!$J$6:$J$23)*$K1471</f>
        <v>98.449131513647643</v>
      </c>
      <c r="R1471" s="250">
        <f>_xlfn.XLOOKUP($I1471,Inputs!$G$6:$G$23,Inputs!$K$6:$K$23)*$K1471</f>
        <v>108.40163934426229</v>
      </c>
      <c r="S1471" s="211" t="s">
        <v>1540</v>
      </c>
      <c r="T1471" s="31" t="s">
        <v>3954</v>
      </c>
      <c r="U1471" s="211" t="s">
        <v>1541</v>
      </c>
      <c r="V1471" s="31" t="s">
        <v>3087</v>
      </c>
      <c r="W1471" s="16"/>
      <c r="X1471" s="16"/>
      <c r="Y1471" s="74">
        <v>249</v>
      </c>
      <c r="Z1471" s="196" t="str">
        <f t="shared" si="69"/>
        <v/>
      </c>
    </row>
    <row r="1472" spans="2:26" ht="18.75">
      <c r="B1472" s="211" t="s">
        <v>1539</v>
      </c>
      <c r="C1472" s="211" t="s">
        <v>2808</v>
      </c>
      <c r="D1472" s="46" t="s">
        <v>2783</v>
      </c>
      <c r="E1472" s="31">
        <v>1</v>
      </c>
      <c r="F1472" s="31" t="s">
        <v>2807</v>
      </c>
      <c r="G1472" s="318">
        <v>0.1</v>
      </c>
      <c r="H1472" s="318">
        <f t="shared" si="67"/>
        <v>6.1728395061728392E-2</v>
      </c>
      <c r="I1472" s="319">
        <v>115</v>
      </c>
      <c r="J1472" s="251">
        <f>_xlfn.XLOOKUP($I1472,Inputs!$C$6:$C$23,Inputs!$D$6:$D$23)*$G1472</f>
        <v>4.1714285714285718E-2</v>
      </c>
      <c r="K1472" s="252">
        <f t="shared" si="68"/>
        <v>3</v>
      </c>
      <c r="L1472" s="322"/>
      <c r="M1472" s="322"/>
      <c r="N1472" s="322"/>
      <c r="O1472" s="322"/>
      <c r="P1472" s="322"/>
      <c r="Q1472" s="250">
        <f>_xlfn.XLOOKUP($I1472,Inputs!$G$6:$G$23,Inputs!$J$6:$J$23)*$K1472</f>
        <v>98.449131513647643</v>
      </c>
      <c r="R1472" s="250">
        <f>_xlfn.XLOOKUP($I1472,Inputs!$G$6:$G$23,Inputs!$K$6:$K$23)*$K1472</f>
        <v>108.40163934426229</v>
      </c>
      <c r="S1472" s="211" t="s">
        <v>1541</v>
      </c>
      <c r="T1472" s="134" t="s">
        <v>3087</v>
      </c>
      <c r="U1472" s="211" t="s">
        <v>1542</v>
      </c>
      <c r="V1472" s="31" t="s">
        <v>4028</v>
      </c>
      <c r="W1472" s="16"/>
      <c r="X1472" s="16"/>
      <c r="Y1472" s="74">
        <v>250</v>
      </c>
      <c r="Z1472" s="196" t="str">
        <f t="shared" si="69"/>
        <v/>
      </c>
    </row>
    <row r="1473" spans="2:26" ht="18.75">
      <c r="B1473" s="211" t="s">
        <v>1553</v>
      </c>
      <c r="C1473" s="211" t="s">
        <v>2808</v>
      </c>
      <c r="D1473" s="46" t="s">
        <v>2783</v>
      </c>
      <c r="E1473" s="31">
        <v>1</v>
      </c>
      <c r="F1473" s="31" t="s">
        <v>2807</v>
      </c>
      <c r="G1473" s="318">
        <v>57</v>
      </c>
      <c r="H1473" s="318">
        <f t="shared" si="67"/>
        <v>35.185185185185183</v>
      </c>
      <c r="I1473" s="319">
        <v>115</v>
      </c>
      <c r="J1473" s="251">
        <f>_xlfn.XLOOKUP($I1473,Inputs!$C$6:$C$23,Inputs!$D$6:$D$23)*$G1473</f>
        <v>23.777142857142856</v>
      </c>
      <c r="K1473" s="252">
        <f t="shared" si="68"/>
        <v>3</v>
      </c>
      <c r="L1473" s="322"/>
      <c r="M1473" s="322"/>
      <c r="N1473" s="322"/>
      <c r="O1473" s="322"/>
      <c r="P1473" s="322"/>
      <c r="Q1473" s="250">
        <f>_xlfn.XLOOKUP($I1473,Inputs!$G$6:$G$23,Inputs!$J$6:$J$23)*$K1473</f>
        <v>98.449131513647643</v>
      </c>
      <c r="R1473" s="250">
        <f>_xlfn.XLOOKUP($I1473,Inputs!$G$6:$G$23,Inputs!$K$6:$K$23)*$K1473</f>
        <v>108.40163934426229</v>
      </c>
      <c r="S1473" s="211" t="s">
        <v>1540</v>
      </c>
      <c r="T1473" s="31" t="s">
        <v>3954</v>
      </c>
      <c r="U1473" s="211" t="s">
        <v>1542</v>
      </c>
      <c r="V1473" s="31" t="s">
        <v>4028</v>
      </c>
      <c r="W1473" s="16"/>
      <c r="X1473" s="16"/>
      <c r="Y1473" s="74">
        <v>266</v>
      </c>
      <c r="Z1473" s="196" t="str">
        <f t="shared" si="69"/>
        <v/>
      </c>
    </row>
    <row r="1474" spans="2:26" ht="18.75">
      <c r="B1474" s="211" t="s">
        <v>1554</v>
      </c>
      <c r="C1474" s="211" t="s">
        <v>2808</v>
      </c>
      <c r="D1474" s="46" t="s">
        <v>2783</v>
      </c>
      <c r="E1474" s="31">
        <v>1</v>
      </c>
      <c r="F1474" s="31" t="s">
        <v>2807</v>
      </c>
      <c r="G1474" s="318">
        <v>12</v>
      </c>
      <c r="H1474" s="318">
        <f t="shared" si="67"/>
        <v>7.4074074074074066</v>
      </c>
      <c r="I1474" s="319">
        <v>230</v>
      </c>
      <c r="J1474" s="251">
        <f>_xlfn.XLOOKUP($I1474,Inputs!$C$6:$C$23,Inputs!$D$6:$D$23)*$G1474</f>
        <v>5.76</v>
      </c>
      <c r="K1474" s="252">
        <f t="shared" si="68"/>
        <v>3</v>
      </c>
      <c r="L1474" s="322"/>
      <c r="M1474" s="322"/>
      <c r="N1474" s="322"/>
      <c r="O1474" s="322"/>
      <c r="P1474" s="322"/>
      <c r="Q1474" s="250">
        <f>_xlfn.XLOOKUP($I1474,Inputs!$G$6:$G$23,Inputs!$J$6:$J$23)*$K1474</f>
        <v>402</v>
      </c>
      <c r="R1474" s="250">
        <f>_xlfn.XLOOKUP($I1474,Inputs!$G$6:$G$23,Inputs!$K$6:$K$23)*$K1474</f>
        <v>435</v>
      </c>
      <c r="S1474" s="211" t="s">
        <v>1555</v>
      </c>
      <c r="T1474" s="31" t="s">
        <v>2838</v>
      </c>
      <c r="U1474" s="211" t="s">
        <v>1558</v>
      </c>
      <c r="V1474" s="31" t="s">
        <v>2839</v>
      </c>
      <c r="W1474" s="16"/>
      <c r="X1474" s="16"/>
      <c r="Y1474" s="74">
        <v>269</v>
      </c>
      <c r="Z1474" s="196" t="str">
        <f t="shared" si="69"/>
        <v/>
      </c>
    </row>
    <row r="1475" spans="2:26" ht="18.75">
      <c r="B1475" s="211" t="s">
        <v>1554</v>
      </c>
      <c r="C1475" s="211" t="s">
        <v>2808</v>
      </c>
      <c r="D1475" s="46" t="s">
        <v>2783</v>
      </c>
      <c r="E1475" s="31">
        <v>1</v>
      </c>
      <c r="F1475" s="31" t="s">
        <v>2807</v>
      </c>
      <c r="G1475" s="318">
        <v>0.1</v>
      </c>
      <c r="H1475" s="318">
        <f t="shared" si="67"/>
        <v>6.1728395061728392E-2</v>
      </c>
      <c r="I1475" s="319">
        <v>230</v>
      </c>
      <c r="J1475" s="251">
        <f>_xlfn.XLOOKUP($I1475,Inputs!$C$6:$C$23,Inputs!$D$6:$D$23)*$G1475</f>
        <v>4.8000000000000001E-2</v>
      </c>
      <c r="K1475" s="252">
        <f t="shared" si="68"/>
        <v>3</v>
      </c>
      <c r="L1475" s="322"/>
      <c r="M1475" s="322"/>
      <c r="N1475" s="322"/>
      <c r="O1475" s="322"/>
      <c r="P1475" s="322"/>
      <c r="Q1475" s="250">
        <f>_xlfn.XLOOKUP($I1475,Inputs!$G$6:$G$23,Inputs!$J$6:$J$23)*$K1475</f>
        <v>402</v>
      </c>
      <c r="R1475" s="250">
        <f>_xlfn.XLOOKUP($I1475,Inputs!$G$6:$G$23,Inputs!$K$6:$K$23)*$K1475</f>
        <v>435</v>
      </c>
      <c r="S1475" s="211" t="s">
        <v>1558</v>
      </c>
      <c r="T1475" s="31" t="s">
        <v>2839</v>
      </c>
      <c r="U1475" s="211" t="s">
        <v>4336</v>
      </c>
      <c r="V1475" s="31" t="s">
        <v>3888</v>
      </c>
      <c r="W1475" s="16"/>
      <c r="X1475" s="16"/>
      <c r="Y1475" s="74">
        <v>270</v>
      </c>
      <c r="Z1475" s="196" t="str">
        <f t="shared" si="69"/>
        <v/>
      </c>
    </row>
    <row r="1476" spans="2:26" ht="18.75">
      <c r="B1476" s="211" t="s">
        <v>1554</v>
      </c>
      <c r="C1476" s="211" t="s">
        <v>2808</v>
      </c>
      <c r="D1476" s="46" t="s">
        <v>2783</v>
      </c>
      <c r="E1476" s="31">
        <v>1</v>
      </c>
      <c r="F1476" s="31" t="s">
        <v>2807</v>
      </c>
      <c r="G1476" s="318">
        <v>28</v>
      </c>
      <c r="H1476" s="318">
        <f t="shared" ref="H1476:H1539" si="70">G1476/1.62</f>
        <v>17.283950617283949</v>
      </c>
      <c r="I1476" s="319">
        <v>230</v>
      </c>
      <c r="J1476" s="251">
        <f>_xlfn.XLOOKUP($I1476,Inputs!$C$6:$C$23,Inputs!$D$6:$D$23)*$G1476</f>
        <v>13.44</v>
      </c>
      <c r="K1476" s="252">
        <f t="shared" ref="K1476:K1539" si="71">IF((42.4*(H1476)^(-0.6595))&gt;=3,3,(IF(42.4*(H1476)^(-0.6595)&lt;=0.5,0.5,(42.4*(H1476)^(-0.6595)))))</f>
        <v>3</v>
      </c>
      <c r="L1476" s="322"/>
      <c r="M1476" s="322"/>
      <c r="N1476" s="322"/>
      <c r="O1476" s="322"/>
      <c r="P1476" s="322"/>
      <c r="Q1476" s="250">
        <f>_xlfn.XLOOKUP($I1476,Inputs!$G$6:$G$23,Inputs!$J$6:$J$23)*$K1476</f>
        <v>402</v>
      </c>
      <c r="R1476" s="250">
        <f>_xlfn.XLOOKUP($I1476,Inputs!$G$6:$G$23,Inputs!$K$6:$K$23)*$K1476</f>
        <v>435</v>
      </c>
      <c r="S1476" s="211" t="s">
        <v>1558</v>
      </c>
      <c r="T1476" s="31" t="s">
        <v>2839</v>
      </c>
      <c r="U1476" s="211" t="s">
        <v>1560</v>
      </c>
      <c r="V1476" s="31" t="s">
        <v>2841</v>
      </c>
      <c r="W1476" s="16"/>
      <c r="X1476" s="16"/>
      <c r="Y1476" s="74">
        <v>271</v>
      </c>
      <c r="Z1476" s="196" t="str">
        <f t="shared" si="69"/>
        <v/>
      </c>
    </row>
    <row r="1477" spans="2:26" ht="18.75">
      <c r="B1477" s="211" t="s">
        <v>1554</v>
      </c>
      <c r="C1477" s="211" t="s">
        <v>2808</v>
      </c>
      <c r="D1477" s="46" t="s">
        <v>2783</v>
      </c>
      <c r="E1477" s="31">
        <v>1</v>
      </c>
      <c r="F1477" s="31" t="s">
        <v>2807</v>
      </c>
      <c r="G1477" s="318">
        <v>0.1</v>
      </c>
      <c r="H1477" s="318">
        <f t="shared" si="70"/>
        <v>6.1728395061728392E-2</v>
      </c>
      <c r="I1477" s="319">
        <v>230</v>
      </c>
      <c r="J1477" s="251">
        <f>_xlfn.XLOOKUP($I1477,Inputs!$C$6:$C$23,Inputs!$D$6:$D$23)*$G1477</f>
        <v>4.8000000000000001E-2</v>
      </c>
      <c r="K1477" s="252">
        <f t="shared" si="71"/>
        <v>3</v>
      </c>
      <c r="L1477" s="322"/>
      <c r="M1477" s="322"/>
      <c r="N1477" s="322"/>
      <c r="O1477" s="322"/>
      <c r="P1477" s="322"/>
      <c r="Q1477" s="250">
        <f>_xlfn.XLOOKUP($I1477,Inputs!$G$6:$G$23,Inputs!$J$6:$J$23)*$K1477</f>
        <v>402</v>
      </c>
      <c r="R1477" s="250">
        <f>_xlfn.XLOOKUP($I1477,Inputs!$G$6:$G$23,Inputs!$K$6:$K$23)*$K1477</f>
        <v>435</v>
      </c>
      <c r="S1477" s="211" t="s">
        <v>1560</v>
      </c>
      <c r="T1477" s="31" t="s">
        <v>2841</v>
      </c>
      <c r="U1477" s="211" t="s">
        <v>4352</v>
      </c>
      <c r="V1477" s="31" t="s">
        <v>3915</v>
      </c>
      <c r="W1477" s="16"/>
      <c r="X1477" s="16"/>
      <c r="Y1477" s="74">
        <v>272</v>
      </c>
      <c r="Z1477" s="196" t="str">
        <f t="shared" si="69"/>
        <v/>
      </c>
    </row>
    <row r="1478" spans="2:26" ht="18.75">
      <c r="B1478" s="211" t="s">
        <v>1554</v>
      </c>
      <c r="C1478" s="211" t="s">
        <v>2808</v>
      </c>
      <c r="D1478" s="46" t="s">
        <v>2783</v>
      </c>
      <c r="E1478" s="31">
        <v>1</v>
      </c>
      <c r="F1478" s="31" t="s">
        <v>2807</v>
      </c>
      <c r="G1478" s="318">
        <v>28</v>
      </c>
      <c r="H1478" s="318">
        <f t="shared" si="70"/>
        <v>17.283950617283949</v>
      </c>
      <c r="I1478" s="319">
        <v>230</v>
      </c>
      <c r="J1478" s="251">
        <f>_xlfn.XLOOKUP($I1478,Inputs!$C$6:$C$23,Inputs!$D$6:$D$23)*$G1478</f>
        <v>13.44</v>
      </c>
      <c r="K1478" s="252">
        <f t="shared" si="71"/>
        <v>3</v>
      </c>
      <c r="L1478" s="322"/>
      <c r="M1478" s="322"/>
      <c r="N1478" s="322"/>
      <c r="O1478" s="322"/>
      <c r="P1478" s="322"/>
      <c r="Q1478" s="250">
        <f>_xlfn.XLOOKUP($I1478,Inputs!$G$6:$G$23,Inputs!$J$6:$J$23)*$K1478</f>
        <v>402</v>
      </c>
      <c r="R1478" s="250">
        <f>_xlfn.XLOOKUP($I1478,Inputs!$G$6:$G$23,Inputs!$K$6:$K$23)*$K1478</f>
        <v>435</v>
      </c>
      <c r="S1478" s="211" t="s">
        <v>1560</v>
      </c>
      <c r="T1478" s="31" t="s">
        <v>2841</v>
      </c>
      <c r="U1478" s="211" t="s">
        <v>1559</v>
      </c>
      <c r="V1478" s="31" t="s">
        <v>4067</v>
      </c>
      <c r="W1478" s="16"/>
      <c r="X1478" s="16"/>
      <c r="Y1478" s="74">
        <v>273</v>
      </c>
      <c r="Z1478" s="196" t="str">
        <f t="shared" si="69"/>
        <v/>
      </c>
    </row>
    <row r="1479" spans="2:26" ht="18.75">
      <c r="B1479" s="211" t="s">
        <v>1554</v>
      </c>
      <c r="C1479" s="211" t="s">
        <v>2808</v>
      </c>
      <c r="D1479" s="46" t="s">
        <v>2783</v>
      </c>
      <c r="E1479" s="31">
        <v>1</v>
      </c>
      <c r="F1479" s="31" t="s">
        <v>2807</v>
      </c>
      <c r="G1479" s="318">
        <v>40</v>
      </c>
      <c r="H1479" s="318">
        <f t="shared" si="70"/>
        <v>24.691358024691358</v>
      </c>
      <c r="I1479" s="319">
        <v>230</v>
      </c>
      <c r="J1479" s="251">
        <f>_xlfn.XLOOKUP($I1479,Inputs!$C$6:$C$23,Inputs!$D$6:$D$23)*$G1479</f>
        <v>19.2</v>
      </c>
      <c r="K1479" s="252">
        <f t="shared" si="71"/>
        <v>3</v>
      </c>
      <c r="L1479" s="322"/>
      <c r="M1479" s="322"/>
      <c r="N1479" s="322"/>
      <c r="O1479" s="322"/>
      <c r="P1479" s="322"/>
      <c r="Q1479" s="250">
        <f>_xlfn.XLOOKUP($I1479,Inputs!$G$6:$G$23,Inputs!$J$6:$J$23)*$K1479</f>
        <v>402</v>
      </c>
      <c r="R1479" s="250">
        <f>_xlfn.XLOOKUP($I1479,Inputs!$G$6:$G$23,Inputs!$K$6:$K$23)*$K1479</f>
        <v>435</v>
      </c>
      <c r="S1479" s="211" t="s">
        <v>1559</v>
      </c>
      <c r="T1479" s="31" t="s">
        <v>4067</v>
      </c>
      <c r="U1479" s="211" t="s">
        <v>1557</v>
      </c>
      <c r="V1479" s="31" t="s">
        <v>2840</v>
      </c>
      <c r="W1479" s="16"/>
      <c r="X1479" s="16"/>
      <c r="Y1479" s="74">
        <v>274</v>
      </c>
      <c r="Z1479" s="196" t="str">
        <f t="shared" si="69"/>
        <v/>
      </c>
    </row>
    <row r="1480" spans="2:26" ht="18.75">
      <c r="B1480" s="211" t="s">
        <v>1554</v>
      </c>
      <c r="C1480" s="211" t="s">
        <v>2808</v>
      </c>
      <c r="D1480" s="46" t="s">
        <v>2783</v>
      </c>
      <c r="E1480" s="31">
        <v>1</v>
      </c>
      <c r="F1480" s="31" t="s">
        <v>2807</v>
      </c>
      <c r="G1480" s="318">
        <v>0.1</v>
      </c>
      <c r="H1480" s="318">
        <f t="shared" si="70"/>
        <v>6.1728395061728392E-2</v>
      </c>
      <c r="I1480" s="319">
        <v>230</v>
      </c>
      <c r="J1480" s="251">
        <f>_xlfn.XLOOKUP($I1480,Inputs!$C$6:$C$23,Inputs!$D$6:$D$23)*$G1480</f>
        <v>4.8000000000000001E-2</v>
      </c>
      <c r="K1480" s="252">
        <f t="shared" si="71"/>
        <v>3</v>
      </c>
      <c r="L1480" s="322"/>
      <c r="M1480" s="322"/>
      <c r="N1480" s="322"/>
      <c r="O1480" s="322"/>
      <c r="P1480" s="322"/>
      <c r="Q1480" s="250">
        <f>_xlfn.XLOOKUP($I1480,Inputs!$G$6:$G$23,Inputs!$J$6:$J$23)*$K1480</f>
        <v>402</v>
      </c>
      <c r="R1480" s="250">
        <f>_xlfn.XLOOKUP($I1480,Inputs!$G$6:$G$23,Inputs!$K$6:$K$23)*$K1480</f>
        <v>435</v>
      </c>
      <c r="S1480" s="211" t="s">
        <v>1557</v>
      </c>
      <c r="T1480" s="31" t="s">
        <v>2840</v>
      </c>
      <c r="U1480" s="211" t="s">
        <v>4355</v>
      </c>
      <c r="V1480" s="31" t="s">
        <v>3919</v>
      </c>
      <c r="W1480" s="16"/>
      <c r="X1480" s="16"/>
      <c r="Y1480" s="74">
        <v>275</v>
      </c>
      <c r="Z1480" s="196" t="str">
        <f t="shared" si="69"/>
        <v/>
      </c>
    </row>
    <row r="1481" spans="2:26" ht="18.75">
      <c r="B1481" s="211" t="s">
        <v>1554</v>
      </c>
      <c r="C1481" s="211" t="s">
        <v>2808</v>
      </c>
      <c r="D1481" s="46" t="s">
        <v>2783</v>
      </c>
      <c r="E1481" s="31">
        <v>1</v>
      </c>
      <c r="F1481" s="31" t="s">
        <v>2807</v>
      </c>
      <c r="G1481" s="318">
        <v>8</v>
      </c>
      <c r="H1481" s="318">
        <f t="shared" si="70"/>
        <v>4.9382716049382713</v>
      </c>
      <c r="I1481" s="319">
        <v>230</v>
      </c>
      <c r="J1481" s="251">
        <f>_xlfn.XLOOKUP($I1481,Inputs!$C$6:$C$23,Inputs!$D$6:$D$23)*$G1481</f>
        <v>3.84</v>
      </c>
      <c r="K1481" s="252">
        <f t="shared" si="71"/>
        <v>3</v>
      </c>
      <c r="L1481" s="322"/>
      <c r="M1481" s="322"/>
      <c r="N1481" s="322"/>
      <c r="O1481" s="322"/>
      <c r="P1481" s="322"/>
      <c r="Q1481" s="250">
        <f>_xlfn.XLOOKUP($I1481,Inputs!$G$6:$G$23,Inputs!$J$6:$J$23)*$K1481</f>
        <v>402</v>
      </c>
      <c r="R1481" s="250">
        <f>_xlfn.XLOOKUP($I1481,Inputs!$G$6:$G$23,Inputs!$K$6:$K$23)*$K1481</f>
        <v>435</v>
      </c>
      <c r="S1481" s="211" t="s">
        <v>1557</v>
      </c>
      <c r="T1481" s="31" t="s">
        <v>2840</v>
      </c>
      <c r="U1481" s="211" t="s">
        <v>1503</v>
      </c>
      <c r="V1481" s="31" t="s">
        <v>4494</v>
      </c>
      <c r="W1481" s="16"/>
      <c r="X1481" s="16"/>
      <c r="Y1481" s="74">
        <v>276</v>
      </c>
      <c r="Z1481" s="196" t="str">
        <f t="shared" si="69"/>
        <v/>
      </c>
    </row>
    <row r="1482" spans="2:26" ht="18.75">
      <c r="B1482" s="211" t="s">
        <v>1561</v>
      </c>
      <c r="C1482" s="211" t="s">
        <v>2808</v>
      </c>
      <c r="D1482" s="46" t="s">
        <v>2783</v>
      </c>
      <c r="E1482" s="31">
        <v>1</v>
      </c>
      <c r="F1482" s="31" t="s">
        <v>2807</v>
      </c>
      <c r="G1482" s="318">
        <v>16</v>
      </c>
      <c r="H1482" s="318">
        <f t="shared" si="70"/>
        <v>9.8765432098765427</v>
      </c>
      <c r="I1482" s="319">
        <v>500</v>
      </c>
      <c r="J1482" s="251">
        <f>_xlfn.XLOOKUP($I1482,Inputs!$C$6:$C$23,Inputs!$D$6:$D$23)*$G1482</f>
        <v>6.32</v>
      </c>
      <c r="K1482" s="252">
        <f t="shared" si="71"/>
        <v>3</v>
      </c>
      <c r="L1482" s="322"/>
      <c r="M1482" s="322"/>
      <c r="N1482" s="322"/>
      <c r="O1482" s="322"/>
      <c r="P1482" s="322"/>
      <c r="Q1482" s="250">
        <f>_xlfn.XLOOKUP($I1482,Inputs!$G$6:$G$23,Inputs!$J$6:$J$23)*$K1482</f>
        <v>2550</v>
      </c>
      <c r="R1482" s="250">
        <f>_xlfn.XLOOKUP($I1482,Inputs!$G$6:$G$23,Inputs!$K$6:$K$23)*$K1482</f>
        <v>3225</v>
      </c>
      <c r="S1482" s="211" t="s">
        <v>4382</v>
      </c>
      <c r="T1482" s="31" t="s">
        <v>4383</v>
      </c>
      <c r="U1482" s="211" t="s">
        <v>1562</v>
      </c>
      <c r="V1482" s="31" t="s">
        <v>3323</v>
      </c>
      <c r="W1482" s="16"/>
      <c r="X1482" s="16"/>
      <c r="Y1482" s="74">
        <v>277</v>
      </c>
      <c r="Z1482" s="196" t="str">
        <f t="shared" si="69"/>
        <v/>
      </c>
    </row>
    <row r="1483" spans="2:26" ht="18.75">
      <c r="B1483" s="211" t="s">
        <v>1561</v>
      </c>
      <c r="C1483" s="211" t="s">
        <v>2808</v>
      </c>
      <c r="D1483" s="46" t="s">
        <v>2783</v>
      </c>
      <c r="E1483" s="31">
        <v>1</v>
      </c>
      <c r="F1483" s="31" t="s">
        <v>2807</v>
      </c>
      <c r="G1483" s="318">
        <v>160</v>
      </c>
      <c r="H1483" s="318">
        <f t="shared" si="70"/>
        <v>98.76543209876543</v>
      </c>
      <c r="I1483" s="319">
        <v>500</v>
      </c>
      <c r="J1483" s="251">
        <f>_xlfn.XLOOKUP($I1483,Inputs!$C$6:$C$23,Inputs!$D$6:$D$23)*$G1483</f>
        <v>63.2</v>
      </c>
      <c r="K1483" s="252">
        <f t="shared" si="71"/>
        <v>2.0508026980145795</v>
      </c>
      <c r="L1483" s="322"/>
      <c r="M1483" s="322"/>
      <c r="N1483" s="322"/>
      <c r="O1483" s="322"/>
      <c r="P1483" s="322"/>
      <c r="Q1483" s="250">
        <f>_xlfn.XLOOKUP($I1483,Inputs!$G$6:$G$23,Inputs!$J$6:$J$23)*$K1483</f>
        <v>1743.1822933123926</v>
      </c>
      <c r="R1483" s="250">
        <f>_xlfn.XLOOKUP($I1483,Inputs!$G$6:$G$23,Inputs!$K$6:$K$23)*$K1483</f>
        <v>2204.6129003656729</v>
      </c>
      <c r="S1483" s="211" t="s">
        <v>1562</v>
      </c>
      <c r="T1483" s="31" t="s">
        <v>3323</v>
      </c>
      <c r="U1483" s="211" t="s">
        <v>4409</v>
      </c>
      <c r="V1483" s="31" t="s">
        <v>4534</v>
      </c>
      <c r="W1483" s="16"/>
      <c r="X1483" s="16"/>
      <c r="Y1483" s="74">
        <v>278</v>
      </c>
      <c r="Z1483" s="196" t="str">
        <f t="shared" si="69"/>
        <v/>
      </c>
    </row>
    <row r="1484" spans="2:26" ht="18.75">
      <c r="B1484" s="211" t="s">
        <v>1563</v>
      </c>
      <c r="C1484" s="211" t="s">
        <v>2808</v>
      </c>
      <c r="D1484" s="46" t="s">
        <v>2783</v>
      </c>
      <c r="E1484" s="31">
        <v>1</v>
      </c>
      <c r="F1484" s="31" t="s">
        <v>2807</v>
      </c>
      <c r="G1484" s="318">
        <v>16</v>
      </c>
      <c r="H1484" s="318">
        <f t="shared" si="70"/>
        <v>9.8765432098765427</v>
      </c>
      <c r="I1484" s="319">
        <v>500</v>
      </c>
      <c r="J1484" s="251">
        <f>_xlfn.XLOOKUP($I1484,Inputs!$C$6:$C$23,Inputs!$D$6:$D$23)*$G1484</f>
        <v>6.32</v>
      </c>
      <c r="K1484" s="252">
        <f t="shared" si="71"/>
        <v>3</v>
      </c>
      <c r="L1484" s="322"/>
      <c r="M1484" s="322"/>
      <c r="N1484" s="322"/>
      <c r="O1484" s="322"/>
      <c r="P1484" s="322"/>
      <c r="Q1484" s="250">
        <f>_xlfn.XLOOKUP($I1484,Inputs!$G$6:$G$23,Inputs!$J$6:$J$23)*$K1484</f>
        <v>2550</v>
      </c>
      <c r="R1484" s="250">
        <f>_xlfn.XLOOKUP($I1484,Inputs!$G$6:$G$23,Inputs!$K$6:$K$23)*$K1484</f>
        <v>3225</v>
      </c>
      <c r="S1484" s="211" t="s">
        <v>1503</v>
      </c>
      <c r="T1484" s="31" t="s">
        <v>4494</v>
      </c>
      <c r="U1484" s="211" t="s">
        <v>1562</v>
      </c>
      <c r="V1484" s="31" t="s">
        <v>3323</v>
      </c>
      <c r="W1484" s="16"/>
      <c r="X1484" s="16"/>
      <c r="Y1484" s="74">
        <v>279</v>
      </c>
      <c r="Z1484" s="196" t="str">
        <f t="shared" ref="Z1484:Z1547" si="72">IF(S1484=U1484,"YES","")</f>
        <v/>
      </c>
    </row>
    <row r="1485" spans="2:26" ht="18.75">
      <c r="B1485" s="211" t="s">
        <v>1563</v>
      </c>
      <c r="C1485" s="211" t="s">
        <v>2808</v>
      </c>
      <c r="D1485" s="46" t="s">
        <v>2783</v>
      </c>
      <c r="E1485" s="31">
        <v>1</v>
      </c>
      <c r="F1485" s="31" t="s">
        <v>2807</v>
      </c>
      <c r="G1485" s="318">
        <v>160</v>
      </c>
      <c r="H1485" s="318">
        <f t="shared" si="70"/>
        <v>98.76543209876543</v>
      </c>
      <c r="I1485" s="319">
        <v>500</v>
      </c>
      <c r="J1485" s="251">
        <f>_xlfn.XLOOKUP($I1485,Inputs!$C$6:$C$23,Inputs!$D$6:$D$23)*$G1485</f>
        <v>63.2</v>
      </c>
      <c r="K1485" s="252">
        <f t="shared" si="71"/>
        <v>2.0508026980145795</v>
      </c>
      <c r="L1485" s="322"/>
      <c r="M1485" s="322"/>
      <c r="N1485" s="322"/>
      <c r="O1485" s="322"/>
      <c r="P1485" s="322"/>
      <c r="Q1485" s="250">
        <f>_xlfn.XLOOKUP($I1485,Inputs!$G$6:$G$23,Inputs!$J$6:$J$23)*$K1485</f>
        <v>1743.1822933123926</v>
      </c>
      <c r="R1485" s="250">
        <f>_xlfn.XLOOKUP($I1485,Inputs!$G$6:$G$23,Inputs!$K$6:$K$23)*$K1485</f>
        <v>2204.6129003656729</v>
      </c>
      <c r="S1485" s="211" t="s">
        <v>1562</v>
      </c>
      <c r="T1485" s="31" t="s">
        <v>3323</v>
      </c>
      <c r="U1485" s="211" t="s">
        <v>4409</v>
      </c>
      <c r="V1485" s="31" t="s">
        <v>4534</v>
      </c>
      <c r="W1485" s="16"/>
      <c r="X1485" s="16"/>
      <c r="Y1485" s="74">
        <v>280</v>
      </c>
      <c r="Z1485" s="196" t="str">
        <f t="shared" si="72"/>
        <v/>
      </c>
    </row>
    <row r="1486" spans="2:26" ht="18.75">
      <c r="B1486" s="211" t="s">
        <v>1564</v>
      </c>
      <c r="C1486" s="211" t="s">
        <v>2808</v>
      </c>
      <c r="D1486" s="46" t="s">
        <v>2783</v>
      </c>
      <c r="E1486" s="31">
        <v>1</v>
      </c>
      <c r="F1486" s="31" t="s">
        <v>2807</v>
      </c>
      <c r="G1486" s="318">
        <v>45</v>
      </c>
      <c r="H1486" s="318">
        <f t="shared" si="70"/>
        <v>27.777777777777775</v>
      </c>
      <c r="I1486" s="319">
        <v>500</v>
      </c>
      <c r="J1486" s="251">
        <f>_xlfn.XLOOKUP($I1486,Inputs!$C$6:$C$23,Inputs!$D$6:$D$23)*$G1486</f>
        <v>17.775000000000002</v>
      </c>
      <c r="K1486" s="252">
        <f t="shared" si="71"/>
        <v>3</v>
      </c>
      <c r="L1486" s="322"/>
      <c r="M1486" s="322"/>
      <c r="N1486" s="322"/>
      <c r="O1486" s="322"/>
      <c r="P1486" s="322"/>
      <c r="Q1486" s="250">
        <f>_xlfn.XLOOKUP($I1486,Inputs!$G$6:$G$23,Inputs!$J$6:$J$23)*$K1486</f>
        <v>2550</v>
      </c>
      <c r="R1486" s="250">
        <f>_xlfn.XLOOKUP($I1486,Inputs!$G$6:$G$23,Inputs!$K$6:$K$23)*$K1486</f>
        <v>3225</v>
      </c>
      <c r="S1486" s="211" t="s">
        <v>4380</v>
      </c>
      <c r="T1486" s="31" t="s">
        <v>4381</v>
      </c>
      <c r="U1486" s="211" t="s">
        <v>1517</v>
      </c>
      <c r="V1486" s="31" t="s">
        <v>3987</v>
      </c>
      <c r="W1486" s="16"/>
      <c r="X1486" s="16"/>
      <c r="Y1486" s="74">
        <v>281</v>
      </c>
      <c r="Z1486" s="196" t="str">
        <f t="shared" si="72"/>
        <v/>
      </c>
    </row>
    <row r="1487" spans="2:26" ht="18.75">
      <c r="B1487" s="211" t="s">
        <v>1565</v>
      </c>
      <c r="C1487" s="211" t="s">
        <v>2808</v>
      </c>
      <c r="D1487" s="46" t="s">
        <v>2783</v>
      </c>
      <c r="E1487" s="31">
        <v>1</v>
      </c>
      <c r="F1487" s="31" t="s">
        <v>2807</v>
      </c>
      <c r="G1487" s="318">
        <v>45</v>
      </c>
      <c r="H1487" s="318">
        <f t="shared" si="70"/>
        <v>27.777777777777775</v>
      </c>
      <c r="I1487" s="319">
        <v>500</v>
      </c>
      <c r="J1487" s="251">
        <f>_xlfn.XLOOKUP($I1487,Inputs!$C$6:$C$23,Inputs!$D$6:$D$23)*$G1487</f>
        <v>17.775000000000002</v>
      </c>
      <c r="K1487" s="252">
        <f t="shared" si="71"/>
        <v>3</v>
      </c>
      <c r="L1487" s="322"/>
      <c r="M1487" s="322"/>
      <c r="N1487" s="322"/>
      <c r="O1487" s="322"/>
      <c r="P1487" s="322"/>
      <c r="Q1487" s="250">
        <f>_xlfn.XLOOKUP($I1487,Inputs!$G$6:$G$23,Inputs!$J$6:$J$23)*$K1487</f>
        <v>2550</v>
      </c>
      <c r="R1487" s="250">
        <f>_xlfn.XLOOKUP($I1487,Inputs!$G$6:$G$23,Inputs!$K$6:$K$23)*$K1487</f>
        <v>3225</v>
      </c>
      <c r="S1487" s="211" t="s">
        <v>4380</v>
      </c>
      <c r="T1487" s="134" t="s">
        <v>4381</v>
      </c>
      <c r="U1487" s="211" t="s">
        <v>1517</v>
      </c>
      <c r="V1487" s="31" t="s">
        <v>3987</v>
      </c>
      <c r="W1487" s="16"/>
      <c r="X1487" s="16"/>
      <c r="Y1487" s="74">
        <v>282</v>
      </c>
      <c r="Z1487" s="196" t="str">
        <f t="shared" si="72"/>
        <v/>
      </c>
    </row>
    <row r="1488" spans="2:26" ht="18.75">
      <c r="B1488" s="211" t="s">
        <v>1566</v>
      </c>
      <c r="C1488" s="211" t="s">
        <v>2808</v>
      </c>
      <c r="D1488" s="46" t="s">
        <v>2783</v>
      </c>
      <c r="E1488" s="31">
        <v>1</v>
      </c>
      <c r="F1488" s="31" t="s">
        <v>2807</v>
      </c>
      <c r="G1488" s="318">
        <v>45</v>
      </c>
      <c r="H1488" s="318">
        <f t="shared" si="70"/>
        <v>27.777777777777775</v>
      </c>
      <c r="I1488" s="319">
        <v>500</v>
      </c>
      <c r="J1488" s="251">
        <f>_xlfn.XLOOKUP($I1488,Inputs!$C$6:$C$23,Inputs!$D$6:$D$23)*$G1488</f>
        <v>17.775000000000002</v>
      </c>
      <c r="K1488" s="252">
        <f t="shared" si="71"/>
        <v>3</v>
      </c>
      <c r="L1488" s="322"/>
      <c r="M1488" s="322"/>
      <c r="N1488" s="322"/>
      <c r="O1488" s="322"/>
      <c r="P1488" s="322"/>
      <c r="Q1488" s="250">
        <f>_xlfn.XLOOKUP($I1488,Inputs!$G$6:$G$23,Inputs!$J$6:$J$23)*$K1488</f>
        <v>2550</v>
      </c>
      <c r="R1488" s="250">
        <f>_xlfn.XLOOKUP($I1488,Inputs!$G$6:$G$23,Inputs!$K$6:$K$23)*$K1488</f>
        <v>3225</v>
      </c>
      <c r="S1488" s="211" t="s">
        <v>4380</v>
      </c>
      <c r="T1488" s="134" t="s">
        <v>4381</v>
      </c>
      <c r="U1488" s="211" t="s">
        <v>1517</v>
      </c>
      <c r="V1488" s="31" t="s">
        <v>3987</v>
      </c>
      <c r="W1488" s="16"/>
      <c r="X1488" s="16"/>
      <c r="Y1488" s="74">
        <v>283</v>
      </c>
      <c r="Z1488" s="196" t="str">
        <f t="shared" si="72"/>
        <v/>
      </c>
    </row>
    <row r="1489" spans="2:26" ht="18.75">
      <c r="B1489" s="211" t="s">
        <v>1567</v>
      </c>
      <c r="C1489" s="211" t="s">
        <v>2808</v>
      </c>
      <c r="D1489" s="46" t="s">
        <v>2783</v>
      </c>
      <c r="E1489" s="31">
        <v>1</v>
      </c>
      <c r="F1489" s="31" t="s">
        <v>2807</v>
      </c>
      <c r="G1489" s="318">
        <v>20</v>
      </c>
      <c r="H1489" s="318">
        <f t="shared" si="70"/>
        <v>12.345679012345679</v>
      </c>
      <c r="I1489" s="319">
        <v>500</v>
      </c>
      <c r="J1489" s="251">
        <f>_xlfn.XLOOKUP($I1489,Inputs!$C$6:$C$23,Inputs!$D$6:$D$23)*$G1489</f>
        <v>7.9</v>
      </c>
      <c r="K1489" s="252">
        <f t="shared" si="71"/>
        <v>3</v>
      </c>
      <c r="L1489" s="322"/>
      <c r="M1489" s="322"/>
      <c r="N1489" s="322"/>
      <c r="O1489" s="322"/>
      <c r="P1489" s="322"/>
      <c r="Q1489" s="250">
        <f>_xlfn.XLOOKUP($I1489,Inputs!$G$6:$G$23,Inputs!$J$6:$J$23)*$K1489</f>
        <v>2550</v>
      </c>
      <c r="R1489" s="250">
        <f>_xlfn.XLOOKUP($I1489,Inputs!$G$6:$G$23,Inputs!$K$6:$K$23)*$K1489</f>
        <v>3225</v>
      </c>
      <c r="S1489" s="211" t="s">
        <v>4380</v>
      </c>
      <c r="T1489" s="31" t="s">
        <v>4381</v>
      </c>
      <c r="U1489" s="211" t="s">
        <v>1568</v>
      </c>
      <c r="V1489" s="31" t="s">
        <v>3324</v>
      </c>
      <c r="W1489" s="16"/>
      <c r="X1489" s="16"/>
      <c r="Y1489" s="74">
        <v>284</v>
      </c>
      <c r="Z1489" s="196" t="str">
        <f t="shared" si="72"/>
        <v/>
      </c>
    </row>
    <row r="1490" spans="2:26" ht="18.75">
      <c r="B1490" s="211" t="s">
        <v>1567</v>
      </c>
      <c r="C1490" s="211" t="s">
        <v>2808</v>
      </c>
      <c r="D1490" s="46" t="s">
        <v>2783</v>
      </c>
      <c r="E1490" s="31">
        <v>1</v>
      </c>
      <c r="F1490" s="31" t="s">
        <v>2807</v>
      </c>
      <c r="G1490" s="318">
        <v>25</v>
      </c>
      <c r="H1490" s="318">
        <f t="shared" si="70"/>
        <v>15.432098765432098</v>
      </c>
      <c r="I1490" s="319">
        <v>500</v>
      </c>
      <c r="J1490" s="251">
        <f>_xlfn.XLOOKUP($I1490,Inputs!$C$6:$C$23,Inputs!$D$6:$D$23)*$G1490</f>
        <v>9.875</v>
      </c>
      <c r="K1490" s="252">
        <f t="shared" si="71"/>
        <v>3</v>
      </c>
      <c r="L1490" s="322"/>
      <c r="M1490" s="322"/>
      <c r="N1490" s="322"/>
      <c r="O1490" s="322"/>
      <c r="P1490" s="322"/>
      <c r="Q1490" s="250">
        <f>_xlfn.XLOOKUP($I1490,Inputs!$G$6:$G$23,Inputs!$J$6:$J$23)*$K1490</f>
        <v>2550</v>
      </c>
      <c r="R1490" s="250">
        <f>_xlfn.XLOOKUP($I1490,Inputs!$G$6:$G$23,Inputs!$K$6:$K$23)*$K1490</f>
        <v>3225</v>
      </c>
      <c r="S1490" s="211" t="s">
        <v>1568</v>
      </c>
      <c r="T1490" s="31" t="s">
        <v>3324</v>
      </c>
      <c r="U1490" s="211" t="s">
        <v>1517</v>
      </c>
      <c r="V1490" s="31" t="s">
        <v>3987</v>
      </c>
      <c r="W1490" s="16"/>
      <c r="X1490" s="16"/>
      <c r="Y1490" s="74">
        <v>285</v>
      </c>
      <c r="Z1490" s="196" t="str">
        <f t="shared" si="72"/>
        <v/>
      </c>
    </row>
    <row r="1491" spans="2:26" ht="18.75">
      <c r="B1491" s="211" t="s">
        <v>1567</v>
      </c>
      <c r="C1491" s="211" t="s">
        <v>2808</v>
      </c>
      <c r="D1491" s="46" t="s">
        <v>2783</v>
      </c>
      <c r="E1491" s="31">
        <v>1</v>
      </c>
      <c r="F1491" s="31" t="s">
        <v>2807</v>
      </c>
      <c r="G1491" s="318">
        <v>0.1</v>
      </c>
      <c r="H1491" s="318">
        <f t="shared" si="70"/>
        <v>6.1728395061728392E-2</v>
      </c>
      <c r="I1491" s="319">
        <v>500</v>
      </c>
      <c r="J1491" s="251">
        <f>_xlfn.XLOOKUP($I1491,Inputs!$C$6:$C$23,Inputs!$D$6:$D$23)*$G1491</f>
        <v>3.9500000000000007E-2</v>
      </c>
      <c r="K1491" s="252">
        <f t="shared" si="71"/>
        <v>3</v>
      </c>
      <c r="L1491" s="322"/>
      <c r="M1491" s="322"/>
      <c r="N1491" s="322"/>
      <c r="O1491" s="322"/>
      <c r="P1491" s="322"/>
      <c r="Q1491" s="250">
        <f>_xlfn.XLOOKUP($I1491,Inputs!$G$6:$G$23,Inputs!$J$6:$J$23)*$K1491</f>
        <v>2550</v>
      </c>
      <c r="R1491" s="250">
        <f>_xlfn.XLOOKUP($I1491,Inputs!$G$6:$G$23,Inputs!$K$6:$K$23)*$K1491</f>
        <v>3225</v>
      </c>
      <c r="S1491" s="211" t="s">
        <v>1568</v>
      </c>
      <c r="T1491" s="31" t="s">
        <v>3324</v>
      </c>
      <c r="U1491" s="211" t="s">
        <v>1569</v>
      </c>
      <c r="V1491" s="31" t="s">
        <v>4627</v>
      </c>
      <c r="W1491" s="16"/>
      <c r="X1491" s="16"/>
      <c r="Y1491" s="74">
        <v>286</v>
      </c>
      <c r="Z1491" s="196" t="str">
        <f t="shared" si="72"/>
        <v/>
      </c>
    </row>
    <row r="1492" spans="2:26" ht="18.75">
      <c r="B1492" s="211" t="s">
        <v>1570</v>
      </c>
      <c r="C1492" s="211" t="s">
        <v>2808</v>
      </c>
      <c r="D1492" s="46" t="s">
        <v>2783</v>
      </c>
      <c r="E1492" s="31">
        <v>1</v>
      </c>
      <c r="F1492" s="31" t="s">
        <v>2807</v>
      </c>
      <c r="G1492" s="318">
        <v>16</v>
      </c>
      <c r="H1492" s="318">
        <f t="shared" si="70"/>
        <v>9.8765432098765427</v>
      </c>
      <c r="I1492" s="319">
        <v>500</v>
      </c>
      <c r="J1492" s="251">
        <f>_xlfn.XLOOKUP($I1492,Inputs!$C$6:$C$23,Inputs!$D$6:$D$23)*$G1492</f>
        <v>6.32</v>
      </c>
      <c r="K1492" s="252">
        <f t="shared" si="71"/>
        <v>3</v>
      </c>
      <c r="L1492" s="322"/>
      <c r="M1492" s="322"/>
      <c r="N1492" s="322"/>
      <c r="O1492" s="322"/>
      <c r="P1492" s="322"/>
      <c r="Q1492" s="250">
        <f>_xlfn.XLOOKUP($I1492,Inputs!$G$6:$G$23,Inputs!$J$6:$J$23)*$K1492</f>
        <v>2550</v>
      </c>
      <c r="R1492" s="250">
        <f>_xlfn.XLOOKUP($I1492,Inputs!$G$6:$G$23,Inputs!$K$6:$K$23)*$K1492</f>
        <v>3225</v>
      </c>
      <c r="S1492" s="211" t="s">
        <v>1503</v>
      </c>
      <c r="T1492" s="31" t="s">
        <v>4494</v>
      </c>
      <c r="U1492" s="211" t="s">
        <v>1562</v>
      </c>
      <c r="V1492" s="31" t="s">
        <v>3323</v>
      </c>
      <c r="W1492" s="16"/>
      <c r="X1492" s="16"/>
      <c r="Y1492" s="74">
        <v>287</v>
      </c>
      <c r="Z1492" s="196" t="str">
        <f t="shared" si="72"/>
        <v/>
      </c>
    </row>
    <row r="1493" spans="2:26" ht="18.75">
      <c r="B1493" s="211" t="s">
        <v>1570</v>
      </c>
      <c r="C1493" s="211" t="s">
        <v>2808</v>
      </c>
      <c r="D1493" s="46" t="s">
        <v>2783</v>
      </c>
      <c r="E1493" s="31">
        <v>1</v>
      </c>
      <c r="F1493" s="31" t="s">
        <v>2807</v>
      </c>
      <c r="G1493" s="318">
        <v>160</v>
      </c>
      <c r="H1493" s="318">
        <f t="shared" si="70"/>
        <v>98.76543209876543</v>
      </c>
      <c r="I1493" s="319">
        <v>500</v>
      </c>
      <c r="J1493" s="251">
        <f>_xlfn.XLOOKUP($I1493,Inputs!$C$6:$C$23,Inputs!$D$6:$D$23)*$G1493</f>
        <v>63.2</v>
      </c>
      <c r="K1493" s="252">
        <f t="shared" si="71"/>
        <v>2.0508026980145795</v>
      </c>
      <c r="L1493" s="322"/>
      <c r="M1493" s="322"/>
      <c r="N1493" s="322"/>
      <c r="O1493" s="322"/>
      <c r="P1493" s="322"/>
      <c r="Q1493" s="250">
        <f>_xlfn.XLOOKUP($I1493,Inputs!$G$6:$G$23,Inputs!$J$6:$J$23)*$K1493</f>
        <v>1743.1822933123926</v>
      </c>
      <c r="R1493" s="250">
        <f>_xlfn.XLOOKUP($I1493,Inputs!$G$6:$G$23,Inputs!$K$6:$K$23)*$K1493</f>
        <v>2204.6129003656729</v>
      </c>
      <c r="S1493" s="211" t="s">
        <v>1562</v>
      </c>
      <c r="T1493" s="31" t="s">
        <v>3323</v>
      </c>
      <c r="U1493" s="211" t="s">
        <v>4409</v>
      </c>
      <c r="V1493" s="31" t="s">
        <v>4534</v>
      </c>
      <c r="W1493" s="16"/>
      <c r="X1493" s="16"/>
      <c r="Y1493" s="74">
        <v>288</v>
      </c>
      <c r="Z1493" s="196" t="str">
        <f t="shared" si="72"/>
        <v/>
      </c>
    </row>
    <row r="1494" spans="2:26" ht="18.75">
      <c r="B1494" s="211" t="s">
        <v>1570</v>
      </c>
      <c r="C1494" s="211" t="s">
        <v>2808</v>
      </c>
      <c r="D1494" s="46" t="s">
        <v>2783</v>
      </c>
      <c r="E1494" s="31">
        <v>1</v>
      </c>
      <c r="F1494" s="31" t="s">
        <v>2807</v>
      </c>
      <c r="G1494" s="318">
        <v>38</v>
      </c>
      <c r="H1494" s="318">
        <f t="shared" si="70"/>
        <v>23.456790123456788</v>
      </c>
      <c r="I1494" s="319">
        <v>500</v>
      </c>
      <c r="J1494" s="251">
        <f>_xlfn.XLOOKUP($I1494,Inputs!$C$6:$C$23,Inputs!$D$6:$D$23)*$G1494</f>
        <v>15.010000000000002</v>
      </c>
      <c r="K1494" s="252">
        <f t="shared" si="71"/>
        <v>3</v>
      </c>
      <c r="L1494" s="322"/>
      <c r="M1494" s="322"/>
      <c r="N1494" s="322"/>
      <c r="O1494" s="322"/>
      <c r="P1494" s="322"/>
      <c r="Q1494" s="250">
        <f>_xlfn.XLOOKUP($I1494,Inputs!$G$6:$G$23,Inputs!$J$6:$J$23)*$K1494</f>
        <v>2550</v>
      </c>
      <c r="R1494" s="250">
        <f>_xlfn.XLOOKUP($I1494,Inputs!$G$6:$G$23,Inputs!$K$6:$K$23)*$K1494</f>
        <v>3225</v>
      </c>
      <c r="S1494" s="211" t="s">
        <v>4409</v>
      </c>
      <c r="T1494" s="31" t="s">
        <v>4534</v>
      </c>
      <c r="U1494" s="211" t="s">
        <v>1571</v>
      </c>
      <c r="V1494" s="31" t="s">
        <v>4431</v>
      </c>
      <c r="W1494" s="16"/>
      <c r="X1494" s="16"/>
      <c r="Y1494" s="74">
        <v>289</v>
      </c>
      <c r="Z1494" s="196" t="str">
        <f t="shared" si="72"/>
        <v/>
      </c>
    </row>
    <row r="1495" spans="2:26" ht="18.75">
      <c r="B1495" s="211" t="s">
        <v>1572</v>
      </c>
      <c r="C1495" s="211" t="s">
        <v>2808</v>
      </c>
      <c r="D1495" s="46" t="s">
        <v>2783</v>
      </c>
      <c r="E1495" s="31">
        <v>1</v>
      </c>
      <c r="F1495" s="31" t="s">
        <v>2807</v>
      </c>
      <c r="G1495" s="318">
        <v>0.1</v>
      </c>
      <c r="H1495" s="318">
        <f t="shared" si="70"/>
        <v>6.1728395061728392E-2</v>
      </c>
      <c r="I1495" s="319">
        <v>500</v>
      </c>
      <c r="J1495" s="251">
        <f>_xlfn.XLOOKUP($I1495,Inputs!$C$6:$C$23,Inputs!$D$6:$D$23)*$G1495</f>
        <v>3.9500000000000007E-2</v>
      </c>
      <c r="K1495" s="252">
        <f t="shared" si="71"/>
        <v>3</v>
      </c>
      <c r="L1495" s="322"/>
      <c r="M1495" s="322"/>
      <c r="N1495" s="322"/>
      <c r="O1495" s="322"/>
      <c r="P1495" s="322"/>
      <c r="Q1495" s="250">
        <f>_xlfn.XLOOKUP($I1495,Inputs!$G$6:$G$23,Inputs!$J$6:$J$23)*$K1495</f>
        <v>2550</v>
      </c>
      <c r="R1495" s="250">
        <f>_xlfn.XLOOKUP($I1495,Inputs!$G$6:$G$23,Inputs!$K$6:$K$23)*$K1495</f>
        <v>3225</v>
      </c>
      <c r="S1495" s="211" t="s">
        <v>4382</v>
      </c>
      <c r="T1495" s="31" t="s">
        <v>4383</v>
      </c>
      <c r="U1495" s="301" t="s">
        <v>1573</v>
      </c>
      <c r="V1495" s="147" t="s">
        <v>5560</v>
      </c>
      <c r="W1495" s="16"/>
      <c r="X1495" s="16"/>
      <c r="Y1495" s="74">
        <v>290</v>
      </c>
      <c r="Z1495" s="196" t="str">
        <f t="shared" si="72"/>
        <v/>
      </c>
    </row>
    <row r="1496" spans="2:26" ht="18.75">
      <c r="B1496" s="211" t="s">
        <v>1572</v>
      </c>
      <c r="C1496" s="211" t="s">
        <v>2808</v>
      </c>
      <c r="D1496" s="46" t="s">
        <v>2783</v>
      </c>
      <c r="E1496" s="31">
        <v>1</v>
      </c>
      <c r="F1496" s="31" t="s">
        <v>2807</v>
      </c>
      <c r="G1496" s="318">
        <v>16</v>
      </c>
      <c r="H1496" s="318">
        <f t="shared" si="70"/>
        <v>9.8765432098765427</v>
      </c>
      <c r="I1496" s="319">
        <v>500</v>
      </c>
      <c r="J1496" s="251">
        <f>_xlfn.XLOOKUP($I1496,Inputs!$C$6:$C$23,Inputs!$D$6:$D$23)*$G1496</f>
        <v>6.32</v>
      </c>
      <c r="K1496" s="252">
        <f t="shared" si="71"/>
        <v>3</v>
      </c>
      <c r="L1496" s="322"/>
      <c r="M1496" s="322"/>
      <c r="N1496" s="322"/>
      <c r="O1496" s="322"/>
      <c r="P1496" s="322"/>
      <c r="Q1496" s="250">
        <f>_xlfn.XLOOKUP($I1496,Inputs!$G$6:$G$23,Inputs!$J$6:$J$23)*$K1496</f>
        <v>2550</v>
      </c>
      <c r="R1496" s="250">
        <f>_xlfn.XLOOKUP($I1496,Inputs!$G$6:$G$23,Inputs!$K$6:$K$23)*$K1496</f>
        <v>3225</v>
      </c>
      <c r="S1496" s="301" t="s">
        <v>1573</v>
      </c>
      <c r="T1496" s="147" t="s">
        <v>5560</v>
      </c>
      <c r="U1496" s="211" t="s">
        <v>1562</v>
      </c>
      <c r="V1496" s="31" t="s">
        <v>3323</v>
      </c>
      <c r="W1496" s="16"/>
      <c r="X1496" s="16"/>
      <c r="Y1496" s="74">
        <v>291</v>
      </c>
      <c r="Z1496" s="196" t="str">
        <f t="shared" si="72"/>
        <v/>
      </c>
    </row>
    <row r="1497" spans="2:26" ht="18.75">
      <c r="B1497" s="211" t="s">
        <v>1572</v>
      </c>
      <c r="C1497" s="211" t="s">
        <v>2808</v>
      </c>
      <c r="D1497" s="46" t="s">
        <v>2783</v>
      </c>
      <c r="E1497" s="31">
        <v>1</v>
      </c>
      <c r="F1497" s="31" t="s">
        <v>2807</v>
      </c>
      <c r="G1497" s="318">
        <v>160</v>
      </c>
      <c r="H1497" s="318">
        <f t="shared" si="70"/>
        <v>98.76543209876543</v>
      </c>
      <c r="I1497" s="319">
        <v>500</v>
      </c>
      <c r="J1497" s="251">
        <f>_xlfn.XLOOKUP($I1497,Inputs!$C$6:$C$23,Inputs!$D$6:$D$23)*$G1497</f>
        <v>63.2</v>
      </c>
      <c r="K1497" s="252">
        <f t="shared" si="71"/>
        <v>2.0508026980145795</v>
      </c>
      <c r="L1497" s="322"/>
      <c r="M1497" s="322"/>
      <c r="N1497" s="322"/>
      <c r="O1497" s="322"/>
      <c r="P1497" s="322"/>
      <c r="Q1497" s="250">
        <f>_xlfn.XLOOKUP($I1497,Inputs!$G$6:$G$23,Inputs!$J$6:$J$23)*$K1497</f>
        <v>1743.1822933123926</v>
      </c>
      <c r="R1497" s="250">
        <f>_xlfn.XLOOKUP($I1497,Inputs!$G$6:$G$23,Inputs!$K$6:$K$23)*$K1497</f>
        <v>2204.6129003656729</v>
      </c>
      <c r="S1497" s="211" t="s">
        <v>1562</v>
      </c>
      <c r="T1497" s="31" t="s">
        <v>3323</v>
      </c>
      <c r="U1497" s="211" t="s">
        <v>4409</v>
      </c>
      <c r="V1497" s="31" t="s">
        <v>4534</v>
      </c>
      <c r="W1497" s="16"/>
      <c r="X1497" s="16"/>
      <c r="Y1497" s="74">
        <v>292</v>
      </c>
      <c r="Z1497" s="196" t="str">
        <f t="shared" si="72"/>
        <v/>
      </c>
    </row>
    <row r="1498" spans="2:26" ht="18.75">
      <c r="B1498" s="211" t="s">
        <v>1574</v>
      </c>
      <c r="C1498" s="211" t="s">
        <v>2808</v>
      </c>
      <c r="D1498" s="46" t="s">
        <v>2783</v>
      </c>
      <c r="E1498" s="31">
        <v>1</v>
      </c>
      <c r="F1498" s="31" t="s">
        <v>2807</v>
      </c>
      <c r="G1498" s="318">
        <v>16</v>
      </c>
      <c r="H1498" s="318">
        <f t="shared" si="70"/>
        <v>9.8765432098765427</v>
      </c>
      <c r="I1498" s="319">
        <v>500</v>
      </c>
      <c r="J1498" s="251">
        <f>_xlfn.XLOOKUP($I1498,Inputs!$C$6:$C$23,Inputs!$D$6:$D$23)*$G1498</f>
        <v>6.32</v>
      </c>
      <c r="K1498" s="252">
        <f t="shared" si="71"/>
        <v>3</v>
      </c>
      <c r="L1498" s="322"/>
      <c r="M1498" s="322"/>
      <c r="N1498" s="322"/>
      <c r="O1498" s="322"/>
      <c r="P1498" s="322"/>
      <c r="Q1498" s="250">
        <f>_xlfn.XLOOKUP($I1498,Inputs!$G$6:$G$23,Inputs!$J$6:$J$23)*$K1498</f>
        <v>2550</v>
      </c>
      <c r="R1498" s="250">
        <f>_xlfn.XLOOKUP($I1498,Inputs!$G$6:$G$23,Inputs!$K$6:$K$23)*$K1498</f>
        <v>3225</v>
      </c>
      <c r="S1498" s="211" t="s">
        <v>1503</v>
      </c>
      <c r="T1498" s="31" t="s">
        <v>4494</v>
      </c>
      <c r="U1498" s="211" t="s">
        <v>1562</v>
      </c>
      <c r="V1498" s="31" t="s">
        <v>3323</v>
      </c>
      <c r="W1498" s="16"/>
      <c r="X1498" s="16"/>
      <c r="Y1498" s="74">
        <v>293</v>
      </c>
      <c r="Z1498" s="196" t="str">
        <f t="shared" si="72"/>
        <v/>
      </c>
    </row>
    <row r="1499" spans="2:26" ht="18.75">
      <c r="B1499" s="211" t="s">
        <v>1574</v>
      </c>
      <c r="C1499" s="211" t="s">
        <v>2808</v>
      </c>
      <c r="D1499" s="46" t="s">
        <v>2783</v>
      </c>
      <c r="E1499" s="31">
        <v>1</v>
      </c>
      <c r="F1499" s="31" t="s">
        <v>2807</v>
      </c>
      <c r="G1499" s="318">
        <v>150</v>
      </c>
      <c r="H1499" s="318">
        <f t="shared" si="70"/>
        <v>92.592592592592581</v>
      </c>
      <c r="I1499" s="319">
        <v>500</v>
      </c>
      <c r="J1499" s="251">
        <f>_xlfn.XLOOKUP($I1499,Inputs!$C$6:$C$23,Inputs!$D$6:$D$23)*$G1499</f>
        <v>59.25</v>
      </c>
      <c r="K1499" s="252">
        <f t="shared" si="71"/>
        <v>2.1399756087919681</v>
      </c>
      <c r="L1499" s="322"/>
      <c r="M1499" s="322"/>
      <c r="N1499" s="322"/>
      <c r="O1499" s="322"/>
      <c r="P1499" s="322"/>
      <c r="Q1499" s="250">
        <f>_xlfn.XLOOKUP($I1499,Inputs!$G$6:$G$23,Inputs!$J$6:$J$23)*$K1499</f>
        <v>1818.979267473173</v>
      </c>
      <c r="R1499" s="250">
        <f>_xlfn.XLOOKUP($I1499,Inputs!$G$6:$G$23,Inputs!$K$6:$K$23)*$K1499</f>
        <v>2300.4737794513658</v>
      </c>
      <c r="S1499" s="211" t="s">
        <v>1562</v>
      </c>
      <c r="T1499" s="31" t="s">
        <v>3323</v>
      </c>
      <c r="U1499" s="211" t="s">
        <v>4398</v>
      </c>
      <c r="V1499" s="31" t="s">
        <v>4443</v>
      </c>
      <c r="W1499" s="16"/>
      <c r="X1499" s="16"/>
      <c r="Y1499" s="74">
        <v>294</v>
      </c>
      <c r="Z1499" s="196" t="str">
        <f t="shared" si="72"/>
        <v/>
      </c>
    </row>
    <row r="1500" spans="2:26" ht="18.75">
      <c r="B1500" s="211" t="s">
        <v>1575</v>
      </c>
      <c r="C1500" s="211" t="s">
        <v>2808</v>
      </c>
      <c r="D1500" s="46" t="s">
        <v>2783</v>
      </c>
      <c r="E1500" s="31">
        <v>1</v>
      </c>
      <c r="F1500" s="31" t="s">
        <v>2807</v>
      </c>
      <c r="G1500" s="318">
        <v>0.1</v>
      </c>
      <c r="H1500" s="318">
        <f t="shared" si="70"/>
        <v>6.1728395061728392E-2</v>
      </c>
      <c r="I1500" s="319">
        <v>500</v>
      </c>
      <c r="J1500" s="251">
        <f>_xlfn.XLOOKUP($I1500,Inputs!$C$6:$C$23,Inputs!$D$6:$D$23)*$G1500</f>
        <v>3.9500000000000007E-2</v>
      </c>
      <c r="K1500" s="252">
        <f t="shared" si="71"/>
        <v>3</v>
      </c>
      <c r="L1500" s="322"/>
      <c r="M1500" s="322"/>
      <c r="N1500" s="322"/>
      <c r="O1500" s="322"/>
      <c r="P1500" s="322"/>
      <c r="Q1500" s="250">
        <f>_xlfn.XLOOKUP($I1500,Inputs!$G$6:$G$23,Inputs!$J$6:$J$23)*$K1500</f>
        <v>2550</v>
      </c>
      <c r="R1500" s="250">
        <f>_xlfn.XLOOKUP($I1500,Inputs!$G$6:$G$23,Inputs!$K$6:$K$23)*$K1500</f>
        <v>3225</v>
      </c>
      <c r="S1500" s="211" t="s">
        <v>4382</v>
      </c>
      <c r="T1500" s="134" t="s">
        <v>4383</v>
      </c>
      <c r="U1500" s="301" t="s">
        <v>1573</v>
      </c>
      <c r="V1500" s="147" t="s">
        <v>5560</v>
      </c>
      <c r="W1500" s="16"/>
      <c r="X1500" s="16"/>
      <c r="Y1500" s="74">
        <v>295</v>
      </c>
      <c r="Z1500" s="196" t="str">
        <f t="shared" si="72"/>
        <v/>
      </c>
    </row>
    <row r="1501" spans="2:26" ht="18.75">
      <c r="B1501" s="211" t="s">
        <v>1575</v>
      </c>
      <c r="C1501" s="211" t="s">
        <v>2808</v>
      </c>
      <c r="D1501" s="46" t="s">
        <v>2783</v>
      </c>
      <c r="E1501" s="31">
        <v>1</v>
      </c>
      <c r="F1501" s="31" t="s">
        <v>2807</v>
      </c>
      <c r="G1501" s="318">
        <v>16</v>
      </c>
      <c r="H1501" s="318">
        <f t="shared" si="70"/>
        <v>9.8765432098765427</v>
      </c>
      <c r="I1501" s="319">
        <v>500</v>
      </c>
      <c r="J1501" s="251">
        <f>_xlfn.XLOOKUP($I1501,Inputs!$C$6:$C$23,Inputs!$D$6:$D$23)*$G1501</f>
        <v>6.32</v>
      </c>
      <c r="K1501" s="252">
        <f t="shared" si="71"/>
        <v>3</v>
      </c>
      <c r="L1501" s="322"/>
      <c r="M1501" s="322"/>
      <c r="N1501" s="322"/>
      <c r="O1501" s="322"/>
      <c r="P1501" s="322"/>
      <c r="Q1501" s="250">
        <f>_xlfn.XLOOKUP($I1501,Inputs!$G$6:$G$23,Inputs!$J$6:$J$23)*$K1501</f>
        <v>2550</v>
      </c>
      <c r="R1501" s="250">
        <f>_xlfn.XLOOKUP($I1501,Inputs!$G$6:$G$23,Inputs!$K$6:$K$23)*$K1501</f>
        <v>3225</v>
      </c>
      <c r="S1501" s="301" t="s">
        <v>1573</v>
      </c>
      <c r="T1501" s="147" t="s">
        <v>5560</v>
      </c>
      <c r="U1501" s="211" t="s">
        <v>1562</v>
      </c>
      <c r="V1501" s="31" t="s">
        <v>3323</v>
      </c>
      <c r="W1501" s="16"/>
      <c r="X1501" s="16"/>
      <c r="Y1501" s="74">
        <v>296</v>
      </c>
      <c r="Z1501" s="196" t="str">
        <f t="shared" si="72"/>
        <v/>
      </c>
    </row>
    <row r="1502" spans="2:26" ht="18.75">
      <c r="B1502" s="211" t="s">
        <v>1575</v>
      </c>
      <c r="C1502" s="211" t="s">
        <v>2808</v>
      </c>
      <c r="D1502" s="46" t="s">
        <v>2783</v>
      </c>
      <c r="E1502" s="31">
        <v>1</v>
      </c>
      <c r="F1502" s="31" t="s">
        <v>2807</v>
      </c>
      <c r="G1502" s="318">
        <v>45</v>
      </c>
      <c r="H1502" s="318">
        <f t="shared" si="70"/>
        <v>27.777777777777775</v>
      </c>
      <c r="I1502" s="319">
        <v>500</v>
      </c>
      <c r="J1502" s="251">
        <f>_xlfn.XLOOKUP($I1502,Inputs!$C$6:$C$23,Inputs!$D$6:$D$23)*$G1502</f>
        <v>17.775000000000002</v>
      </c>
      <c r="K1502" s="252">
        <f t="shared" si="71"/>
        <v>3</v>
      </c>
      <c r="L1502" s="322"/>
      <c r="M1502" s="322"/>
      <c r="N1502" s="322"/>
      <c r="O1502" s="322"/>
      <c r="P1502" s="322"/>
      <c r="Q1502" s="250">
        <f>_xlfn.XLOOKUP($I1502,Inputs!$G$6:$G$23,Inputs!$J$6:$J$23)*$K1502</f>
        <v>2550</v>
      </c>
      <c r="R1502" s="250">
        <f>_xlfn.XLOOKUP($I1502,Inputs!$G$6:$G$23,Inputs!$K$6:$K$23)*$K1502</f>
        <v>3225</v>
      </c>
      <c r="S1502" s="211" t="s">
        <v>1562</v>
      </c>
      <c r="T1502" s="31" t="s">
        <v>3323</v>
      </c>
      <c r="U1502" s="211" t="s">
        <v>4395</v>
      </c>
      <c r="V1502" s="31" t="s">
        <v>4492</v>
      </c>
      <c r="W1502" s="16"/>
      <c r="X1502" s="16"/>
      <c r="Y1502" s="74">
        <v>297</v>
      </c>
      <c r="Z1502" s="196" t="str">
        <f t="shared" si="72"/>
        <v/>
      </c>
    </row>
    <row r="1503" spans="2:26" ht="18.75">
      <c r="B1503" s="211" t="s">
        <v>1576</v>
      </c>
      <c r="C1503" s="211" t="s">
        <v>2808</v>
      </c>
      <c r="D1503" s="46" t="s">
        <v>2783</v>
      </c>
      <c r="E1503" s="31">
        <v>1</v>
      </c>
      <c r="F1503" s="31" t="s">
        <v>2807</v>
      </c>
      <c r="G1503" s="318">
        <v>0.5</v>
      </c>
      <c r="H1503" s="318">
        <f t="shared" si="70"/>
        <v>0.30864197530864196</v>
      </c>
      <c r="I1503" s="319">
        <v>500</v>
      </c>
      <c r="J1503" s="251">
        <f>_xlfn.XLOOKUP($I1503,Inputs!$C$6:$C$23,Inputs!$D$6:$D$23)*$G1503</f>
        <v>0.19750000000000001</v>
      </c>
      <c r="K1503" s="252">
        <f t="shared" si="71"/>
        <v>3</v>
      </c>
      <c r="L1503" s="322"/>
      <c r="M1503" s="322"/>
      <c r="N1503" s="322"/>
      <c r="O1503" s="322"/>
      <c r="P1503" s="322"/>
      <c r="Q1503" s="250">
        <f>_xlfn.XLOOKUP($I1503,Inputs!$G$6:$G$23,Inputs!$J$6:$J$23)*$K1503</f>
        <v>2550</v>
      </c>
      <c r="R1503" s="250">
        <f>_xlfn.XLOOKUP($I1503,Inputs!$G$6:$G$23,Inputs!$K$6:$K$23)*$K1503</f>
        <v>3225</v>
      </c>
      <c r="S1503" s="211" t="s">
        <v>1503</v>
      </c>
      <c r="T1503" s="31" t="s">
        <v>4494</v>
      </c>
      <c r="U1503" s="301" t="s">
        <v>1573</v>
      </c>
      <c r="V1503" s="147" t="s">
        <v>5560</v>
      </c>
      <c r="W1503" s="16"/>
      <c r="X1503" s="16"/>
      <c r="Y1503" s="74">
        <v>298</v>
      </c>
      <c r="Z1503" s="196" t="str">
        <f t="shared" si="72"/>
        <v/>
      </c>
    </row>
    <row r="1504" spans="2:26" ht="18.75">
      <c r="B1504" s="211" t="s">
        <v>1576</v>
      </c>
      <c r="C1504" s="211" t="s">
        <v>2808</v>
      </c>
      <c r="D1504" s="46" t="s">
        <v>2783</v>
      </c>
      <c r="E1504" s="31">
        <v>1</v>
      </c>
      <c r="F1504" s="31" t="s">
        <v>2807</v>
      </c>
      <c r="G1504" s="318">
        <v>0.5</v>
      </c>
      <c r="H1504" s="318">
        <f t="shared" si="70"/>
        <v>0.30864197530864196</v>
      </c>
      <c r="I1504" s="319">
        <v>500</v>
      </c>
      <c r="J1504" s="251">
        <f>_xlfn.XLOOKUP($I1504,Inputs!$C$6:$C$23,Inputs!$D$6:$D$23)*$G1504</f>
        <v>0.19750000000000001</v>
      </c>
      <c r="K1504" s="252">
        <f t="shared" si="71"/>
        <v>3</v>
      </c>
      <c r="L1504" s="322"/>
      <c r="M1504" s="322"/>
      <c r="N1504" s="322"/>
      <c r="O1504" s="322"/>
      <c r="P1504" s="322"/>
      <c r="Q1504" s="250">
        <f>_xlfn.XLOOKUP($I1504,Inputs!$G$6:$G$23,Inputs!$J$6:$J$23)*$K1504</f>
        <v>2550</v>
      </c>
      <c r="R1504" s="250">
        <f>_xlfn.XLOOKUP($I1504,Inputs!$G$6:$G$23,Inputs!$K$6:$K$23)*$K1504</f>
        <v>3225</v>
      </c>
      <c r="S1504" s="301" t="s">
        <v>1573</v>
      </c>
      <c r="T1504" s="147" t="s">
        <v>5560</v>
      </c>
      <c r="U1504" s="211" t="s">
        <v>4382</v>
      </c>
      <c r="V1504" s="31" t="s">
        <v>4383</v>
      </c>
      <c r="W1504" s="16"/>
      <c r="X1504" s="16"/>
      <c r="Y1504" s="74">
        <v>299</v>
      </c>
      <c r="Z1504" s="196" t="str">
        <f t="shared" si="72"/>
        <v/>
      </c>
    </row>
    <row r="1505" spans="2:26" ht="18.75">
      <c r="B1505" s="211" t="s">
        <v>1590</v>
      </c>
      <c r="C1505" s="211" t="s">
        <v>2808</v>
      </c>
      <c r="D1505" s="46" t="s">
        <v>2783</v>
      </c>
      <c r="E1505" s="31">
        <v>1</v>
      </c>
      <c r="F1505" s="31" t="s">
        <v>2807</v>
      </c>
      <c r="G1505" s="318">
        <v>50</v>
      </c>
      <c r="H1505" s="318">
        <f t="shared" si="70"/>
        <v>30.864197530864196</v>
      </c>
      <c r="I1505" s="319">
        <v>115</v>
      </c>
      <c r="J1505" s="251">
        <f>_xlfn.XLOOKUP($I1505,Inputs!$C$6:$C$23,Inputs!$D$6:$D$23)*$G1505</f>
        <v>20.857142857142858</v>
      </c>
      <c r="K1505" s="252">
        <f t="shared" si="71"/>
        <v>3</v>
      </c>
      <c r="L1505" s="322"/>
      <c r="M1505" s="322"/>
      <c r="N1505" s="322"/>
      <c r="O1505" s="322"/>
      <c r="P1505" s="322"/>
      <c r="Q1505" s="250">
        <f>_xlfn.XLOOKUP($I1505,Inputs!$G$6:$G$23,Inputs!$J$6:$J$23)*$K1505</f>
        <v>98.449131513647643</v>
      </c>
      <c r="R1505" s="250">
        <f>_xlfn.XLOOKUP($I1505,Inputs!$G$6:$G$23,Inputs!$K$6:$K$23)*$K1505</f>
        <v>108.40163934426229</v>
      </c>
      <c r="S1505" s="211" t="s">
        <v>4319</v>
      </c>
      <c r="T1505" s="31" t="s">
        <v>4320</v>
      </c>
      <c r="U1505" s="211" t="s">
        <v>1591</v>
      </c>
      <c r="V1505" s="31" t="s">
        <v>2848</v>
      </c>
      <c r="W1505" s="16"/>
      <c r="X1505" s="16"/>
      <c r="Y1505" s="74">
        <v>317</v>
      </c>
      <c r="Z1505" s="196" t="str">
        <f t="shared" si="72"/>
        <v/>
      </c>
    </row>
    <row r="1506" spans="2:26" ht="18.75">
      <c r="B1506" s="211" t="s">
        <v>1590</v>
      </c>
      <c r="C1506" s="211" t="s">
        <v>2808</v>
      </c>
      <c r="D1506" s="46" t="s">
        <v>2783</v>
      </c>
      <c r="E1506" s="31">
        <v>1</v>
      </c>
      <c r="F1506" s="31" t="s">
        <v>2807</v>
      </c>
      <c r="G1506" s="318">
        <v>3</v>
      </c>
      <c r="H1506" s="318">
        <f t="shared" si="70"/>
        <v>1.8518518518518516</v>
      </c>
      <c r="I1506" s="319">
        <v>115</v>
      </c>
      <c r="J1506" s="251">
        <f>_xlfn.XLOOKUP($I1506,Inputs!$C$6:$C$23,Inputs!$D$6:$D$23)*$G1506</f>
        <v>1.2514285714285713</v>
      </c>
      <c r="K1506" s="252">
        <f t="shared" si="71"/>
        <v>3</v>
      </c>
      <c r="L1506" s="322"/>
      <c r="M1506" s="322"/>
      <c r="N1506" s="322"/>
      <c r="O1506" s="322"/>
      <c r="P1506" s="322"/>
      <c r="Q1506" s="250">
        <f>_xlfn.XLOOKUP($I1506,Inputs!$G$6:$G$23,Inputs!$J$6:$J$23)*$K1506</f>
        <v>98.449131513647643</v>
      </c>
      <c r="R1506" s="250">
        <f>_xlfn.XLOOKUP($I1506,Inputs!$G$6:$G$23,Inputs!$K$6:$K$23)*$K1506</f>
        <v>108.40163934426229</v>
      </c>
      <c r="S1506" s="211" t="s">
        <v>1592</v>
      </c>
      <c r="T1506" s="31" t="s">
        <v>2846</v>
      </c>
      <c r="U1506" s="211" t="s">
        <v>1593</v>
      </c>
      <c r="V1506" s="31" t="s">
        <v>2847</v>
      </c>
      <c r="W1506" s="16"/>
      <c r="X1506" s="16"/>
      <c r="Y1506" s="74">
        <v>318</v>
      </c>
      <c r="Z1506" s="196" t="str">
        <f t="shared" si="72"/>
        <v/>
      </c>
    </row>
    <row r="1507" spans="2:26" ht="18.75">
      <c r="B1507" s="211" t="s">
        <v>1590</v>
      </c>
      <c r="C1507" s="211" t="s">
        <v>2808</v>
      </c>
      <c r="D1507" s="46" t="s">
        <v>2783</v>
      </c>
      <c r="E1507" s="31">
        <v>1</v>
      </c>
      <c r="F1507" s="31" t="s">
        <v>2807</v>
      </c>
      <c r="G1507" s="318">
        <v>0.1</v>
      </c>
      <c r="H1507" s="318">
        <f t="shared" si="70"/>
        <v>6.1728395061728392E-2</v>
      </c>
      <c r="I1507" s="319">
        <v>115</v>
      </c>
      <c r="J1507" s="251">
        <f>_xlfn.XLOOKUP($I1507,Inputs!$C$6:$C$23,Inputs!$D$6:$D$23)*$G1507</f>
        <v>4.1714285714285718E-2</v>
      </c>
      <c r="K1507" s="252">
        <f t="shared" si="71"/>
        <v>3</v>
      </c>
      <c r="L1507" s="322"/>
      <c r="M1507" s="322"/>
      <c r="N1507" s="322"/>
      <c r="O1507" s="322"/>
      <c r="P1507" s="322"/>
      <c r="Q1507" s="250">
        <f>_xlfn.XLOOKUP($I1507,Inputs!$G$6:$G$23,Inputs!$J$6:$J$23)*$K1507</f>
        <v>98.449131513647643</v>
      </c>
      <c r="R1507" s="250">
        <f>_xlfn.XLOOKUP($I1507,Inputs!$G$6:$G$23,Inputs!$K$6:$K$23)*$K1507</f>
        <v>108.40163934426229</v>
      </c>
      <c r="S1507" s="211" t="s">
        <v>1592</v>
      </c>
      <c r="T1507" s="31" t="s">
        <v>2846</v>
      </c>
      <c r="U1507" s="211" t="s">
        <v>3403</v>
      </c>
      <c r="V1507" s="31" t="s">
        <v>4068</v>
      </c>
      <c r="W1507" s="16"/>
      <c r="X1507" s="16"/>
      <c r="Y1507" s="74">
        <v>319</v>
      </c>
      <c r="Z1507" s="196" t="str">
        <f t="shared" si="72"/>
        <v/>
      </c>
    </row>
    <row r="1508" spans="2:26" ht="18.75">
      <c r="B1508" s="211" t="s">
        <v>1590</v>
      </c>
      <c r="C1508" s="211" t="s">
        <v>2808</v>
      </c>
      <c r="D1508" s="46" t="s">
        <v>2783</v>
      </c>
      <c r="E1508" s="31">
        <v>2</v>
      </c>
      <c r="F1508" s="31" t="s">
        <v>2807</v>
      </c>
      <c r="G1508" s="318">
        <v>8</v>
      </c>
      <c r="H1508" s="318">
        <f t="shared" si="70"/>
        <v>4.9382716049382713</v>
      </c>
      <c r="I1508" s="319">
        <v>115</v>
      </c>
      <c r="J1508" s="251">
        <f>_xlfn.XLOOKUP($I1508,Inputs!$C$6:$C$23,Inputs!$D$6:$D$23)*$G1508</f>
        <v>3.3371428571428572</v>
      </c>
      <c r="K1508" s="252">
        <f t="shared" si="71"/>
        <v>3</v>
      </c>
      <c r="L1508" s="322"/>
      <c r="M1508" s="322"/>
      <c r="N1508" s="322"/>
      <c r="O1508" s="322"/>
      <c r="P1508" s="322"/>
      <c r="Q1508" s="250">
        <f>_xlfn.XLOOKUP($I1508,Inputs!$G$6:$G$23,Inputs!$J$6:$J$23)*$K1508</f>
        <v>98.449131513647643</v>
      </c>
      <c r="R1508" s="250">
        <f>_xlfn.XLOOKUP($I1508,Inputs!$G$6:$G$23,Inputs!$K$6:$K$23)*$K1508</f>
        <v>108.40163934426229</v>
      </c>
      <c r="S1508" s="211" t="s">
        <v>1594</v>
      </c>
      <c r="T1508" s="31" t="s">
        <v>4075</v>
      </c>
      <c r="U1508" s="211" t="s">
        <v>1592</v>
      </c>
      <c r="V1508" s="31" t="s">
        <v>2846</v>
      </c>
      <c r="W1508" s="16"/>
      <c r="X1508" s="16"/>
      <c r="Y1508" s="74">
        <v>320</v>
      </c>
      <c r="Z1508" s="196" t="str">
        <f t="shared" si="72"/>
        <v/>
      </c>
    </row>
    <row r="1509" spans="2:26" ht="18.75">
      <c r="B1509" s="211" t="s">
        <v>1590</v>
      </c>
      <c r="C1509" s="211" t="s">
        <v>2808</v>
      </c>
      <c r="D1509" s="46" t="s">
        <v>2783</v>
      </c>
      <c r="E1509" s="31">
        <v>1</v>
      </c>
      <c r="F1509" s="31" t="s">
        <v>2807</v>
      </c>
      <c r="G1509" s="318">
        <v>15</v>
      </c>
      <c r="H1509" s="318">
        <f t="shared" si="70"/>
        <v>9.2592592592592595</v>
      </c>
      <c r="I1509" s="319">
        <v>115</v>
      </c>
      <c r="J1509" s="251">
        <f>_xlfn.XLOOKUP($I1509,Inputs!$C$6:$C$23,Inputs!$D$6:$D$23)*$G1509</f>
        <v>6.2571428571428571</v>
      </c>
      <c r="K1509" s="252">
        <f t="shared" si="71"/>
        <v>3</v>
      </c>
      <c r="L1509" s="322"/>
      <c r="M1509" s="322"/>
      <c r="N1509" s="322"/>
      <c r="O1509" s="322"/>
      <c r="P1509" s="322"/>
      <c r="Q1509" s="250">
        <f>_xlfn.XLOOKUP($I1509,Inputs!$G$6:$G$23,Inputs!$J$6:$J$23)*$K1509</f>
        <v>98.449131513647643</v>
      </c>
      <c r="R1509" s="250">
        <f>_xlfn.XLOOKUP($I1509,Inputs!$G$6:$G$23,Inputs!$K$6:$K$23)*$K1509</f>
        <v>108.40163934426229</v>
      </c>
      <c r="S1509" s="211" t="s">
        <v>1593</v>
      </c>
      <c r="T1509" s="31" t="s">
        <v>2847</v>
      </c>
      <c r="U1509" s="211" t="s">
        <v>1595</v>
      </c>
      <c r="V1509" s="31" t="s">
        <v>4632</v>
      </c>
      <c r="W1509" s="16"/>
      <c r="X1509" s="16"/>
      <c r="Y1509" s="74">
        <v>321</v>
      </c>
      <c r="Z1509" s="196" t="str">
        <f t="shared" si="72"/>
        <v/>
      </c>
    </row>
    <row r="1510" spans="2:26" ht="18.75">
      <c r="B1510" s="211" t="s">
        <v>1590</v>
      </c>
      <c r="C1510" s="211" t="s">
        <v>2808</v>
      </c>
      <c r="D1510" s="46" t="s">
        <v>2783</v>
      </c>
      <c r="E1510" s="31">
        <v>1</v>
      </c>
      <c r="F1510" s="31" t="s">
        <v>2807</v>
      </c>
      <c r="G1510" s="318">
        <v>20</v>
      </c>
      <c r="H1510" s="318">
        <f t="shared" si="70"/>
        <v>12.345679012345679</v>
      </c>
      <c r="I1510" s="319">
        <v>115</v>
      </c>
      <c r="J1510" s="251">
        <f>_xlfn.XLOOKUP($I1510,Inputs!$C$6:$C$23,Inputs!$D$6:$D$23)*$G1510</f>
        <v>8.3428571428571434</v>
      </c>
      <c r="K1510" s="252">
        <f t="shared" si="71"/>
        <v>3</v>
      </c>
      <c r="L1510" s="322"/>
      <c r="M1510" s="322"/>
      <c r="N1510" s="322"/>
      <c r="O1510" s="322"/>
      <c r="P1510" s="322"/>
      <c r="Q1510" s="250">
        <f>_xlfn.XLOOKUP($I1510,Inputs!$G$6:$G$23,Inputs!$J$6:$J$23)*$K1510</f>
        <v>98.449131513647643</v>
      </c>
      <c r="R1510" s="250">
        <f>_xlfn.XLOOKUP($I1510,Inputs!$G$6:$G$23,Inputs!$K$6:$K$23)*$K1510</f>
        <v>108.40163934426229</v>
      </c>
      <c r="S1510" s="211" t="s">
        <v>1593</v>
      </c>
      <c r="T1510" s="31" t="s">
        <v>2847</v>
      </c>
      <c r="U1510" s="211" t="s">
        <v>1596</v>
      </c>
      <c r="V1510" s="31" t="s">
        <v>4050</v>
      </c>
      <c r="W1510" s="16"/>
      <c r="X1510" s="16"/>
      <c r="Y1510" s="74">
        <v>322</v>
      </c>
      <c r="Z1510" s="196" t="str">
        <f t="shared" si="72"/>
        <v/>
      </c>
    </row>
    <row r="1511" spans="2:26" ht="18.75">
      <c r="B1511" s="211" t="s">
        <v>1590</v>
      </c>
      <c r="C1511" s="211" t="s">
        <v>2808</v>
      </c>
      <c r="D1511" s="46" t="s">
        <v>2783</v>
      </c>
      <c r="E1511" s="31">
        <v>1</v>
      </c>
      <c r="F1511" s="31" t="s">
        <v>2807</v>
      </c>
      <c r="G1511" s="318">
        <v>0.1</v>
      </c>
      <c r="H1511" s="318">
        <f t="shared" si="70"/>
        <v>6.1728395061728392E-2</v>
      </c>
      <c r="I1511" s="319">
        <v>115</v>
      </c>
      <c r="J1511" s="251">
        <f>_xlfn.XLOOKUP($I1511,Inputs!$C$6:$C$23,Inputs!$D$6:$D$23)*$G1511</f>
        <v>4.1714285714285718E-2</v>
      </c>
      <c r="K1511" s="252">
        <f t="shared" si="71"/>
        <v>3</v>
      </c>
      <c r="L1511" s="322"/>
      <c r="M1511" s="322"/>
      <c r="N1511" s="322"/>
      <c r="O1511" s="322"/>
      <c r="P1511" s="322"/>
      <c r="Q1511" s="250">
        <f>_xlfn.XLOOKUP($I1511,Inputs!$G$6:$G$23,Inputs!$J$6:$J$23)*$K1511</f>
        <v>98.449131513647643</v>
      </c>
      <c r="R1511" s="250">
        <f>_xlfn.XLOOKUP($I1511,Inputs!$G$6:$G$23,Inputs!$K$6:$K$23)*$K1511</f>
        <v>108.40163934426229</v>
      </c>
      <c r="S1511" s="211" t="s">
        <v>1591</v>
      </c>
      <c r="T1511" s="31" t="s">
        <v>2848</v>
      </c>
      <c r="U1511" s="211" t="s">
        <v>1597</v>
      </c>
      <c r="V1511" s="31" t="s">
        <v>4233</v>
      </c>
      <c r="W1511" s="16"/>
      <c r="X1511" s="16"/>
      <c r="Y1511" s="74">
        <v>323</v>
      </c>
      <c r="Z1511" s="196" t="str">
        <f t="shared" si="72"/>
        <v/>
      </c>
    </row>
    <row r="1512" spans="2:26" ht="18.75">
      <c r="B1512" s="211" t="s">
        <v>1590</v>
      </c>
      <c r="C1512" s="211" t="s">
        <v>2808</v>
      </c>
      <c r="D1512" s="46" t="s">
        <v>2783</v>
      </c>
      <c r="E1512" s="31">
        <v>1</v>
      </c>
      <c r="F1512" s="31" t="s">
        <v>2807</v>
      </c>
      <c r="G1512" s="318">
        <v>32</v>
      </c>
      <c r="H1512" s="318">
        <f t="shared" si="70"/>
        <v>19.753086419753085</v>
      </c>
      <c r="I1512" s="319">
        <v>115</v>
      </c>
      <c r="J1512" s="251">
        <f>_xlfn.XLOOKUP($I1512,Inputs!$C$6:$C$23,Inputs!$D$6:$D$23)*$G1512</f>
        <v>13.348571428571429</v>
      </c>
      <c r="K1512" s="252">
        <f t="shared" si="71"/>
        <v>3</v>
      </c>
      <c r="L1512" s="322"/>
      <c r="M1512" s="322"/>
      <c r="N1512" s="322"/>
      <c r="O1512" s="322"/>
      <c r="P1512" s="322"/>
      <c r="Q1512" s="250">
        <f>_xlfn.XLOOKUP($I1512,Inputs!$G$6:$G$23,Inputs!$J$6:$J$23)*$K1512</f>
        <v>98.449131513647643</v>
      </c>
      <c r="R1512" s="250">
        <f>_xlfn.XLOOKUP($I1512,Inputs!$G$6:$G$23,Inputs!$K$6:$K$23)*$K1512</f>
        <v>108.40163934426229</v>
      </c>
      <c r="S1512" s="211" t="s">
        <v>1591</v>
      </c>
      <c r="T1512" s="31" t="s">
        <v>2848</v>
      </c>
      <c r="U1512" s="211" t="s">
        <v>1594</v>
      </c>
      <c r="V1512" s="31" t="s">
        <v>4075</v>
      </c>
      <c r="W1512" s="16"/>
      <c r="X1512" s="16"/>
      <c r="Y1512" s="74">
        <v>324</v>
      </c>
      <c r="Z1512" s="196" t="str">
        <f t="shared" si="72"/>
        <v/>
      </c>
    </row>
    <row r="1513" spans="2:26" ht="18.75">
      <c r="B1513" s="211" t="s">
        <v>1598</v>
      </c>
      <c r="C1513" s="211" t="s">
        <v>2808</v>
      </c>
      <c r="D1513" s="46" t="s">
        <v>2783</v>
      </c>
      <c r="E1513" s="31">
        <v>1</v>
      </c>
      <c r="F1513" s="31" t="s">
        <v>2807</v>
      </c>
      <c r="G1513" s="318">
        <v>12</v>
      </c>
      <c r="H1513" s="318">
        <f t="shared" si="70"/>
        <v>7.4074074074074066</v>
      </c>
      <c r="I1513" s="319">
        <v>230</v>
      </c>
      <c r="J1513" s="251">
        <f>_xlfn.XLOOKUP($I1513,Inputs!$C$6:$C$23,Inputs!$D$6:$D$23)*$G1513</f>
        <v>5.76</v>
      </c>
      <c r="K1513" s="252">
        <f t="shared" si="71"/>
        <v>3</v>
      </c>
      <c r="L1513" s="322"/>
      <c r="M1513" s="322"/>
      <c r="N1513" s="322"/>
      <c r="O1513" s="322"/>
      <c r="P1513" s="322"/>
      <c r="Q1513" s="250">
        <f>_xlfn.XLOOKUP($I1513,Inputs!$G$6:$G$23,Inputs!$J$6:$J$23)*$K1513</f>
        <v>402</v>
      </c>
      <c r="R1513" s="250">
        <f>_xlfn.XLOOKUP($I1513,Inputs!$G$6:$G$23,Inputs!$K$6:$K$23)*$K1513</f>
        <v>435</v>
      </c>
      <c r="S1513" s="211" t="s">
        <v>1556</v>
      </c>
      <c r="T1513" s="31" t="s">
        <v>4186</v>
      </c>
      <c r="U1513" s="211" t="s">
        <v>1555</v>
      </c>
      <c r="V1513" s="31" t="s">
        <v>2838</v>
      </c>
      <c r="W1513" s="16"/>
      <c r="X1513" s="16"/>
      <c r="Y1513" s="74">
        <v>325</v>
      </c>
      <c r="Z1513" s="196" t="str">
        <f t="shared" si="72"/>
        <v/>
      </c>
    </row>
    <row r="1514" spans="2:26" ht="18.75">
      <c r="B1514" s="211" t="s">
        <v>1598</v>
      </c>
      <c r="C1514" s="211" t="s">
        <v>2808</v>
      </c>
      <c r="D1514" s="46" t="s">
        <v>2783</v>
      </c>
      <c r="E1514" s="31">
        <v>1</v>
      </c>
      <c r="F1514" s="31" t="s">
        <v>2807</v>
      </c>
      <c r="G1514" s="318">
        <v>0.1</v>
      </c>
      <c r="H1514" s="318">
        <f t="shared" si="70"/>
        <v>6.1728395061728392E-2</v>
      </c>
      <c r="I1514" s="319">
        <v>230</v>
      </c>
      <c r="J1514" s="251">
        <f>_xlfn.XLOOKUP($I1514,Inputs!$C$6:$C$23,Inputs!$D$6:$D$23)*$G1514</f>
        <v>4.8000000000000001E-2</v>
      </c>
      <c r="K1514" s="252">
        <f t="shared" si="71"/>
        <v>3</v>
      </c>
      <c r="L1514" s="322"/>
      <c r="M1514" s="322"/>
      <c r="N1514" s="322"/>
      <c r="O1514" s="322"/>
      <c r="P1514" s="322"/>
      <c r="Q1514" s="250">
        <f>_xlfn.XLOOKUP($I1514,Inputs!$G$6:$G$23,Inputs!$J$6:$J$23)*$K1514</f>
        <v>402</v>
      </c>
      <c r="R1514" s="250">
        <f>_xlfn.XLOOKUP($I1514,Inputs!$G$6:$G$23,Inputs!$K$6:$K$23)*$K1514</f>
        <v>435</v>
      </c>
      <c r="S1514" s="211" t="s">
        <v>1555</v>
      </c>
      <c r="T1514" s="31" t="s">
        <v>2838</v>
      </c>
      <c r="U1514" s="211" t="s">
        <v>4666</v>
      </c>
      <c r="V1514" s="31" t="s">
        <v>3929</v>
      </c>
      <c r="W1514" s="16"/>
      <c r="X1514" s="16"/>
      <c r="Y1514" s="74">
        <v>326</v>
      </c>
      <c r="Z1514" s="196" t="str">
        <f t="shared" si="72"/>
        <v/>
      </c>
    </row>
    <row r="1515" spans="2:26" ht="18.75">
      <c r="B1515" s="211" t="s">
        <v>1598</v>
      </c>
      <c r="C1515" s="211" t="s">
        <v>2808</v>
      </c>
      <c r="D1515" s="46" t="s">
        <v>2783</v>
      </c>
      <c r="E1515" s="31">
        <v>1</v>
      </c>
      <c r="F1515" s="31" t="s">
        <v>2807</v>
      </c>
      <c r="G1515" s="318">
        <v>68</v>
      </c>
      <c r="H1515" s="318">
        <f t="shared" si="70"/>
        <v>41.975308641975303</v>
      </c>
      <c r="I1515" s="319">
        <v>230</v>
      </c>
      <c r="J1515" s="251">
        <f>_xlfn.XLOOKUP($I1515,Inputs!$C$6:$C$23,Inputs!$D$6:$D$23)*$G1515</f>
        <v>32.64</v>
      </c>
      <c r="K1515" s="252">
        <f t="shared" si="71"/>
        <v>3</v>
      </c>
      <c r="L1515" s="322"/>
      <c r="M1515" s="322"/>
      <c r="N1515" s="322"/>
      <c r="O1515" s="322"/>
      <c r="P1515" s="322"/>
      <c r="Q1515" s="250">
        <f>_xlfn.XLOOKUP($I1515,Inputs!$G$6:$G$23,Inputs!$J$6:$J$23)*$K1515</f>
        <v>402</v>
      </c>
      <c r="R1515" s="250">
        <f>_xlfn.XLOOKUP($I1515,Inputs!$G$6:$G$23,Inputs!$K$6:$K$23)*$K1515</f>
        <v>435</v>
      </c>
      <c r="S1515" s="211" t="s">
        <v>1555</v>
      </c>
      <c r="T1515" s="31" t="s">
        <v>2838</v>
      </c>
      <c r="U1515" s="211" t="s">
        <v>1559</v>
      </c>
      <c r="V1515" s="31" t="s">
        <v>4067</v>
      </c>
      <c r="W1515" s="16"/>
      <c r="X1515" s="16"/>
      <c r="Y1515" s="74">
        <v>327</v>
      </c>
      <c r="Z1515" s="196" t="str">
        <f t="shared" si="72"/>
        <v/>
      </c>
    </row>
    <row r="1516" spans="2:26" ht="18.75">
      <c r="B1516" s="211" t="s">
        <v>1598</v>
      </c>
      <c r="C1516" s="211" t="s">
        <v>2808</v>
      </c>
      <c r="D1516" s="46" t="s">
        <v>2783</v>
      </c>
      <c r="E1516" s="31">
        <v>1</v>
      </c>
      <c r="F1516" s="31" t="s">
        <v>2807</v>
      </c>
      <c r="G1516" s="318">
        <v>40</v>
      </c>
      <c r="H1516" s="318">
        <f t="shared" si="70"/>
        <v>24.691358024691358</v>
      </c>
      <c r="I1516" s="319">
        <v>230</v>
      </c>
      <c r="J1516" s="251">
        <f>_xlfn.XLOOKUP($I1516,Inputs!$C$6:$C$23,Inputs!$D$6:$D$23)*$G1516</f>
        <v>19.2</v>
      </c>
      <c r="K1516" s="252">
        <f t="shared" si="71"/>
        <v>3</v>
      </c>
      <c r="L1516" s="322"/>
      <c r="M1516" s="322"/>
      <c r="N1516" s="322"/>
      <c r="O1516" s="322"/>
      <c r="P1516" s="322"/>
      <c r="Q1516" s="250">
        <f>_xlfn.XLOOKUP($I1516,Inputs!$G$6:$G$23,Inputs!$J$6:$J$23)*$K1516</f>
        <v>402</v>
      </c>
      <c r="R1516" s="250">
        <f>_xlfn.XLOOKUP($I1516,Inputs!$G$6:$G$23,Inputs!$K$6:$K$23)*$K1516</f>
        <v>435</v>
      </c>
      <c r="S1516" s="211" t="s">
        <v>1559</v>
      </c>
      <c r="T1516" s="31" t="s">
        <v>4067</v>
      </c>
      <c r="U1516" s="211" t="s">
        <v>1557</v>
      </c>
      <c r="V1516" s="31" t="s">
        <v>2840</v>
      </c>
      <c r="W1516" s="16"/>
      <c r="X1516" s="16"/>
      <c r="Y1516" s="74">
        <v>328</v>
      </c>
      <c r="Z1516" s="196" t="str">
        <f t="shared" si="72"/>
        <v/>
      </c>
    </row>
    <row r="1517" spans="2:26" ht="18.75">
      <c r="B1517" s="211" t="s">
        <v>1598</v>
      </c>
      <c r="C1517" s="211" t="s">
        <v>2808</v>
      </c>
      <c r="D1517" s="46" t="s">
        <v>2783</v>
      </c>
      <c r="E1517" s="31">
        <v>1</v>
      </c>
      <c r="F1517" s="31" t="s">
        <v>2807</v>
      </c>
      <c r="G1517" s="318">
        <v>0.1</v>
      </c>
      <c r="H1517" s="318">
        <f t="shared" si="70"/>
        <v>6.1728395061728392E-2</v>
      </c>
      <c r="I1517" s="319">
        <v>230</v>
      </c>
      <c r="J1517" s="251">
        <f>_xlfn.XLOOKUP($I1517,Inputs!$C$6:$C$23,Inputs!$D$6:$D$23)*$G1517</f>
        <v>4.8000000000000001E-2</v>
      </c>
      <c r="K1517" s="252">
        <f t="shared" si="71"/>
        <v>3</v>
      </c>
      <c r="L1517" s="322"/>
      <c r="M1517" s="322"/>
      <c r="N1517" s="322"/>
      <c r="O1517" s="322"/>
      <c r="P1517" s="322"/>
      <c r="Q1517" s="250">
        <f>_xlfn.XLOOKUP($I1517,Inputs!$G$6:$G$23,Inputs!$J$6:$J$23)*$K1517</f>
        <v>402</v>
      </c>
      <c r="R1517" s="250">
        <f>_xlfn.XLOOKUP($I1517,Inputs!$G$6:$G$23,Inputs!$K$6:$K$23)*$K1517</f>
        <v>435</v>
      </c>
      <c r="S1517" s="211" t="s">
        <v>1557</v>
      </c>
      <c r="T1517" s="31" t="s">
        <v>2840</v>
      </c>
      <c r="U1517" s="211" t="s">
        <v>4355</v>
      </c>
      <c r="V1517" s="31" t="s">
        <v>3919</v>
      </c>
      <c r="W1517" s="16"/>
      <c r="X1517" s="16"/>
      <c r="Y1517" s="74">
        <v>329</v>
      </c>
      <c r="Z1517" s="196" t="str">
        <f t="shared" si="72"/>
        <v/>
      </c>
    </row>
    <row r="1518" spans="2:26" ht="18.75">
      <c r="B1518" s="211" t="s">
        <v>1598</v>
      </c>
      <c r="C1518" s="211" t="s">
        <v>2808</v>
      </c>
      <c r="D1518" s="46" t="s">
        <v>2783</v>
      </c>
      <c r="E1518" s="31">
        <v>1</v>
      </c>
      <c r="F1518" s="31" t="s">
        <v>2807</v>
      </c>
      <c r="G1518" s="318">
        <v>8</v>
      </c>
      <c r="H1518" s="318">
        <f t="shared" si="70"/>
        <v>4.9382716049382713</v>
      </c>
      <c r="I1518" s="319">
        <v>230</v>
      </c>
      <c r="J1518" s="251">
        <f>_xlfn.XLOOKUP($I1518,Inputs!$C$6:$C$23,Inputs!$D$6:$D$23)*$G1518</f>
        <v>3.84</v>
      </c>
      <c r="K1518" s="252">
        <f t="shared" si="71"/>
        <v>3</v>
      </c>
      <c r="L1518" s="322"/>
      <c r="M1518" s="322"/>
      <c r="N1518" s="322"/>
      <c r="O1518" s="322"/>
      <c r="P1518" s="322"/>
      <c r="Q1518" s="250">
        <f>_xlfn.XLOOKUP($I1518,Inputs!$G$6:$G$23,Inputs!$J$6:$J$23)*$K1518</f>
        <v>402</v>
      </c>
      <c r="R1518" s="250">
        <f>_xlfn.XLOOKUP($I1518,Inputs!$G$6:$G$23,Inputs!$K$6:$K$23)*$K1518</f>
        <v>435</v>
      </c>
      <c r="S1518" s="211" t="s">
        <v>1557</v>
      </c>
      <c r="T1518" s="31" t="s">
        <v>2840</v>
      </c>
      <c r="U1518" s="211" t="s">
        <v>1503</v>
      </c>
      <c r="V1518" s="31" t="s">
        <v>4494</v>
      </c>
      <c r="W1518" s="16"/>
      <c r="X1518" s="16"/>
      <c r="Y1518" s="74">
        <v>330</v>
      </c>
      <c r="Z1518" s="196" t="str">
        <f t="shared" si="72"/>
        <v/>
      </c>
    </row>
    <row r="1519" spans="2:26" ht="18.75">
      <c r="B1519" s="211" t="s">
        <v>1643</v>
      </c>
      <c r="C1519" s="211" t="s">
        <v>2808</v>
      </c>
      <c r="D1519" s="46" t="s">
        <v>2783</v>
      </c>
      <c r="E1519" s="31">
        <v>1</v>
      </c>
      <c r="F1519" s="31" t="s">
        <v>2807</v>
      </c>
      <c r="G1519" s="318">
        <v>24</v>
      </c>
      <c r="H1519" s="318">
        <f t="shared" si="70"/>
        <v>14.814814814814813</v>
      </c>
      <c r="I1519" s="319">
        <v>230</v>
      </c>
      <c r="J1519" s="251">
        <f>_xlfn.XLOOKUP($I1519,Inputs!$C$6:$C$23,Inputs!$D$6:$D$23)*$G1519</f>
        <v>11.52</v>
      </c>
      <c r="K1519" s="252">
        <f t="shared" si="71"/>
        <v>3</v>
      </c>
      <c r="L1519" s="322"/>
      <c r="M1519" s="322"/>
      <c r="N1519" s="322"/>
      <c r="O1519" s="322"/>
      <c r="P1519" s="322"/>
      <c r="Q1519" s="250">
        <f>_xlfn.XLOOKUP($I1519,Inputs!$G$6:$G$23,Inputs!$J$6:$J$23)*$K1519</f>
        <v>402</v>
      </c>
      <c r="R1519" s="250">
        <f>_xlfn.XLOOKUP($I1519,Inputs!$G$6:$G$23,Inputs!$K$6:$K$23)*$K1519</f>
        <v>435</v>
      </c>
      <c r="S1519" s="211" t="s">
        <v>1517</v>
      </c>
      <c r="T1519" s="31" t="s">
        <v>3987</v>
      </c>
      <c r="U1519" s="211" t="s">
        <v>1647</v>
      </c>
      <c r="V1519" s="31" t="s">
        <v>4040</v>
      </c>
      <c r="W1519" s="16"/>
      <c r="X1519" s="16"/>
      <c r="Y1519" s="74">
        <v>399</v>
      </c>
      <c r="Z1519" s="196" t="str">
        <f t="shared" si="72"/>
        <v/>
      </c>
    </row>
    <row r="1520" spans="2:26" ht="18.75">
      <c r="B1520" s="211" t="s">
        <v>1643</v>
      </c>
      <c r="C1520" s="211" t="s">
        <v>2808</v>
      </c>
      <c r="D1520" s="46" t="s">
        <v>2783</v>
      </c>
      <c r="E1520" s="31">
        <v>1</v>
      </c>
      <c r="F1520" s="31" t="s">
        <v>2807</v>
      </c>
      <c r="G1520" s="318">
        <v>4</v>
      </c>
      <c r="H1520" s="318">
        <f t="shared" si="70"/>
        <v>2.4691358024691357</v>
      </c>
      <c r="I1520" s="319">
        <v>230</v>
      </c>
      <c r="J1520" s="251">
        <f>_xlfn.XLOOKUP($I1520,Inputs!$C$6:$C$23,Inputs!$D$6:$D$23)*$G1520</f>
        <v>1.92</v>
      </c>
      <c r="K1520" s="252">
        <f t="shared" si="71"/>
        <v>3</v>
      </c>
      <c r="L1520" s="322"/>
      <c r="M1520" s="322"/>
      <c r="N1520" s="322"/>
      <c r="O1520" s="322"/>
      <c r="P1520" s="322"/>
      <c r="Q1520" s="250">
        <f>_xlfn.XLOOKUP($I1520,Inputs!$G$6:$G$23,Inputs!$J$6:$J$23)*$K1520</f>
        <v>402</v>
      </c>
      <c r="R1520" s="250">
        <f>_xlfn.XLOOKUP($I1520,Inputs!$G$6:$G$23,Inputs!$K$6:$K$23)*$K1520</f>
        <v>435</v>
      </c>
      <c r="S1520" s="211" t="s">
        <v>1647</v>
      </c>
      <c r="T1520" s="31" t="s">
        <v>4040</v>
      </c>
      <c r="U1520" s="211" t="s">
        <v>1644</v>
      </c>
      <c r="V1520" s="31" t="s">
        <v>2862</v>
      </c>
      <c r="W1520" s="16"/>
      <c r="X1520" s="16"/>
      <c r="Y1520" s="74">
        <v>400</v>
      </c>
      <c r="Z1520" s="196" t="str">
        <f t="shared" si="72"/>
        <v/>
      </c>
    </row>
    <row r="1521" spans="2:26" ht="18.75">
      <c r="B1521" s="211" t="s">
        <v>1643</v>
      </c>
      <c r="C1521" s="211" t="s">
        <v>2808</v>
      </c>
      <c r="D1521" s="46" t="s">
        <v>2783</v>
      </c>
      <c r="E1521" s="31">
        <v>1</v>
      </c>
      <c r="F1521" s="31" t="s">
        <v>2807</v>
      </c>
      <c r="G1521" s="318">
        <v>1.5</v>
      </c>
      <c r="H1521" s="318">
        <f t="shared" si="70"/>
        <v>0.92592592592592582</v>
      </c>
      <c r="I1521" s="319">
        <v>230</v>
      </c>
      <c r="J1521" s="251">
        <f>_xlfn.XLOOKUP($I1521,Inputs!$C$6:$C$23,Inputs!$D$6:$D$23)*$G1521</f>
        <v>0.72</v>
      </c>
      <c r="K1521" s="252">
        <f t="shared" si="71"/>
        <v>3</v>
      </c>
      <c r="L1521" s="322"/>
      <c r="M1521" s="322"/>
      <c r="N1521" s="322"/>
      <c r="O1521" s="322"/>
      <c r="P1521" s="322"/>
      <c r="Q1521" s="250">
        <f>_xlfn.XLOOKUP($I1521,Inputs!$G$6:$G$23,Inputs!$J$6:$J$23)*$K1521</f>
        <v>402</v>
      </c>
      <c r="R1521" s="250">
        <f>_xlfn.XLOOKUP($I1521,Inputs!$G$6:$G$23,Inputs!$K$6:$K$23)*$K1521</f>
        <v>435</v>
      </c>
      <c r="S1521" s="211" t="s">
        <v>1644</v>
      </c>
      <c r="T1521" s="31" t="s">
        <v>2862</v>
      </c>
      <c r="U1521" s="211" t="s">
        <v>1645</v>
      </c>
      <c r="V1521" s="31" t="s">
        <v>3942</v>
      </c>
      <c r="W1521" s="16"/>
      <c r="X1521" s="16"/>
      <c r="Y1521" s="74">
        <v>401</v>
      </c>
      <c r="Z1521" s="196" t="str">
        <f t="shared" si="72"/>
        <v/>
      </c>
    </row>
    <row r="1522" spans="2:26" ht="18.75">
      <c r="B1522" s="211" t="s">
        <v>1643</v>
      </c>
      <c r="C1522" s="211" t="s">
        <v>2808</v>
      </c>
      <c r="D1522" s="46" t="s">
        <v>2783</v>
      </c>
      <c r="E1522" s="31">
        <v>1</v>
      </c>
      <c r="F1522" s="31" t="s">
        <v>2807</v>
      </c>
      <c r="G1522" s="318">
        <v>15</v>
      </c>
      <c r="H1522" s="318">
        <f t="shared" si="70"/>
        <v>9.2592592592592595</v>
      </c>
      <c r="I1522" s="319">
        <v>230</v>
      </c>
      <c r="J1522" s="251">
        <f>_xlfn.XLOOKUP($I1522,Inputs!$C$6:$C$23,Inputs!$D$6:$D$23)*$G1522</f>
        <v>7.1999999999999993</v>
      </c>
      <c r="K1522" s="252">
        <f t="shared" si="71"/>
        <v>3</v>
      </c>
      <c r="L1522" s="322"/>
      <c r="M1522" s="322"/>
      <c r="N1522" s="322"/>
      <c r="O1522" s="322"/>
      <c r="P1522" s="322"/>
      <c r="Q1522" s="250">
        <f>_xlfn.XLOOKUP($I1522,Inputs!$G$6:$G$23,Inputs!$J$6:$J$23)*$K1522</f>
        <v>402</v>
      </c>
      <c r="R1522" s="250">
        <f>_xlfn.XLOOKUP($I1522,Inputs!$G$6:$G$23,Inputs!$K$6:$K$23)*$K1522</f>
        <v>435</v>
      </c>
      <c r="S1522" s="211" t="s">
        <v>1644</v>
      </c>
      <c r="T1522" s="31" t="s">
        <v>2862</v>
      </c>
      <c r="U1522" s="211" t="s">
        <v>1646</v>
      </c>
      <c r="V1522" s="31" t="s">
        <v>4217</v>
      </c>
      <c r="W1522" s="16"/>
      <c r="X1522" s="16"/>
      <c r="Y1522" s="74">
        <v>402</v>
      </c>
      <c r="Z1522" s="196" t="str">
        <f t="shared" si="72"/>
        <v/>
      </c>
    </row>
    <row r="1523" spans="2:26" ht="18.75">
      <c r="B1523" s="211" t="s">
        <v>1648</v>
      </c>
      <c r="C1523" s="211" t="s">
        <v>2808</v>
      </c>
      <c r="D1523" s="46" t="s">
        <v>2783</v>
      </c>
      <c r="E1523" s="31">
        <v>1</v>
      </c>
      <c r="F1523" s="31" t="s">
        <v>2807</v>
      </c>
      <c r="G1523" s="318">
        <v>0.1</v>
      </c>
      <c r="H1523" s="318">
        <f t="shared" si="70"/>
        <v>6.1728395061728392E-2</v>
      </c>
      <c r="I1523" s="319">
        <v>115</v>
      </c>
      <c r="J1523" s="251">
        <f>_xlfn.XLOOKUP($I1523,Inputs!$C$6:$C$23,Inputs!$D$6:$D$23)*$G1523</f>
        <v>4.1714285714285718E-2</v>
      </c>
      <c r="K1523" s="252">
        <f t="shared" si="71"/>
        <v>3</v>
      </c>
      <c r="L1523" s="322"/>
      <c r="M1523" s="322"/>
      <c r="N1523" s="322"/>
      <c r="O1523" s="322"/>
      <c r="P1523" s="322"/>
      <c r="Q1523" s="250">
        <f>_xlfn.XLOOKUP($I1523,Inputs!$G$6:$G$23,Inputs!$J$6:$J$23)*$K1523</f>
        <v>98.449131513647643</v>
      </c>
      <c r="R1523" s="250">
        <f>_xlfn.XLOOKUP($I1523,Inputs!$G$6:$G$23,Inputs!$K$6:$K$23)*$K1523</f>
        <v>108.40163934426229</v>
      </c>
      <c r="S1523" s="211" t="s">
        <v>3873</v>
      </c>
      <c r="T1523" s="31" t="s">
        <v>3875</v>
      </c>
      <c r="U1523" s="211" t="s">
        <v>1308</v>
      </c>
      <c r="V1523" s="31" t="s">
        <v>3877</v>
      </c>
      <c r="W1523" s="16"/>
      <c r="X1523" s="16"/>
      <c r="Y1523" s="74">
        <v>403</v>
      </c>
      <c r="Z1523" s="196" t="str">
        <f t="shared" si="72"/>
        <v/>
      </c>
    </row>
    <row r="1524" spans="2:26" ht="18.75">
      <c r="B1524" s="211" t="s">
        <v>1648</v>
      </c>
      <c r="C1524" s="211" t="s">
        <v>2808</v>
      </c>
      <c r="D1524" s="46" t="s">
        <v>2783</v>
      </c>
      <c r="E1524" s="31">
        <v>1</v>
      </c>
      <c r="F1524" s="31" t="s">
        <v>2807</v>
      </c>
      <c r="G1524" s="318">
        <v>1</v>
      </c>
      <c r="H1524" s="318">
        <f t="shared" si="70"/>
        <v>0.61728395061728392</v>
      </c>
      <c r="I1524" s="319">
        <v>115</v>
      </c>
      <c r="J1524" s="251">
        <f>_xlfn.XLOOKUP($I1524,Inputs!$C$6:$C$23,Inputs!$D$6:$D$23)*$G1524</f>
        <v>0.41714285714285715</v>
      </c>
      <c r="K1524" s="252">
        <f t="shared" si="71"/>
        <v>3</v>
      </c>
      <c r="L1524" s="322"/>
      <c r="M1524" s="322"/>
      <c r="N1524" s="322"/>
      <c r="O1524" s="322"/>
      <c r="P1524" s="322"/>
      <c r="Q1524" s="250">
        <f>_xlfn.XLOOKUP($I1524,Inputs!$G$6:$G$23,Inputs!$J$6:$J$23)*$K1524</f>
        <v>98.449131513647643</v>
      </c>
      <c r="R1524" s="250">
        <f>_xlfn.XLOOKUP($I1524,Inputs!$G$6:$G$23,Inputs!$K$6:$K$23)*$K1524</f>
        <v>108.40163934426229</v>
      </c>
      <c r="S1524" s="211" t="s">
        <v>1649</v>
      </c>
      <c r="T1524" s="31" t="s">
        <v>3867</v>
      </c>
      <c r="U1524" s="211" t="s">
        <v>3873</v>
      </c>
      <c r="V1524" s="31" t="s">
        <v>3875</v>
      </c>
      <c r="W1524" s="16"/>
      <c r="X1524" s="16"/>
      <c r="Y1524" s="74">
        <v>404</v>
      </c>
      <c r="Z1524" s="196" t="str">
        <f t="shared" si="72"/>
        <v/>
      </c>
    </row>
    <row r="1525" spans="2:26" ht="18.75">
      <c r="B1525" s="211" t="s">
        <v>1672</v>
      </c>
      <c r="C1525" s="211" t="s">
        <v>2808</v>
      </c>
      <c r="D1525" s="46" t="s">
        <v>2783</v>
      </c>
      <c r="E1525" s="31">
        <v>1</v>
      </c>
      <c r="F1525" s="31" t="s">
        <v>2807</v>
      </c>
      <c r="G1525" s="318">
        <v>175</v>
      </c>
      <c r="H1525" s="318">
        <f t="shared" si="70"/>
        <v>108.02469135802468</v>
      </c>
      <c r="I1525" s="319">
        <v>230</v>
      </c>
      <c r="J1525" s="251">
        <f>_xlfn.XLOOKUP($I1525,Inputs!$C$6:$C$23,Inputs!$D$6:$D$23)*$G1525</f>
        <v>84</v>
      </c>
      <c r="K1525" s="252">
        <f t="shared" si="71"/>
        <v>1.9331137751581835</v>
      </c>
      <c r="L1525" s="322"/>
      <c r="M1525" s="322"/>
      <c r="N1525" s="322"/>
      <c r="O1525" s="322"/>
      <c r="P1525" s="322"/>
      <c r="Q1525" s="250">
        <f>_xlfn.XLOOKUP($I1525,Inputs!$G$6:$G$23,Inputs!$J$6:$J$23)*$K1525</f>
        <v>259.0372458711966</v>
      </c>
      <c r="R1525" s="250">
        <f>_xlfn.XLOOKUP($I1525,Inputs!$G$6:$G$23,Inputs!$K$6:$K$23)*$K1525</f>
        <v>280.3014973979366</v>
      </c>
      <c r="S1525" s="211" t="s">
        <v>4397</v>
      </c>
      <c r="T1525" s="31" t="s">
        <v>4430</v>
      </c>
      <c r="U1525" s="211" t="s">
        <v>1673</v>
      </c>
      <c r="V1525" s="31" t="s">
        <v>4069</v>
      </c>
      <c r="W1525" s="16"/>
      <c r="X1525" s="16"/>
      <c r="Y1525" s="74">
        <v>444</v>
      </c>
      <c r="Z1525" s="196" t="str">
        <f t="shared" si="72"/>
        <v/>
      </c>
    </row>
    <row r="1526" spans="2:26" ht="18.75">
      <c r="B1526" s="211" t="s">
        <v>1674</v>
      </c>
      <c r="C1526" s="211" t="s">
        <v>2808</v>
      </c>
      <c r="D1526" s="46" t="s">
        <v>2783</v>
      </c>
      <c r="E1526" s="31">
        <v>1</v>
      </c>
      <c r="F1526" s="31" t="s">
        <v>2807</v>
      </c>
      <c r="G1526" s="318">
        <v>75</v>
      </c>
      <c r="H1526" s="318">
        <f t="shared" si="70"/>
        <v>46.296296296296291</v>
      </c>
      <c r="I1526" s="319">
        <v>230</v>
      </c>
      <c r="J1526" s="251">
        <f>_xlfn.XLOOKUP($I1526,Inputs!$C$6:$C$23,Inputs!$D$6:$D$23)*$G1526</f>
        <v>36</v>
      </c>
      <c r="K1526" s="252">
        <f t="shared" si="71"/>
        <v>3</v>
      </c>
      <c r="L1526" s="322"/>
      <c r="M1526" s="322"/>
      <c r="N1526" s="322"/>
      <c r="O1526" s="322"/>
      <c r="P1526" s="322"/>
      <c r="Q1526" s="250">
        <f>_xlfn.XLOOKUP($I1526,Inputs!$G$6:$G$23,Inputs!$J$6:$J$23)*$K1526</f>
        <v>402</v>
      </c>
      <c r="R1526" s="250">
        <f>_xlfn.XLOOKUP($I1526,Inputs!$G$6:$G$23,Inputs!$K$6:$K$23)*$K1526</f>
        <v>435</v>
      </c>
      <c r="S1526" s="211" t="s">
        <v>1675</v>
      </c>
      <c r="T1526" s="134" t="s">
        <v>2874</v>
      </c>
      <c r="U1526" s="211" t="s">
        <v>1676</v>
      </c>
      <c r="V1526" s="31" t="s">
        <v>4013</v>
      </c>
      <c r="W1526" s="16"/>
      <c r="X1526" s="16"/>
      <c r="Y1526" s="74">
        <v>445</v>
      </c>
      <c r="Z1526" s="196" t="str">
        <f t="shared" si="72"/>
        <v/>
      </c>
    </row>
    <row r="1527" spans="2:26" ht="18.75">
      <c r="B1527" s="211" t="s">
        <v>1674</v>
      </c>
      <c r="C1527" s="211" t="s">
        <v>2808</v>
      </c>
      <c r="D1527" s="46" t="s">
        <v>2783</v>
      </c>
      <c r="E1527" s="31">
        <v>1</v>
      </c>
      <c r="F1527" s="31" t="s">
        <v>2807</v>
      </c>
      <c r="G1527" s="318">
        <v>4</v>
      </c>
      <c r="H1527" s="318">
        <f t="shared" si="70"/>
        <v>2.4691358024691357</v>
      </c>
      <c r="I1527" s="319">
        <v>230</v>
      </c>
      <c r="J1527" s="251">
        <f>_xlfn.XLOOKUP($I1527,Inputs!$C$6:$C$23,Inputs!$D$6:$D$23)*$G1527</f>
        <v>1.92</v>
      </c>
      <c r="K1527" s="252">
        <f t="shared" si="71"/>
        <v>3</v>
      </c>
      <c r="L1527" s="322"/>
      <c r="M1527" s="322"/>
      <c r="N1527" s="322"/>
      <c r="O1527" s="322"/>
      <c r="P1527" s="322"/>
      <c r="Q1527" s="250">
        <f>_xlfn.XLOOKUP($I1527,Inputs!$G$6:$G$23,Inputs!$J$6:$J$23)*$K1527</f>
        <v>402</v>
      </c>
      <c r="R1527" s="250">
        <f>_xlfn.XLOOKUP($I1527,Inputs!$G$6:$G$23,Inputs!$K$6:$K$23)*$K1527</f>
        <v>435</v>
      </c>
      <c r="S1527" s="211" t="s">
        <v>4397</v>
      </c>
      <c r="T1527" s="31" t="s">
        <v>4430</v>
      </c>
      <c r="U1527" s="211" t="s">
        <v>1677</v>
      </c>
      <c r="V1527" s="31" t="s">
        <v>2873</v>
      </c>
      <c r="W1527" s="16"/>
      <c r="X1527" s="16"/>
      <c r="Y1527" s="74">
        <v>446</v>
      </c>
      <c r="Z1527" s="196" t="str">
        <f t="shared" si="72"/>
        <v/>
      </c>
    </row>
    <row r="1528" spans="2:26" ht="18.75">
      <c r="B1528" s="211" t="s">
        <v>1674</v>
      </c>
      <c r="C1528" s="211" t="s">
        <v>2808</v>
      </c>
      <c r="D1528" s="46" t="s">
        <v>2783</v>
      </c>
      <c r="E1528" s="31">
        <v>1</v>
      </c>
      <c r="F1528" s="31" t="s">
        <v>2807</v>
      </c>
      <c r="G1528" s="318">
        <v>9</v>
      </c>
      <c r="H1528" s="318">
        <f t="shared" si="70"/>
        <v>5.5555555555555554</v>
      </c>
      <c r="I1528" s="319">
        <v>230</v>
      </c>
      <c r="J1528" s="251">
        <f>_xlfn.XLOOKUP($I1528,Inputs!$C$6:$C$23,Inputs!$D$6:$D$23)*$G1528</f>
        <v>4.32</v>
      </c>
      <c r="K1528" s="252">
        <f t="shared" si="71"/>
        <v>3</v>
      </c>
      <c r="L1528" s="322"/>
      <c r="M1528" s="322"/>
      <c r="N1528" s="322"/>
      <c r="O1528" s="322"/>
      <c r="P1528" s="322"/>
      <c r="Q1528" s="250">
        <f>_xlfn.XLOOKUP($I1528,Inputs!$G$6:$G$23,Inputs!$J$6:$J$23)*$K1528</f>
        <v>402</v>
      </c>
      <c r="R1528" s="250">
        <f>_xlfn.XLOOKUP($I1528,Inputs!$G$6:$G$23,Inputs!$K$6:$K$23)*$K1528</f>
        <v>435</v>
      </c>
      <c r="S1528" s="211" t="s">
        <v>1677</v>
      </c>
      <c r="T1528" s="31" t="s">
        <v>2873</v>
      </c>
      <c r="U1528" s="211" t="s">
        <v>1678</v>
      </c>
      <c r="V1528" s="31" t="s">
        <v>3879</v>
      </c>
      <c r="W1528" s="16"/>
      <c r="X1528" s="16"/>
      <c r="Y1528" s="74">
        <v>447</v>
      </c>
      <c r="Z1528" s="196" t="str">
        <f t="shared" si="72"/>
        <v/>
      </c>
    </row>
    <row r="1529" spans="2:26" ht="18.75">
      <c r="B1529" s="211" t="s">
        <v>1674</v>
      </c>
      <c r="C1529" s="211" t="s">
        <v>2808</v>
      </c>
      <c r="D1529" s="46" t="s">
        <v>2783</v>
      </c>
      <c r="E1529" s="31">
        <v>1</v>
      </c>
      <c r="F1529" s="31" t="s">
        <v>2807</v>
      </c>
      <c r="G1529" s="318">
        <v>135</v>
      </c>
      <c r="H1529" s="318">
        <f t="shared" si="70"/>
        <v>83.333333333333329</v>
      </c>
      <c r="I1529" s="319">
        <v>230</v>
      </c>
      <c r="J1529" s="251">
        <f>_xlfn.XLOOKUP($I1529,Inputs!$C$6:$C$23,Inputs!$D$6:$D$23)*$G1529</f>
        <v>64.8</v>
      </c>
      <c r="K1529" s="252">
        <f t="shared" si="71"/>
        <v>2.2939602512364696</v>
      </c>
      <c r="L1529" s="322"/>
      <c r="M1529" s="322"/>
      <c r="N1529" s="322"/>
      <c r="O1529" s="322"/>
      <c r="P1529" s="322"/>
      <c r="Q1529" s="250">
        <f>_xlfn.XLOOKUP($I1529,Inputs!$G$6:$G$23,Inputs!$J$6:$J$23)*$K1529</f>
        <v>307.3906736656869</v>
      </c>
      <c r="R1529" s="250">
        <f>_xlfn.XLOOKUP($I1529,Inputs!$G$6:$G$23,Inputs!$K$6:$K$23)*$K1529</f>
        <v>332.62423642928809</v>
      </c>
      <c r="S1529" s="211" t="s">
        <v>1677</v>
      </c>
      <c r="T1529" s="31" t="s">
        <v>2873</v>
      </c>
      <c r="U1529" s="211" t="s">
        <v>1675</v>
      </c>
      <c r="V1529" s="31" t="s">
        <v>2874</v>
      </c>
      <c r="W1529" s="16"/>
      <c r="X1529" s="16"/>
      <c r="Y1529" s="74">
        <v>448</v>
      </c>
      <c r="Z1529" s="196" t="str">
        <f t="shared" si="72"/>
        <v/>
      </c>
    </row>
    <row r="1530" spans="2:26" ht="18.75">
      <c r="B1530" s="211" t="s">
        <v>1679</v>
      </c>
      <c r="C1530" s="211" t="s">
        <v>2808</v>
      </c>
      <c r="D1530" s="46" t="s">
        <v>2783</v>
      </c>
      <c r="E1530" s="31">
        <v>1</v>
      </c>
      <c r="F1530" s="31" t="s">
        <v>2807</v>
      </c>
      <c r="G1530" s="318">
        <v>0.1</v>
      </c>
      <c r="H1530" s="318">
        <f t="shared" si="70"/>
        <v>6.1728395061728392E-2</v>
      </c>
      <c r="I1530" s="319">
        <v>115</v>
      </c>
      <c r="J1530" s="251">
        <f>_xlfn.XLOOKUP($I1530,Inputs!$C$6:$C$23,Inputs!$D$6:$D$23)*$G1530</f>
        <v>4.1714285714285718E-2</v>
      </c>
      <c r="K1530" s="252">
        <f t="shared" si="71"/>
        <v>3</v>
      </c>
      <c r="L1530" s="322"/>
      <c r="M1530" s="322"/>
      <c r="N1530" s="322"/>
      <c r="O1530" s="322"/>
      <c r="P1530" s="322"/>
      <c r="Q1530" s="250">
        <f>_xlfn.XLOOKUP($I1530,Inputs!$G$6:$G$23,Inputs!$J$6:$J$23)*$K1530</f>
        <v>98.449131513647643</v>
      </c>
      <c r="R1530" s="250">
        <f>_xlfn.XLOOKUP($I1530,Inputs!$G$6:$G$23,Inputs!$K$6:$K$23)*$K1530</f>
        <v>108.40163934426229</v>
      </c>
      <c r="S1530" s="211" t="s">
        <v>3873</v>
      </c>
      <c r="T1530" s="31" t="s">
        <v>3875</v>
      </c>
      <c r="U1530" s="211" t="s">
        <v>1308</v>
      </c>
      <c r="V1530" s="31" t="s">
        <v>3877</v>
      </c>
      <c r="W1530" s="16"/>
      <c r="X1530" s="16"/>
      <c r="Y1530" s="74">
        <v>449</v>
      </c>
      <c r="Z1530" s="196" t="str">
        <f t="shared" si="72"/>
        <v/>
      </c>
    </row>
    <row r="1531" spans="2:26" ht="18.75">
      <c r="B1531" s="211" t="s">
        <v>1679</v>
      </c>
      <c r="C1531" s="211" t="s">
        <v>2808</v>
      </c>
      <c r="D1531" s="46" t="s">
        <v>2783</v>
      </c>
      <c r="E1531" s="31">
        <v>1</v>
      </c>
      <c r="F1531" s="31" t="s">
        <v>2807</v>
      </c>
      <c r="G1531" s="318">
        <v>1</v>
      </c>
      <c r="H1531" s="318">
        <f t="shared" si="70"/>
        <v>0.61728395061728392</v>
      </c>
      <c r="I1531" s="319">
        <v>115</v>
      </c>
      <c r="J1531" s="251">
        <f>_xlfn.XLOOKUP($I1531,Inputs!$C$6:$C$23,Inputs!$D$6:$D$23)*$G1531</f>
        <v>0.41714285714285715</v>
      </c>
      <c r="K1531" s="252">
        <f t="shared" si="71"/>
        <v>3</v>
      </c>
      <c r="L1531" s="322"/>
      <c r="M1531" s="322"/>
      <c r="N1531" s="322"/>
      <c r="O1531" s="322"/>
      <c r="P1531" s="322"/>
      <c r="Q1531" s="250">
        <f>_xlfn.XLOOKUP($I1531,Inputs!$G$6:$G$23,Inputs!$J$6:$J$23)*$K1531</f>
        <v>98.449131513647643</v>
      </c>
      <c r="R1531" s="250">
        <f>_xlfn.XLOOKUP($I1531,Inputs!$G$6:$G$23,Inputs!$K$6:$K$23)*$K1531</f>
        <v>108.40163934426229</v>
      </c>
      <c r="S1531" s="211" t="s">
        <v>1649</v>
      </c>
      <c r="T1531" s="31" t="s">
        <v>3867</v>
      </c>
      <c r="U1531" s="211" t="s">
        <v>3873</v>
      </c>
      <c r="V1531" s="31" t="s">
        <v>3875</v>
      </c>
      <c r="W1531" s="16"/>
      <c r="X1531" s="16"/>
      <c r="Y1531" s="74">
        <v>450</v>
      </c>
      <c r="Z1531" s="196" t="str">
        <f t="shared" si="72"/>
        <v/>
      </c>
    </row>
    <row r="1532" spans="2:26" ht="18.75">
      <c r="B1532" s="211" t="s">
        <v>3466</v>
      </c>
      <c r="C1532" s="211" t="s">
        <v>2808</v>
      </c>
      <c r="D1532" s="46" t="s">
        <v>2783</v>
      </c>
      <c r="E1532" s="31">
        <v>1</v>
      </c>
      <c r="F1532" s="31" t="s">
        <v>2807</v>
      </c>
      <c r="G1532" s="318">
        <v>0.1</v>
      </c>
      <c r="H1532" s="318">
        <f t="shared" si="70"/>
        <v>6.1728395061728392E-2</v>
      </c>
      <c r="I1532" s="319">
        <v>230</v>
      </c>
      <c r="J1532" s="251">
        <f>_xlfn.XLOOKUP($I1532,Inputs!$C$6:$C$23,Inputs!$D$6:$D$23)*$G1532</f>
        <v>4.8000000000000001E-2</v>
      </c>
      <c r="K1532" s="252">
        <f t="shared" si="71"/>
        <v>3</v>
      </c>
      <c r="L1532" s="322"/>
      <c r="M1532" s="322"/>
      <c r="N1532" s="322"/>
      <c r="O1532" s="322"/>
      <c r="P1532" s="322"/>
      <c r="Q1532" s="250">
        <f>_xlfn.XLOOKUP($I1532,Inputs!$G$6:$G$23,Inputs!$J$6:$J$23)*$K1532</f>
        <v>402</v>
      </c>
      <c r="R1532" s="250">
        <f>_xlfn.XLOOKUP($I1532,Inputs!$G$6:$G$23,Inputs!$K$6:$K$23)*$K1532</f>
        <v>435</v>
      </c>
      <c r="S1532" s="211" t="s">
        <v>3467</v>
      </c>
      <c r="T1532" s="31" t="s">
        <v>3468</v>
      </c>
      <c r="U1532" s="211" t="s">
        <v>3465</v>
      </c>
      <c r="V1532" s="31" t="s">
        <v>4566</v>
      </c>
      <c r="W1532" s="16"/>
      <c r="X1532" s="16"/>
      <c r="Y1532" s="74">
        <v>463</v>
      </c>
      <c r="Z1532" s="196" t="str">
        <f t="shared" si="72"/>
        <v/>
      </c>
    </row>
    <row r="1533" spans="2:26" ht="18.75">
      <c r="B1533" s="211" t="s">
        <v>3466</v>
      </c>
      <c r="C1533" s="211" t="s">
        <v>2808</v>
      </c>
      <c r="D1533" s="46" t="s">
        <v>2783</v>
      </c>
      <c r="E1533" s="31">
        <v>1</v>
      </c>
      <c r="F1533" s="31" t="s">
        <v>2807</v>
      </c>
      <c r="G1533" s="318">
        <v>5</v>
      </c>
      <c r="H1533" s="318">
        <f t="shared" si="70"/>
        <v>3.0864197530864197</v>
      </c>
      <c r="I1533" s="319">
        <v>230</v>
      </c>
      <c r="J1533" s="251">
        <f>_xlfn.XLOOKUP($I1533,Inputs!$C$6:$C$23,Inputs!$D$6:$D$23)*$G1533</f>
        <v>2.4</v>
      </c>
      <c r="K1533" s="252">
        <f t="shared" si="71"/>
        <v>3</v>
      </c>
      <c r="L1533" s="322"/>
      <c r="M1533" s="322"/>
      <c r="N1533" s="322"/>
      <c r="O1533" s="322"/>
      <c r="P1533" s="322"/>
      <c r="Q1533" s="250">
        <f>_xlfn.XLOOKUP($I1533,Inputs!$G$6:$G$23,Inputs!$J$6:$J$23)*$K1533</f>
        <v>402</v>
      </c>
      <c r="R1533" s="250">
        <f>_xlfn.XLOOKUP($I1533,Inputs!$G$6:$G$23,Inputs!$K$6:$K$23)*$K1533</f>
        <v>435</v>
      </c>
      <c r="S1533" s="211" t="s">
        <v>4388</v>
      </c>
      <c r="T1533" s="31" t="s">
        <v>4389</v>
      </c>
      <c r="U1533" s="211" t="s">
        <v>3467</v>
      </c>
      <c r="V1533" s="31" t="s">
        <v>3468</v>
      </c>
      <c r="W1533" s="16"/>
      <c r="X1533" s="16"/>
      <c r="Y1533" s="74">
        <v>464</v>
      </c>
      <c r="Z1533" s="196" t="str">
        <f t="shared" si="72"/>
        <v/>
      </c>
    </row>
    <row r="1534" spans="2:26" ht="18.75">
      <c r="B1534" s="211" t="s">
        <v>1690</v>
      </c>
      <c r="C1534" s="211" t="s">
        <v>2808</v>
      </c>
      <c r="D1534" s="46" t="s">
        <v>2783</v>
      </c>
      <c r="E1534" s="31">
        <v>1</v>
      </c>
      <c r="F1534" s="31" t="s">
        <v>2807</v>
      </c>
      <c r="G1534" s="318">
        <v>0.1</v>
      </c>
      <c r="H1534" s="318">
        <f t="shared" si="70"/>
        <v>6.1728395061728392E-2</v>
      </c>
      <c r="I1534" s="319">
        <v>115</v>
      </c>
      <c r="J1534" s="251">
        <f>_xlfn.XLOOKUP($I1534,Inputs!$C$6:$C$23,Inputs!$D$6:$D$23)*$G1534</f>
        <v>4.1714285714285718E-2</v>
      </c>
      <c r="K1534" s="252">
        <f t="shared" si="71"/>
        <v>3</v>
      </c>
      <c r="L1534" s="322"/>
      <c r="M1534" s="322"/>
      <c r="N1534" s="322"/>
      <c r="O1534" s="322"/>
      <c r="P1534" s="322"/>
      <c r="Q1534" s="250">
        <f>_xlfn.XLOOKUP($I1534,Inputs!$G$6:$G$23,Inputs!$J$6:$J$23)*$K1534</f>
        <v>98.449131513647643</v>
      </c>
      <c r="R1534" s="250">
        <f>_xlfn.XLOOKUP($I1534,Inputs!$G$6:$G$23,Inputs!$K$6:$K$23)*$K1534</f>
        <v>108.40163934426229</v>
      </c>
      <c r="S1534" s="211" t="s">
        <v>3873</v>
      </c>
      <c r="T1534" s="31" t="s">
        <v>3875</v>
      </c>
      <c r="U1534" s="211" t="s">
        <v>1308</v>
      </c>
      <c r="V1534" s="31" t="s">
        <v>3877</v>
      </c>
      <c r="W1534" s="16"/>
      <c r="X1534" s="16"/>
      <c r="Y1534" s="74">
        <v>475</v>
      </c>
      <c r="Z1534" s="196" t="str">
        <f t="shared" si="72"/>
        <v/>
      </c>
    </row>
    <row r="1535" spans="2:26" ht="18.75">
      <c r="B1535" s="211" t="s">
        <v>1690</v>
      </c>
      <c r="C1535" s="211" t="s">
        <v>2808</v>
      </c>
      <c r="D1535" s="46" t="s">
        <v>2783</v>
      </c>
      <c r="E1535" s="31">
        <v>1</v>
      </c>
      <c r="F1535" s="31" t="s">
        <v>2807</v>
      </c>
      <c r="G1535" s="318">
        <v>1</v>
      </c>
      <c r="H1535" s="318">
        <f t="shared" si="70"/>
        <v>0.61728395061728392</v>
      </c>
      <c r="I1535" s="319">
        <v>115</v>
      </c>
      <c r="J1535" s="251">
        <f>_xlfn.XLOOKUP($I1535,Inputs!$C$6:$C$23,Inputs!$D$6:$D$23)*$G1535</f>
        <v>0.41714285714285715</v>
      </c>
      <c r="K1535" s="252">
        <f t="shared" si="71"/>
        <v>3</v>
      </c>
      <c r="L1535" s="322"/>
      <c r="M1535" s="322"/>
      <c r="N1535" s="322"/>
      <c r="O1535" s="322"/>
      <c r="P1535" s="322"/>
      <c r="Q1535" s="250">
        <f>_xlfn.XLOOKUP($I1535,Inputs!$G$6:$G$23,Inputs!$J$6:$J$23)*$K1535</f>
        <v>98.449131513647643</v>
      </c>
      <c r="R1535" s="250">
        <f>_xlfn.XLOOKUP($I1535,Inputs!$G$6:$G$23,Inputs!$K$6:$K$23)*$K1535</f>
        <v>108.40163934426229</v>
      </c>
      <c r="S1535" s="211" t="s">
        <v>1649</v>
      </c>
      <c r="T1535" s="31" t="s">
        <v>3867</v>
      </c>
      <c r="U1535" s="211" t="s">
        <v>3873</v>
      </c>
      <c r="V1535" s="31" t="s">
        <v>3875</v>
      </c>
      <c r="W1535" s="16"/>
      <c r="X1535" s="16"/>
      <c r="Y1535" s="74">
        <v>476</v>
      </c>
      <c r="Z1535" s="196" t="str">
        <f t="shared" si="72"/>
        <v/>
      </c>
    </row>
    <row r="1536" spans="2:26" ht="18.75">
      <c r="B1536" s="211" t="s">
        <v>1692</v>
      </c>
      <c r="C1536" s="211" t="s">
        <v>2808</v>
      </c>
      <c r="D1536" s="46" t="s">
        <v>2783</v>
      </c>
      <c r="E1536" s="31">
        <v>1</v>
      </c>
      <c r="F1536" s="31" t="s">
        <v>2807</v>
      </c>
      <c r="G1536" s="318">
        <v>30</v>
      </c>
      <c r="H1536" s="318">
        <f t="shared" si="70"/>
        <v>18.518518518518519</v>
      </c>
      <c r="I1536" s="319">
        <v>230</v>
      </c>
      <c r="J1536" s="251">
        <f>_xlfn.XLOOKUP($I1536,Inputs!$C$6:$C$23,Inputs!$D$6:$D$23)*$G1536</f>
        <v>14.399999999999999</v>
      </c>
      <c r="K1536" s="252">
        <f t="shared" si="71"/>
        <v>3</v>
      </c>
      <c r="L1536" s="322"/>
      <c r="M1536" s="322"/>
      <c r="N1536" s="322"/>
      <c r="O1536" s="322"/>
      <c r="P1536" s="322"/>
      <c r="Q1536" s="250">
        <f>_xlfn.XLOOKUP($I1536,Inputs!$G$6:$G$23,Inputs!$J$6:$J$23)*$K1536</f>
        <v>402</v>
      </c>
      <c r="R1536" s="250">
        <f>_xlfn.XLOOKUP($I1536,Inputs!$G$6:$G$23,Inputs!$K$6:$K$23)*$K1536</f>
        <v>435</v>
      </c>
      <c r="S1536" s="211" t="s">
        <v>4397</v>
      </c>
      <c r="T1536" s="31" t="s">
        <v>4430</v>
      </c>
      <c r="U1536" s="211" t="s">
        <v>1693</v>
      </c>
      <c r="V1536" s="31" t="s">
        <v>4243</v>
      </c>
      <c r="W1536" s="16"/>
      <c r="X1536" s="16"/>
      <c r="Y1536" s="74">
        <v>482</v>
      </c>
      <c r="Z1536" s="196" t="str">
        <f t="shared" si="72"/>
        <v/>
      </c>
    </row>
    <row r="1537" spans="2:26" ht="18.75">
      <c r="B1537" s="211" t="s">
        <v>1692</v>
      </c>
      <c r="C1537" s="211" t="s">
        <v>2808</v>
      </c>
      <c r="D1537" s="46" t="s">
        <v>2783</v>
      </c>
      <c r="E1537" s="31">
        <v>1</v>
      </c>
      <c r="F1537" s="31" t="s">
        <v>2807</v>
      </c>
      <c r="G1537" s="318">
        <v>1</v>
      </c>
      <c r="H1537" s="318">
        <f t="shared" si="70"/>
        <v>0.61728395061728392</v>
      </c>
      <c r="I1537" s="319">
        <v>230</v>
      </c>
      <c r="J1537" s="251">
        <f>_xlfn.XLOOKUP($I1537,Inputs!$C$6:$C$23,Inputs!$D$6:$D$23)*$G1537</f>
        <v>0.48</v>
      </c>
      <c r="K1537" s="252">
        <f t="shared" si="71"/>
        <v>3</v>
      </c>
      <c r="L1537" s="322"/>
      <c r="M1537" s="322"/>
      <c r="N1537" s="322"/>
      <c r="O1537" s="322"/>
      <c r="P1537" s="322"/>
      <c r="Q1537" s="250">
        <f>_xlfn.XLOOKUP($I1537,Inputs!$G$6:$G$23,Inputs!$J$6:$J$23)*$K1537</f>
        <v>402</v>
      </c>
      <c r="R1537" s="250">
        <f>_xlfn.XLOOKUP($I1537,Inputs!$G$6:$G$23,Inputs!$K$6:$K$23)*$K1537</f>
        <v>435</v>
      </c>
      <c r="S1537" s="211" t="s">
        <v>1693</v>
      </c>
      <c r="T1537" s="31" t="s">
        <v>4243</v>
      </c>
      <c r="U1537" s="211" t="s">
        <v>1694</v>
      </c>
      <c r="V1537" s="31" t="s">
        <v>4089</v>
      </c>
      <c r="W1537" s="16"/>
      <c r="X1537" s="16"/>
      <c r="Y1537" s="74">
        <v>483</v>
      </c>
      <c r="Z1537" s="196" t="str">
        <f t="shared" si="72"/>
        <v/>
      </c>
    </row>
    <row r="1538" spans="2:26" ht="18.75">
      <c r="B1538" s="211" t="s">
        <v>1723</v>
      </c>
      <c r="C1538" s="211" t="s">
        <v>2808</v>
      </c>
      <c r="D1538" s="46" t="s">
        <v>2783</v>
      </c>
      <c r="E1538" s="31">
        <v>1</v>
      </c>
      <c r="F1538" s="31" t="s">
        <v>2807</v>
      </c>
      <c r="G1538" s="318">
        <v>40</v>
      </c>
      <c r="H1538" s="318">
        <f t="shared" si="70"/>
        <v>24.691358024691358</v>
      </c>
      <c r="I1538" s="319">
        <v>115</v>
      </c>
      <c r="J1538" s="251">
        <f>_xlfn.XLOOKUP($I1538,Inputs!$C$6:$C$23,Inputs!$D$6:$D$23)*$G1538</f>
        <v>16.685714285714287</v>
      </c>
      <c r="K1538" s="252">
        <f t="shared" si="71"/>
        <v>3</v>
      </c>
      <c r="L1538" s="322"/>
      <c r="M1538" s="322"/>
      <c r="N1538" s="322"/>
      <c r="O1538" s="322"/>
      <c r="P1538" s="322"/>
      <c r="Q1538" s="250">
        <f>_xlfn.XLOOKUP($I1538,Inputs!$G$6:$G$23,Inputs!$J$6:$J$23)*$K1538</f>
        <v>98.449131513647643</v>
      </c>
      <c r="R1538" s="250">
        <f>_xlfn.XLOOKUP($I1538,Inputs!$G$6:$G$23,Inputs!$K$6:$K$23)*$K1538</f>
        <v>108.40163934426229</v>
      </c>
      <c r="S1538" s="211" t="s">
        <v>1726</v>
      </c>
      <c r="T1538" s="31" t="s">
        <v>4194</v>
      </c>
      <c r="U1538" s="211" t="s">
        <v>1559</v>
      </c>
      <c r="V1538" s="31" t="s">
        <v>4067</v>
      </c>
      <c r="W1538" s="16"/>
      <c r="X1538" s="16"/>
      <c r="Y1538" s="74">
        <v>539</v>
      </c>
      <c r="Z1538" s="196" t="str">
        <f t="shared" si="72"/>
        <v/>
      </c>
    </row>
    <row r="1539" spans="2:26" ht="18.75">
      <c r="B1539" s="211" t="s">
        <v>1744</v>
      </c>
      <c r="C1539" s="211" t="s">
        <v>2808</v>
      </c>
      <c r="D1539" s="46" t="s">
        <v>2783</v>
      </c>
      <c r="E1539" s="31">
        <v>1</v>
      </c>
      <c r="F1539" s="31" t="s">
        <v>2807</v>
      </c>
      <c r="G1539" s="318">
        <v>160</v>
      </c>
      <c r="H1539" s="318">
        <f t="shared" si="70"/>
        <v>98.76543209876543</v>
      </c>
      <c r="I1539" s="319">
        <v>230</v>
      </c>
      <c r="J1539" s="251">
        <f>_xlfn.XLOOKUP($I1539,Inputs!$C$6:$C$23,Inputs!$D$6:$D$23)*$G1539</f>
        <v>76.8</v>
      </c>
      <c r="K1539" s="252">
        <f t="shared" si="71"/>
        <v>2.0508026980145795</v>
      </c>
      <c r="L1539" s="322"/>
      <c r="M1539" s="322"/>
      <c r="N1539" s="322"/>
      <c r="O1539" s="322"/>
      <c r="P1539" s="322"/>
      <c r="Q1539" s="250">
        <f>_xlfn.XLOOKUP($I1539,Inputs!$G$6:$G$23,Inputs!$J$6:$J$23)*$K1539</f>
        <v>274.80756153395367</v>
      </c>
      <c r="R1539" s="250">
        <f>_xlfn.XLOOKUP($I1539,Inputs!$G$6:$G$23,Inputs!$K$6:$K$23)*$K1539</f>
        <v>297.36639121211402</v>
      </c>
      <c r="S1539" s="211" t="s">
        <v>1745</v>
      </c>
      <c r="T1539" s="31" t="s">
        <v>4433</v>
      </c>
      <c r="U1539" s="211" t="s">
        <v>1746</v>
      </c>
      <c r="V1539" s="31" t="s">
        <v>4152</v>
      </c>
      <c r="W1539" s="16"/>
      <c r="X1539" s="16"/>
      <c r="Y1539" s="74">
        <v>559</v>
      </c>
      <c r="Z1539" s="196" t="str">
        <f t="shared" si="72"/>
        <v/>
      </c>
    </row>
    <row r="1540" spans="2:26" ht="18.75">
      <c r="B1540" s="211" t="s">
        <v>1752</v>
      </c>
      <c r="C1540" s="211" t="s">
        <v>2808</v>
      </c>
      <c r="D1540" s="46" t="s">
        <v>2783</v>
      </c>
      <c r="E1540" s="31">
        <v>1</v>
      </c>
      <c r="F1540" s="31" t="s">
        <v>2807</v>
      </c>
      <c r="G1540" s="318">
        <v>175</v>
      </c>
      <c r="H1540" s="318">
        <f t="shared" ref="H1540:H1603" si="73">G1540/1.62</f>
        <v>108.02469135802468</v>
      </c>
      <c r="I1540" s="319">
        <v>230</v>
      </c>
      <c r="J1540" s="251">
        <f>_xlfn.XLOOKUP($I1540,Inputs!$C$6:$C$23,Inputs!$D$6:$D$23)*$G1540</f>
        <v>84</v>
      </c>
      <c r="K1540" s="252">
        <f t="shared" ref="K1540:K1603" si="74">IF((42.4*(H1540)^(-0.6595))&gt;=3,3,(IF(42.4*(H1540)^(-0.6595)&lt;=0.5,0.5,(42.4*(H1540)^(-0.6595)))))</f>
        <v>1.9331137751581835</v>
      </c>
      <c r="L1540" s="322"/>
      <c r="M1540" s="322"/>
      <c r="N1540" s="322"/>
      <c r="O1540" s="322"/>
      <c r="P1540" s="322"/>
      <c r="Q1540" s="250">
        <f>_xlfn.XLOOKUP($I1540,Inputs!$G$6:$G$23,Inputs!$J$6:$J$23)*$K1540</f>
        <v>259.0372458711966</v>
      </c>
      <c r="R1540" s="250">
        <f>_xlfn.XLOOKUP($I1540,Inputs!$G$6:$G$23,Inputs!$K$6:$K$23)*$K1540</f>
        <v>280.3014973979366</v>
      </c>
      <c r="S1540" s="211" t="s">
        <v>1269</v>
      </c>
      <c r="T1540" s="31" t="s">
        <v>4635</v>
      </c>
      <c r="U1540" s="211" t="s">
        <v>1228</v>
      </c>
      <c r="V1540" s="31" t="s">
        <v>4610</v>
      </c>
      <c r="W1540" s="16"/>
      <c r="X1540" s="16"/>
      <c r="Y1540" s="74">
        <v>562</v>
      </c>
      <c r="Z1540" s="196" t="str">
        <f t="shared" si="72"/>
        <v/>
      </c>
    </row>
    <row r="1541" spans="2:26" ht="18.75">
      <c r="B1541" s="211" t="s">
        <v>1753</v>
      </c>
      <c r="C1541" s="211" t="s">
        <v>2808</v>
      </c>
      <c r="D1541" s="46" t="s">
        <v>2783</v>
      </c>
      <c r="E1541" s="31">
        <v>1</v>
      </c>
      <c r="F1541" s="31" t="s">
        <v>2807</v>
      </c>
      <c r="G1541" s="318">
        <v>0.1</v>
      </c>
      <c r="H1541" s="318">
        <f t="shared" si="73"/>
        <v>6.1728395061728392E-2</v>
      </c>
      <c r="I1541" s="319">
        <v>115</v>
      </c>
      <c r="J1541" s="251">
        <f>_xlfn.XLOOKUP($I1541,Inputs!$C$6:$C$23,Inputs!$D$6:$D$23)*$G1541</f>
        <v>4.1714285714285718E-2</v>
      </c>
      <c r="K1541" s="252">
        <f t="shared" si="74"/>
        <v>3</v>
      </c>
      <c r="L1541" s="322"/>
      <c r="M1541" s="322"/>
      <c r="N1541" s="322"/>
      <c r="O1541" s="322"/>
      <c r="P1541" s="322"/>
      <c r="Q1541" s="250">
        <f>_xlfn.XLOOKUP($I1541,Inputs!$G$6:$G$23,Inputs!$J$6:$J$23)*$K1541</f>
        <v>98.449131513647643</v>
      </c>
      <c r="R1541" s="250">
        <f>_xlfn.XLOOKUP($I1541,Inputs!$G$6:$G$23,Inputs!$K$6:$K$23)*$K1541</f>
        <v>108.40163934426229</v>
      </c>
      <c r="S1541" s="211" t="s">
        <v>1751</v>
      </c>
      <c r="T1541" s="31" t="s">
        <v>4612</v>
      </c>
      <c r="U1541" s="211" t="s">
        <v>1759</v>
      </c>
      <c r="V1541" s="31" t="s">
        <v>3113</v>
      </c>
      <c r="W1541" s="16"/>
      <c r="X1541" s="16"/>
      <c r="Y1541" s="74">
        <v>563</v>
      </c>
      <c r="Z1541" s="196" t="str">
        <f t="shared" si="72"/>
        <v/>
      </c>
    </row>
    <row r="1542" spans="2:26" ht="18.75">
      <c r="B1542" s="211" t="s">
        <v>1753</v>
      </c>
      <c r="C1542" s="211" t="s">
        <v>2808</v>
      </c>
      <c r="D1542" s="46" t="s">
        <v>2783</v>
      </c>
      <c r="E1542" s="31">
        <v>2</v>
      </c>
      <c r="F1542" s="31" t="s">
        <v>2807</v>
      </c>
      <c r="G1542" s="318">
        <v>10</v>
      </c>
      <c r="H1542" s="318">
        <f t="shared" si="73"/>
        <v>6.1728395061728394</v>
      </c>
      <c r="I1542" s="319">
        <v>115</v>
      </c>
      <c r="J1542" s="251">
        <f>_xlfn.XLOOKUP($I1542,Inputs!$C$6:$C$23,Inputs!$D$6:$D$23)*$G1542</f>
        <v>4.1714285714285717</v>
      </c>
      <c r="K1542" s="252">
        <f t="shared" si="74"/>
        <v>3</v>
      </c>
      <c r="L1542" s="322"/>
      <c r="M1542" s="322"/>
      <c r="N1542" s="322"/>
      <c r="O1542" s="322"/>
      <c r="P1542" s="322"/>
      <c r="Q1542" s="250">
        <f>_xlfn.XLOOKUP($I1542,Inputs!$G$6:$G$23,Inputs!$J$6:$J$23)*$K1542</f>
        <v>98.449131513647643</v>
      </c>
      <c r="R1542" s="250">
        <f>_xlfn.XLOOKUP($I1542,Inputs!$G$6:$G$23,Inputs!$K$6:$K$23)*$K1542</f>
        <v>108.40163934426229</v>
      </c>
      <c r="S1542" s="211" t="s">
        <v>1759</v>
      </c>
      <c r="T1542" s="31" t="s">
        <v>3113</v>
      </c>
      <c r="U1542" s="211" t="s">
        <v>1757</v>
      </c>
      <c r="V1542" s="31" t="s">
        <v>3115</v>
      </c>
      <c r="W1542" s="16"/>
      <c r="X1542" s="16"/>
      <c r="Y1542" s="74">
        <v>564</v>
      </c>
      <c r="Z1542" s="196" t="str">
        <f t="shared" si="72"/>
        <v/>
      </c>
    </row>
    <row r="1543" spans="2:26" ht="18.75">
      <c r="B1543" s="211" t="s">
        <v>1753</v>
      </c>
      <c r="C1543" s="211" t="s">
        <v>2808</v>
      </c>
      <c r="D1543" s="46" t="s">
        <v>2783</v>
      </c>
      <c r="E1543" s="31">
        <v>2</v>
      </c>
      <c r="F1543" s="31" t="s">
        <v>2807</v>
      </c>
      <c r="G1543" s="318">
        <v>40</v>
      </c>
      <c r="H1543" s="318">
        <f t="shared" si="73"/>
        <v>24.691358024691358</v>
      </c>
      <c r="I1543" s="319">
        <v>115</v>
      </c>
      <c r="J1543" s="251">
        <f>_xlfn.XLOOKUP($I1543,Inputs!$C$6:$C$23,Inputs!$D$6:$D$23)*$G1543</f>
        <v>16.685714285714287</v>
      </c>
      <c r="K1543" s="252">
        <f t="shared" si="74"/>
        <v>3</v>
      </c>
      <c r="L1543" s="322"/>
      <c r="M1543" s="322"/>
      <c r="N1543" s="322"/>
      <c r="O1543" s="322"/>
      <c r="P1543" s="322"/>
      <c r="Q1543" s="250">
        <f>_xlfn.XLOOKUP($I1543,Inputs!$G$6:$G$23,Inputs!$J$6:$J$23)*$K1543</f>
        <v>98.449131513647643</v>
      </c>
      <c r="R1543" s="250">
        <f>_xlfn.XLOOKUP($I1543,Inputs!$G$6:$G$23,Inputs!$K$6:$K$23)*$K1543</f>
        <v>108.40163934426229</v>
      </c>
      <c r="S1543" s="211" t="s">
        <v>1757</v>
      </c>
      <c r="T1543" s="31" t="s">
        <v>3115</v>
      </c>
      <c r="U1543" s="211" t="s">
        <v>1758</v>
      </c>
      <c r="V1543" s="31" t="s">
        <v>3112</v>
      </c>
      <c r="W1543" s="16"/>
      <c r="X1543" s="16"/>
      <c r="Y1543" s="74">
        <v>565</v>
      </c>
      <c r="Z1543" s="196" t="str">
        <f t="shared" si="72"/>
        <v/>
      </c>
    </row>
    <row r="1544" spans="2:26" ht="18.75">
      <c r="B1544" s="211" t="s">
        <v>1753</v>
      </c>
      <c r="C1544" s="211" t="s">
        <v>2808</v>
      </c>
      <c r="D1544" s="46" t="s">
        <v>2783</v>
      </c>
      <c r="E1544" s="31">
        <v>1</v>
      </c>
      <c r="F1544" s="31" t="s">
        <v>2807</v>
      </c>
      <c r="G1544" s="318">
        <v>0.1</v>
      </c>
      <c r="H1544" s="318">
        <f t="shared" si="73"/>
        <v>6.1728395061728392E-2</v>
      </c>
      <c r="I1544" s="319">
        <v>115</v>
      </c>
      <c r="J1544" s="251">
        <f>_xlfn.XLOOKUP($I1544,Inputs!$C$6:$C$23,Inputs!$D$6:$D$23)*$G1544</f>
        <v>4.1714285714285718E-2</v>
      </c>
      <c r="K1544" s="252">
        <f t="shared" si="74"/>
        <v>3</v>
      </c>
      <c r="L1544" s="322"/>
      <c r="M1544" s="322"/>
      <c r="N1544" s="322"/>
      <c r="O1544" s="322"/>
      <c r="P1544" s="322"/>
      <c r="Q1544" s="250">
        <f>_xlfn.XLOOKUP($I1544,Inputs!$G$6:$G$23,Inputs!$J$6:$J$23)*$K1544</f>
        <v>98.449131513647643</v>
      </c>
      <c r="R1544" s="250">
        <f>_xlfn.XLOOKUP($I1544,Inputs!$G$6:$G$23,Inputs!$K$6:$K$23)*$K1544</f>
        <v>108.40163934426229</v>
      </c>
      <c r="S1544" s="211" t="s">
        <v>1758</v>
      </c>
      <c r="T1544" s="31" t="s">
        <v>3112</v>
      </c>
      <c r="U1544" s="211" t="s">
        <v>3476</v>
      </c>
      <c r="V1544" s="31" t="s">
        <v>3895</v>
      </c>
      <c r="W1544" s="16"/>
      <c r="X1544" s="16"/>
      <c r="Y1544" s="74">
        <v>566</v>
      </c>
      <c r="Z1544" s="196" t="str">
        <f t="shared" si="72"/>
        <v/>
      </c>
    </row>
    <row r="1545" spans="2:26" ht="18.75">
      <c r="B1545" s="211" t="s">
        <v>1753</v>
      </c>
      <c r="C1545" s="211" t="s">
        <v>2808</v>
      </c>
      <c r="D1545" s="46" t="s">
        <v>2783</v>
      </c>
      <c r="E1545" s="31">
        <v>2</v>
      </c>
      <c r="F1545" s="31" t="s">
        <v>2807</v>
      </c>
      <c r="G1545" s="318">
        <v>50</v>
      </c>
      <c r="H1545" s="318">
        <f t="shared" si="73"/>
        <v>30.864197530864196</v>
      </c>
      <c r="I1545" s="319">
        <v>115</v>
      </c>
      <c r="J1545" s="251">
        <f>_xlfn.XLOOKUP($I1545,Inputs!$C$6:$C$23,Inputs!$D$6:$D$23)*$G1545</f>
        <v>20.857142857142858</v>
      </c>
      <c r="K1545" s="252">
        <f t="shared" si="74"/>
        <v>3</v>
      </c>
      <c r="L1545" s="322"/>
      <c r="M1545" s="322"/>
      <c r="N1545" s="322"/>
      <c r="O1545" s="322"/>
      <c r="P1545" s="322"/>
      <c r="Q1545" s="250">
        <f>_xlfn.XLOOKUP($I1545,Inputs!$G$6:$G$23,Inputs!$J$6:$J$23)*$K1545</f>
        <v>98.449131513647643</v>
      </c>
      <c r="R1545" s="250">
        <f>_xlfn.XLOOKUP($I1545,Inputs!$G$6:$G$23,Inputs!$K$6:$K$23)*$K1545</f>
        <v>108.40163934426229</v>
      </c>
      <c r="S1545" s="211" t="s">
        <v>1758</v>
      </c>
      <c r="T1545" s="31" t="s">
        <v>3112</v>
      </c>
      <c r="U1545" s="211" t="s">
        <v>1756</v>
      </c>
      <c r="V1545" s="31" t="s">
        <v>3111</v>
      </c>
      <c r="W1545" s="16"/>
      <c r="X1545" s="16"/>
      <c r="Y1545" s="74">
        <v>567</v>
      </c>
      <c r="Z1545" s="196" t="str">
        <f t="shared" si="72"/>
        <v/>
      </c>
    </row>
    <row r="1546" spans="2:26" ht="18.75">
      <c r="B1546" s="211" t="s">
        <v>1753</v>
      </c>
      <c r="C1546" s="211" t="s">
        <v>2808</v>
      </c>
      <c r="D1546" s="46" t="s">
        <v>2783</v>
      </c>
      <c r="E1546" s="31">
        <v>2</v>
      </c>
      <c r="F1546" s="31" t="s">
        <v>2807</v>
      </c>
      <c r="G1546" s="318">
        <v>10</v>
      </c>
      <c r="H1546" s="318">
        <f t="shared" si="73"/>
        <v>6.1728395061728394</v>
      </c>
      <c r="I1546" s="319">
        <v>115</v>
      </c>
      <c r="J1546" s="251">
        <f>_xlfn.XLOOKUP($I1546,Inputs!$C$6:$C$23,Inputs!$D$6:$D$23)*$G1546</f>
        <v>4.1714285714285717</v>
      </c>
      <c r="K1546" s="252">
        <f t="shared" si="74"/>
        <v>3</v>
      </c>
      <c r="L1546" s="322"/>
      <c r="M1546" s="322"/>
      <c r="N1546" s="322"/>
      <c r="O1546" s="322"/>
      <c r="P1546" s="322"/>
      <c r="Q1546" s="250">
        <f>_xlfn.XLOOKUP($I1546,Inputs!$G$6:$G$23,Inputs!$J$6:$J$23)*$K1546</f>
        <v>98.449131513647643</v>
      </c>
      <c r="R1546" s="250">
        <f>_xlfn.XLOOKUP($I1546,Inputs!$G$6:$G$23,Inputs!$K$6:$K$23)*$K1546</f>
        <v>108.40163934426229</v>
      </c>
      <c r="S1546" s="211" t="s">
        <v>1756</v>
      </c>
      <c r="T1546" s="31" t="s">
        <v>3111</v>
      </c>
      <c r="U1546" s="211" t="s">
        <v>1754</v>
      </c>
      <c r="V1546" s="31" t="s">
        <v>3114</v>
      </c>
      <c r="W1546" s="16"/>
      <c r="X1546" s="16"/>
      <c r="Y1546" s="74">
        <v>568</v>
      </c>
      <c r="Z1546" s="196" t="str">
        <f t="shared" si="72"/>
        <v/>
      </c>
    </row>
    <row r="1547" spans="2:26" ht="18.75">
      <c r="B1547" s="211" t="s">
        <v>1753</v>
      </c>
      <c r="C1547" s="211" t="s">
        <v>2808</v>
      </c>
      <c r="D1547" s="46" t="s">
        <v>2783</v>
      </c>
      <c r="E1547" s="31">
        <v>1</v>
      </c>
      <c r="F1547" s="31" t="s">
        <v>2807</v>
      </c>
      <c r="G1547" s="318">
        <v>0.1</v>
      </c>
      <c r="H1547" s="318">
        <f t="shared" si="73"/>
        <v>6.1728395061728392E-2</v>
      </c>
      <c r="I1547" s="319">
        <v>115</v>
      </c>
      <c r="J1547" s="251">
        <f>_xlfn.XLOOKUP($I1547,Inputs!$C$6:$C$23,Inputs!$D$6:$D$23)*$G1547</f>
        <v>4.1714285714285718E-2</v>
      </c>
      <c r="K1547" s="252">
        <f t="shared" si="74"/>
        <v>3</v>
      </c>
      <c r="L1547" s="322"/>
      <c r="M1547" s="322"/>
      <c r="N1547" s="322"/>
      <c r="O1547" s="322"/>
      <c r="P1547" s="322"/>
      <c r="Q1547" s="250">
        <f>_xlfn.XLOOKUP($I1547,Inputs!$G$6:$G$23,Inputs!$J$6:$J$23)*$K1547</f>
        <v>98.449131513647643</v>
      </c>
      <c r="R1547" s="250">
        <f>_xlfn.XLOOKUP($I1547,Inputs!$G$6:$G$23,Inputs!$K$6:$K$23)*$K1547</f>
        <v>108.40163934426229</v>
      </c>
      <c r="S1547" s="211" t="s">
        <v>1754</v>
      </c>
      <c r="T1547" s="31" t="s">
        <v>3114</v>
      </c>
      <c r="U1547" s="211" t="s">
        <v>4674</v>
      </c>
      <c r="V1547" s="31" t="s">
        <v>4385</v>
      </c>
      <c r="W1547" s="16"/>
      <c r="X1547" s="16"/>
      <c r="Y1547" s="74">
        <v>569</v>
      </c>
      <c r="Z1547" s="196" t="str">
        <f t="shared" si="72"/>
        <v/>
      </c>
    </row>
    <row r="1548" spans="2:26" ht="18.75">
      <c r="B1548" s="211" t="s">
        <v>1753</v>
      </c>
      <c r="C1548" s="211" t="s">
        <v>2808</v>
      </c>
      <c r="D1548" s="46" t="s">
        <v>2783</v>
      </c>
      <c r="E1548" s="31">
        <v>2</v>
      </c>
      <c r="F1548" s="31" t="s">
        <v>2807</v>
      </c>
      <c r="G1548" s="318">
        <v>10</v>
      </c>
      <c r="H1548" s="318">
        <f t="shared" si="73"/>
        <v>6.1728395061728394</v>
      </c>
      <c r="I1548" s="319">
        <v>115</v>
      </c>
      <c r="J1548" s="251">
        <f>_xlfn.XLOOKUP($I1548,Inputs!$C$6:$C$23,Inputs!$D$6:$D$23)*$G1548</f>
        <v>4.1714285714285717</v>
      </c>
      <c r="K1548" s="252">
        <f t="shared" si="74"/>
        <v>3</v>
      </c>
      <c r="L1548" s="322"/>
      <c r="M1548" s="322"/>
      <c r="N1548" s="322"/>
      <c r="O1548" s="322"/>
      <c r="P1548" s="322"/>
      <c r="Q1548" s="250">
        <f>_xlfn.XLOOKUP($I1548,Inputs!$G$6:$G$23,Inputs!$J$6:$J$23)*$K1548</f>
        <v>98.449131513647643</v>
      </c>
      <c r="R1548" s="250">
        <f>_xlfn.XLOOKUP($I1548,Inputs!$G$6:$G$23,Inputs!$K$6:$K$23)*$K1548</f>
        <v>108.40163934426229</v>
      </c>
      <c r="S1548" s="211" t="s">
        <v>1754</v>
      </c>
      <c r="T1548" s="31" t="s">
        <v>3114</v>
      </c>
      <c r="U1548" s="211" t="s">
        <v>1755</v>
      </c>
      <c r="V1548" s="31" t="s">
        <v>2927</v>
      </c>
      <c r="W1548" s="16"/>
      <c r="X1548" s="16"/>
      <c r="Y1548" s="74">
        <v>570</v>
      </c>
      <c r="Z1548" s="196" t="str">
        <f t="shared" ref="Z1548:Z1611" si="75">IF(S1548=U1548,"YES","")</f>
        <v/>
      </c>
    </row>
    <row r="1549" spans="2:26" ht="18.75">
      <c r="B1549" s="211" t="s">
        <v>1753</v>
      </c>
      <c r="C1549" s="211" t="s">
        <v>2808</v>
      </c>
      <c r="D1549" s="46" t="s">
        <v>2783</v>
      </c>
      <c r="E1549" s="31">
        <v>1</v>
      </c>
      <c r="F1549" s="31" t="s">
        <v>2807</v>
      </c>
      <c r="G1549" s="318">
        <v>0.1</v>
      </c>
      <c r="H1549" s="318">
        <f t="shared" si="73"/>
        <v>6.1728395061728392E-2</v>
      </c>
      <c r="I1549" s="319">
        <v>115</v>
      </c>
      <c r="J1549" s="251">
        <f>_xlfn.XLOOKUP($I1549,Inputs!$C$6:$C$23,Inputs!$D$6:$D$23)*$G1549</f>
        <v>4.1714285714285718E-2</v>
      </c>
      <c r="K1549" s="252">
        <f t="shared" si="74"/>
        <v>3</v>
      </c>
      <c r="L1549" s="322"/>
      <c r="M1549" s="322"/>
      <c r="N1549" s="322"/>
      <c r="O1549" s="322"/>
      <c r="P1549" s="322"/>
      <c r="Q1549" s="250">
        <f>_xlfn.XLOOKUP($I1549,Inputs!$G$6:$G$23,Inputs!$J$6:$J$23)*$K1549</f>
        <v>98.449131513647643</v>
      </c>
      <c r="R1549" s="250">
        <f>_xlfn.XLOOKUP($I1549,Inputs!$G$6:$G$23,Inputs!$K$6:$K$23)*$K1549</f>
        <v>108.40163934426229</v>
      </c>
      <c r="S1549" s="211" t="s">
        <v>1755</v>
      </c>
      <c r="T1549" s="31" t="s">
        <v>2927</v>
      </c>
      <c r="U1549" s="211" t="s">
        <v>4404</v>
      </c>
      <c r="V1549" s="31" t="s">
        <v>4505</v>
      </c>
      <c r="W1549" s="16"/>
      <c r="X1549" s="16"/>
      <c r="Y1549" s="74">
        <v>571</v>
      </c>
      <c r="Z1549" s="196" t="str">
        <f t="shared" si="75"/>
        <v/>
      </c>
    </row>
    <row r="1550" spans="2:26" ht="18.75">
      <c r="B1550" s="211" t="s">
        <v>1760</v>
      </c>
      <c r="C1550" s="211" t="s">
        <v>2808</v>
      </c>
      <c r="D1550" s="46" t="s">
        <v>2783</v>
      </c>
      <c r="E1550" s="31">
        <v>1</v>
      </c>
      <c r="F1550" s="31" t="s">
        <v>2807</v>
      </c>
      <c r="G1550" s="318">
        <v>4</v>
      </c>
      <c r="H1550" s="318">
        <f t="shared" si="73"/>
        <v>2.4691358024691357</v>
      </c>
      <c r="I1550" s="319">
        <v>115</v>
      </c>
      <c r="J1550" s="251">
        <f>_xlfn.XLOOKUP($I1550,Inputs!$C$6:$C$23,Inputs!$D$6:$D$23)*$G1550</f>
        <v>1.6685714285714286</v>
      </c>
      <c r="K1550" s="252">
        <f t="shared" si="74"/>
        <v>3</v>
      </c>
      <c r="L1550" s="322"/>
      <c r="M1550" s="322"/>
      <c r="N1550" s="322"/>
      <c r="O1550" s="322"/>
      <c r="P1550" s="322"/>
      <c r="Q1550" s="250">
        <f>_xlfn.XLOOKUP($I1550,Inputs!$G$6:$G$23,Inputs!$J$6:$J$23)*$K1550</f>
        <v>98.449131513647643</v>
      </c>
      <c r="R1550" s="250">
        <f>_xlfn.XLOOKUP($I1550,Inputs!$G$6:$G$23,Inputs!$K$6:$K$23)*$K1550</f>
        <v>108.40163934426229</v>
      </c>
      <c r="S1550" s="211" t="s">
        <v>1762</v>
      </c>
      <c r="T1550" s="31" t="s">
        <v>3116</v>
      </c>
      <c r="U1550" s="211" t="s">
        <v>1764</v>
      </c>
      <c r="V1550" s="31" t="s">
        <v>4263</v>
      </c>
      <c r="W1550" s="16"/>
      <c r="X1550" s="16"/>
      <c r="Y1550" s="74">
        <v>577</v>
      </c>
      <c r="Z1550" s="196" t="str">
        <f t="shared" si="75"/>
        <v/>
      </c>
    </row>
    <row r="1551" spans="2:26" ht="18.75">
      <c r="B1551" s="211" t="s">
        <v>1772</v>
      </c>
      <c r="C1551" s="211" t="s">
        <v>2808</v>
      </c>
      <c r="D1551" s="46" t="s">
        <v>2783</v>
      </c>
      <c r="E1551" s="31">
        <v>1</v>
      </c>
      <c r="F1551" s="31" t="s">
        <v>2807</v>
      </c>
      <c r="G1551" s="318">
        <v>95</v>
      </c>
      <c r="H1551" s="318">
        <f t="shared" si="73"/>
        <v>58.641975308641975</v>
      </c>
      <c r="I1551" s="319">
        <v>230</v>
      </c>
      <c r="J1551" s="251">
        <f>_xlfn.XLOOKUP($I1551,Inputs!$C$6:$C$23,Inputs!$D$6:$D$23)*$G1551</f>
        <v>45.6</v>
      </c>
      <c r="K1551" s="252">
        <f t="shared" si="74"/>
        <v>2.8922264332537342</v>
      </c>
      <c r="L1551" s="322"/>
      <c r="M1551" s="322"/>
      <c r="N1551" s="322"/>
      <c r="O1551" s="322"/>
      <c r="P1551" s="322"/>
      <c r="Q1551" s="250">
        <f>_xlfn.XLOOKUP($I1551,Inputs!$G$6:$G$23,Inputs!$J$6:$J$23)*$K1551</f>
        <v>387.55834205600036</v>
      </c>
      <c r="R1551" s="250">
        <f>_xlfn.XLOOKUP($I1551,Inputs!$G$6:$G$23,Inputs!$K$6:$K$23)*$K1551</f>
        <v>419.37283282179146</v>
      </c>
      <c r="S1551" s="211" t="s">
        <v>1745</v>
      </c>
      <c r="T1551" s="31" t="s">
        <v>4433</v>
      </c>
      <c r="U1551" s="211" t="s">
        <v>1773</v>
      </c>
      <c r="V1551" s="31" t="s">
        <v>2888</v>
      </c>
      <c r="W1551" s="16"/>
      <c r="X1551" s="16"/>
      <c r="Y1551" s="74">
        <v>583</v>
      </c>
      <c r="Z1551" s="196" t="str">
        <f t="shared" si="75"/>
        <v/>
      </c>
    </row>
    <row r="1552" spans="2:26" ht="18.75">
      <c r="B1552" s="211" t="s">
        <v>1772</v>
      </c>
      <c r="C1552" s="211" t="s">
        <v>2808</v>
      </c>
      <c r="D1552" s="46" t="s">
        <v>2783</v>
      </c>
      <c r="E1552" s="31">
        <v>1</v>
      </c>
      <c r="F1552" s="31" t="s">
        <v>2807</v>
      </c>
      <c r="G1552" s="318">
        <v>20</v>
      </c>
      <c r="H1552" s="318">
        <f t="shared" si="73"/>
        <v>12.345679012345679</v>
      </c>
      <c r="I1552" s="319">
        <v>230</v>
      </c>
      <c r="J1552" s="251">
        <f>_xlfn.XLOOKUP($I1552,Inputs!$C$6:$C$23,Inputs!$D$6:$D$23)*$G1552</f>
        <v>9.6</v>
      </c>
      <c r="K1552" s="252">
        <f t="shared" si="74"/>
        <v>3</v>
      </c>
      <c r="L1552" s="322"/>
      <c r="M1552" s="322"/>
      <c r="N1552" s="322"/>
      <c r="O1552" s="322"/>
      <c r="P1552" s="322"/>
      <c r="Q1552" s="250">
        <f>_xlfn.XLOOKUP($I1552,Inputs!$G$6:$G$23,Inputs!$J$6:$J$23)*$K1552</f>
        <v>402</v>
      </c>
      <c r="R1552" s="250">
        <f>_xlfn.XLOOKUP($I1552,Inputs!$G$6:$G$23,Inputs!$K$6:$K$23)*$K1552</f>
        <v>435</v>
      </c>
      <c r="S1552" s="211" t="s">
        <v>1773</v>
      </c>
      <c r="T1552" s="31" t="s">
        <v>2888</v>
      </c>
      <c r="U1552" s="211" t="s">
        <v>1774</v>
      </c>
      <c r="V1552" s="31" t="s">
        <v>3117</v>
      </c>
      <c r="W1552" s="16"/>
      <c r="X1552" s="16"/>
      <c r="Y1552" s="74">
        <v>584</v>
      </c>
      <c r="Z1552" s="196" t="str">
        <f t="shared" si="75"/>
        <v/>
      </c>
    </row>
    <row r="1553" spans="2:26" ht="18.75">
      <c r="B1553" s="211" t="s">
        <v>1772</v>
      </c>
      <c r="C1553" s="211" t="s">
        <v>2808</v>
      </c>
      <c r="D1553" s="46" t="s">
        <v>2783</v>
      </c>
      <c r="E1553" s="31">
        <v>1</v>
      </c>
      <c r="F1553" s="31" t="s">
        <v>2807</v>
      </c>
      <c r="G1553" s="318">
        <v>65</v>
      </c>
      <c r="H1553" s="318">
        <f t="shared" si="73"/>
        <v>40.123456790123456</v>
      </c>
      <c r="I1553" s="319">
        <v>230</v>
      </c>
      <c r="J1553" s="251">
        <f>_xlfn.XLOOKUP($I1553,Inputs!$C$6:$C$23,Inputs!$D$6:$D$23)*$G1553</f>
        <v>31.2</v>
      </c>
      <c r="K1553" s="252">
        <f t="shared" si="74"/>
        <v>3</v>
      </c>
      <c r="L1553" s="322"/>
      <c r="M1553" s="322"/>
      <c r="N1553" s="322"/>
      <c r="O1553" s="322"/>
      <c r="P1553" s="322"/>
      <c r="Q1553" s="250">
        <f>_xlfn.XLOOKUP($I1553,Inputs!$G$6:$G$23,Inputs!$J$6:$J$23)*$K1553</f>
        <v>402</v>
      </c>
      <c r="R1553" s="250">
        <f>_xlfn.XLOOKUP($I1553,Inputs!$G$6:$G$23,Inputs!$K$6:$K$23)*$K1553</f>
        <v>435</v>
      </c>
      <c r="S1553" s="211" t="s">
        <v>1773</v>
      </c>
      <c r="T1553" s="31" t="s">
        <v>2888</v>
      </c>
      <c r="U1553" s="211" t="s">
        <v>1746</v>
      </c>
      <c r="V1553" s="31" t="s">
        <v>4152</v>
      </c>
      <c r="W1553" s="16"/>
      <c r="X1553" s="16"/>
      <c r="Y1553" s="74">
        <v>585</v>
      </c>
      <c r="Z1553" s="196" t="str">
        <f t="shared" si="75"/>
        <v/>
      </c>
    </row>
    <row r="1554" spans="2:26" ht="18.75">
      <c r="B1554" s="211" t="s">
        <v>1772</v>
      </c>
      <c r="C1554" s="211" t="s">
        <v>2808</v>
      </c>
      <c r="D1554" s="46" t="s">
        <v>2783</v>
      </c>
      <c r="E1554" s="31">
        <v>2</v>
      </c>
      <c r="F1554" s="31" t="s">
        <v>2807</v>
      </c>
      <c r="G1554" s="318">
        <v>0.1</v>
      </c>
      <c r="H1554" s="318">
        <f t="shared" si="73"/>
        <v>6.1728395061728392E-2</v>
      </c>
      <c r="I1554" s="319">
        <v>230</v>
      </c>
      <c r="J1554" s="251">
        <f>_xlfn.XLOOKUP($I1554,Inputs!$C$6:$C$23,Inputs!$D$6:$D$23)*$G1554</f>
        <v>4.8000000000000001E-2</v>
      </c>
      <c r="K1554" s="252">
        <f t="shared" si="74"/>
        <v>3</v>
      </c>
      <c r="L1554" s="322"/>
      <c r="M1554" s="322"/>
      <c r="N1554" s="322"/>
      <c r="O1554" s="322"/>
      <c r="P1554" s="322"/>
      <c r="Q1554" s="250">
        <f>_xlfn.XLOOKUP($I1554,Inputs!$G$6:$G$23,Inputs!$J$6:$J$23)*$K1554</f>
        <v>402</v>
      </c>
      <c r="R1554" s="250">
        <f>_xlfn.XLOOKUP($I1554,Inputs!$G$6:$G$23,Inputs!$K$6:$K$23)*$K1554</f>
        <v>435</v>
      </c>
      <c r="S1554" s="211" t="s">
        <v>1774</v>
      </c>
      <c r="T1554" s="31" t="s">
        <v>3117</v>
      </c>
      <c r="U1554" s="211" t="s">
        <v>1775</v>
      </c>
      <c r="V1554" s="31" t="s">
        <v>4288</v>
      </c>
      <c r="W1554" s="16"/>
      <c r="X1554" s="16"/>
      <c r="Y1554" s="74">
        <v>586</v>
      </c>
      <c r="Z1554" s="196" t="str">
        <f t="shared" si="75"/>
        <v/>
      </c>
    </row>
    <row r="1555" spans="2:26" ht="18.75">
      <c r="B1555" s="211" t="s">
        <v>1777</v>
      </c>
      <c r="C1555" s="211" t="s">
        <v>2808</v>
      </c>
      <c r="D1555" s="46" t="s">
        <v>2783</v>
      </c>
      <c r="E1555" s="31">
        <v>1</v>
      </c>
      <c r="F1555" s="31" t="s">
        <v>2807</v>
      </c>
      <c r="G1555" s="318">
        <v>0.1</v>
      </c>
      <c r="H1555" s="318">
        <f t="shared" si="73"/>
        <v>6.1728395061728392E-2</v>
      </c>
      <c r="I1555" s="319">
        <v>115</v>
      </c>
      <c r="J1555" s="251">
        <f>_xlfn.XLOOKUP($I1555,Inputs!$C$6:$C$23,Inputs!$D$6:$D$23)*$G1555</f>
        <v>4.1714285714285718E-2</v>
      </c>
      <c r="K1555" s="252">
        <f t="shared" si="74"/>
        <v>3</v>
      </c>
      <c r="L1555" s="322"/>
      <c r="M1555" s="322"/>
      <c r="N1555" s="322"/>
      <c r="O1555" s="322"/>
      <c r="P1555" s="322"/>
      <c r="Q1555" s="250">
        <f>_xlfn.XLOOKUP($I1555,Inputs!$G$6:$G$23,Inputs!$J$6:$J$23)*$K1555</f>
        <v>98.449131513647643</v>
      </c>
      <c r="R1555" s="250">
        <f>_xlfn.XLOOKUP($I1555,Inputs!$G$6:$G$23,Inputs!$K$6:$K$23)*$K1555</f>
        <v>108.40163934426229</v>
      </c>
      <c r="S1555" s="211" t="s">
        <v>1751</v>
      </c>
      <c r="T1555" s="31" t="s">
        <v>4612</v>
      </c>
      <c r="U1555" s="211" t="s">
        <v>1759</v>
      </c>
      <c r="V1555" s="31" t="s">
        <v>3113</v>
      </c>
      <c r="W1555" s="16"/>
      <c r="X1555" s="16"/>
      <c r="Y1555" s="74">
        <v>596</v>
      </c>
      <c r="Z1555" s="196" t="str">
        <f t="shared" si="75"/>
        <v/>
      </c>
    </row>
    <row r="1556" spans="2:26" ht="18.75">
      <c r="B1556" s="211" t="s">
        <v>1777</v>
      </c>
      <c r="C1556" s="211" t="s">
        <v>2808</v>
      </c>
      <c r="D1556" s="46" t="s">
        <v>2783</v>
      </c>
      <c r="E1556" s="31">
        <v>2</v>
      </c>
      <c r="F1556" s="31" t="s">
        <v>2807</v>
      </c>
      <c r="G1556" s="318">
        <v>10</v>
      </c>
      <c r="H1556" s="318">
        <f t="shared" si="73"/>
        <v>6.1728395061728394</v>
      </c>
      <c r="I1556" s="319">
        <v>115</v>
      </c>
      <c r="J1556" s="251">
        <f>_xlfn.XLOOKUP($I1556,Inputs!$C$6:$C$23,Inputs!$D$6:$D$23)*$G1556</f>
        <v>4.1714285714285717</v>
      </c>
      <c r="K1556" s="252">
        <f t="shared" si="74"/>
        <v>3</v>
      </c>
      <c r="L1556" s="322"/>
      <c r="M1556" s="322"/>
      <c r="N1556" s="322"/>
      <c r="O1556" s="322"/>
      <c r="P1556" s="322"/>
      <c r="Q1556" s="250">
        <f>_xlfn.XLOOKUP($I1556,Inputs!$G$6:$G$23,Inputs!$J$6:$J$23)*$K1556</f>
        <v>98.449131513647643</v>
      </c>
      <c r="R1556" s="250">
        <f>_xlfn.XLOOKUP($I1556,Inputs!$G$6:$G$23,Inputs!$K$6:$K$23)*$K1556</f>
        <v>108.40163934426229</v>
      </c>
      <c r="S1556" s="211" t="s">
        <v>1759</v>
      </c>
      <c r="T1556" s="31" t="s">
        <v>3113</v>
      </c>
      <c r="U1556" s="211" t="s">
        <v>1757</v>
      </c>
      <c r="V1556" s="31" t="s">
        <v>3115</v>
      </c>
      <c r="W1556" s="16"/>
      <c r="X1556" s="16"/>
      <c r="Y1556" s="74">
        <v>597</v>
      </c>
      <c r="Z1556" s="196" t="str">
        <f t="shared" si="75"/>
        <v/>
      </c>
    </row>
    <row r="1557" spans="2:26" ht="18.75">
      <c r="B1557" s="211" t="s">
        <v>1777</v>
      </c>
      <c r="C1557" s="211" t="s">
        <v>2808</v>
      </c>
      <c r="D1557" s="46" t="s">
        <v>2783</v>
      </c>
      <c r="E1557" s="31">
        <v>2</v>
      </c>
      <c r="F1557" s="31" t="s">
        <v>2807</v>
      </c>
      <c r="G1557" s="318">
        <v>40</v>
      </c>
      <c r="H1557" s="318">
        <f t="shared" si="73"/>
        <v>24.691358024691358</v>
      </c>
      <c r="I1557" s="319">
        <v>115</v>
      </c>
      <c r="J1557" s="251">
        <f>_xlfn.XLOOKUP($I1557,Inputs!$C$6:$C$23,Inputs!$D$6:$D$23)*$G1557</f>
        <v>16.685714285714287</v>
      </c>
      <c r="K1557" s="252">
        <f t="shared" si="74"/>
        <v>3</v>
      </c>
      <c r="L1557" s="322"/>
      <c r="M1557" s="322"/>
      <c r="N1557" s="322"/>
      <c r="O1557" s="322"/>
      <c r="P1557" s="322"/>
      <c r="Q1557" s="250">
        <f>_xlfn.XLOOKUP($I1557,Inputs!$G$6:$G$23,Inputs!$J$6:$J$23)*$K1557</f>
        <v>98.449131513647643</v>
      </c>
      <c r="R1557" s="250">
        <f>_xlfn.XLOOKUP($I1557,Inputs!$G$6:$G$23,Inputs!$K$6:$K$23)*$K1557</f>
        <v>108.40163934426229</v>
      </c>
      <c r="S1557" s="211" t="s">
        <v>1757</v>
      </c>
      <c r="T1557" s="31" t="s">
        <v>3115</v>
      </c>
      <c r="U1557" s="211" t="s">
        <v>1758</v>
      </c>
      <c r="V1557" s="31" t="s">
        <v>3112</v>
      </c>
      <c r="W1557" s="16"/>
      <c r="X1557" s="16"/>
      <c r="Y1557" s="74">
        <v>598</v>
      </c>
      <c r="Z1557" s="196" t="str">
        <f t="shared" si="75"/>
        <v/>
      </c>
    </row>
    <row r="1558" spans="2:26" ht="18.75">
      <c r="B1558" s="211" t="s">
        <v>1777</v>
      </c>
      <c r="C1558" s="211" t="s">
        <v>2808</v>
      </c>
      <c r="D1558" s="46" t="s">
        <v>2783</v>
      </c>
      <c r="E1558" s="31">
        <v>1</v>
      </c>
      <c r="F1558" s="31" t="s">
        <v>2807</v>
      </c>
      <c r="G1558" s="318">
        <v>0.1</v>
      </c>
      <c r="H1558" s="318">
        <f t="shared" si="73"/>
        <v>6.1728395061728392E-2</v>
      </c>
      <c r="I1558" s="319">
        <v>115</v>
      </c>
      <c r="J1558" s="251">
        <f>_xlfn.XLOOKUP($I1558,Inputs!$C$6:$C$23,Inputs!$D$6:$D$23)*$G1558</f>
        <v>4.1714285714285718E-2</v>
      </c>
      <c r="K1558" s="252">
        <f t="shared" si="74"/>
        <v>3</v>
      </c>
      <c r="L1558" s="322"/>
      <c r="M1558" s="322"/>
      <c r="N1558" s="322"/>
      <c r="O1558" s="322"/>
      <c r="P1558" s="322"/>
      <c r="Q1558" s="250">
        <f>_xlfn.XLOOKUP($I1558,Inputs!$G$6:$G$23,Inputs!$J$6:$J$23)*$K1558</f>
        <v>98.449131513647643</v>
      </c>
      <c r="R1558" s="250">
        <f>_xlfn.XLOOKUP($I1558,Inputs!$G$6:$G$23,Inputs!$K$6:$K$23)*$K1558</f>
        <v>108.40163934426229</v>
      </c>
      <c r="S1558" s="211" t="s">
        <v>1758</v>
      </c>
      <c r="T1558" s="31" t="s">
        <v>3112</v>
      </c>
      <c r="U1558" s="211" t="s">
        <v>3476</v>
      </c>
      <c r="V1558" s="31" t="s">
        <v>3895</v>
      </c>
      <c r="W1558" s="16"/>
      <c r="X1558" s="16"/>
      <c r="Y1558" s="74">
        <v>599</v>
      </c>
      <c r="Z1558" s="196" t="str">
        <f t="shared" si="75"/>
        <v/>
      </c>
    </row>
    <row r="1559" spans="2:26" ht="18.75">
      <c r="B1559" s="211" t="s">
        <v>1777</v>
      </c>
      <c r="C1559" s="211" t="s">
        <v>2808</v>
      </c>
      <c r="D1559" s="46" t="s">
        <v>2783</v>
      </c>
      <c r="E1559" s="31">
        <v>2</v>
      </c>
      <c r="F1559" s="31" t="s">
        <v>2807</v>
      </c>
      <c r="G1559" s="318">
        <v>50</v>
      </c>
      <c r="H1559" s="318">
        <f t="shared" si="73"/>
        <v>30.864197530864196</v>
      </c>
      <c r="I1559" s="319">
        <v>115</v>
      </c>
      <c r="J1559" s="251">
        <f>_xlfn.XLOOKUP($I1559,Inputs!$C$6:$C$23,Inputs!$D$6:$D$23)*$G1559</f>
        <v>20.857142857142858</v>
      </c>
      <c r="K1559" s="252">
        <f t="shared" si="74"/>
        <v>3</v>
      </c>
      <c r="L1559" s="322"/>
      <c r="M1559" s="322"/>
      <c r="N1559" s="322"/>
      <c r="O1559" s="322"/>
      <c r="P1559" s="322"/>
      <c r="Q1559" s="250">
        <f>_xlfn.XLOOKUP($I1559,Inputs!$G$6:$G$23,Inputs!$J$6:$J$23)*$K1559</f>
        <v>98.449131513647643</v>
      </c>
      <c r="R1559" s="250">
        <f>_xlfn.XLOOKUP($I1559,Inputs!$G$6:$G$23,Inputs!$K$6:$K$23)*$K1559</f>
        <v>108.40163934426229</v>
      </c>
      <c r="S1559" s="211" t="s">
        <v>1758</v>
      </c>
      <c r="T1559" s="31" t="s">
        <v>3112</v>
      </c>
      <c r="U1559" s="211" t="s">
        <v>1756</v>
      </c>
      <c r="V1559" s="31" t="s">
        <v>3111</v>
      </c>
      <c r="W1559" s="16"/>
      <c r="X1559" s="16"/>
      <c r="Y1559" s="74">
        <v>600</v>
      </c>
      <c r="Z1559" s="196" t="str">
        <f t="shared" si="75"/>
        <v/>
      </c>
    </row>
    <row r="1560" spans="2:26" ht="18.75">
      <c r="B1560" s="211" t="s">
        <v>1777</v>
      </c>
      <c r="C1560" s="211" t="s">
        <v>2808</v>
      </c>
      <c r="D1560" s="46" t="s">
        <v>2783</v>
      </c>
      <c r="E1560" s="31">
        <v>2</v>
      </c>
      <c r="F1560" s="31" t="s">
        <v>2807</v>
      </c>
      <c r="G1560" s="318">
        <v>10</v>
      </c>
      <c r="H1560" s="318">
        <f t="shared" si="73"/>
        <v>6.1728395061728394</v>
      </c>
      <c r="I1560" s="319">
        <v>115</v>
      </c>
      <c r="J1560" s="251">
        <f>_xlfn.XLOOKUP($I1560,Inputs!$C$6:$C$23,Inputs!$D$6:$D$23)*$G1560</f>
        <v>4.1714285714285717</v>
      </c>
      <c r="K1560" s="252">
        <f t="shared" si="74"/>
        <v>3</v>
      </c>
      <c r="L1560" s="322"/>
      <c r="M1560" s="322"/>
      <c r="N1560" s="322"/>
      <c r="O1560" s="322"/>
      <c r="P1560" s="322"/>
      <c r="Q1560" s="250">
        <f>_xlfn.XLOOKUP($I1560,Inputs!$G$6:$G$23,Inputs!$J$6:$J$23)*$K1560</f>
        <v>98.449131513647643</v>
      </c>
      <c r="R1560" s="250">
        <f>_xlfn.XLOOKUP($I1560,Inputs!$G$6:$G$23,Inputs!$K$6:$K$23)*$K1560</f>
        <v>108.40163934426229</v>
      </c>
      <c r="S1560" s="211" t="s">
        <v>1756</v>
      </c>
      <c r="T1560" s="31" t="s">
        <v>3111</v>
      </c>
      <c r="U1560" s="211" t="s">
        <v>1754</v>
      </c>
      <c r="V1560" s="31" t="s">
        <v>3114</v>
      </c>
      <c r="W1560" s="16"/>
      <c r="X1560" s="16"/>
      <c r="Y1560" s="74">
        <v>601</v>
      </c>
      <c r="Z1560" s="196" t="str">
        <f t="shared" si="75"/>
        <v/>
      </c>
    </row>
    <row r="1561" spans="2:26" ht="18.75">
      <c r="B1561" s="211" t="s">
        <v>1777</v>
      </c>
      <c r="C1561" s="211" t="s">
        <v>2808</v>
      </c>
      <c r="D1561" s="46" t="s">
        <v>2783</v>
      </c>
      <c r="E1561" s="31">
        <v>2</v>
      </c>
      <c r="F1561" s="31" t="s">
        <v>2807</v>
      </c>
      <c r="G1561" s="318">
        <v>10</v>
      </c>
      <c r="H1561" s="318">
        <f t="shared" si="73"/>
        <v>6.1728395061728394</v>
      </c>
      <c r="I1561" s="319">
        <v>115</v>
      </c>
      <c r="J1561" s="251">
        <f>_xlfn.XLOOKUP($I1561,Inputs!$C$6:$C$23,Inputs!$D$6:$D$23)*$G1561</f>
        <v>4.1714285714285717</v>
      </c>
      <c r="K1561" s="252">
        <f t="shared" si="74"/>
        <v>3</v>
      </c>
      <c r="L1561" s="322"/>
      <c r="M1561" s="322"/>
      <c r="N1561" s="322"/>
      <c r="O1561" s="322"/>
      <c r="P1561" s="322"/>
      <c r="Q1561" s="250">
        <f>_xlfn.XLOOKUP($I1561,Inputs!$G$6:$G$23,Inputs!$J$6:$J$23)*$K1561</f>
        <v>98.449131513647643</v>
      </c>
      <c r="R1561" s="250">
        <f>_xlfn.XLOOKUP($I1561,Inputs!$G$6:$G$23,Inputs!$K$6:$K$23)*$K1561</f>
        <v>108.40163934426229</v>
      </c>
      <c r="S1561" s="211" t="s">
        <v>1754</v>
      </c>
      <c r="T1561" s="31" t="s">
        <v>3114</v>
      </c>
      <c r="U1561" s="211" t="s">
        <v>1755</v>
      </c>
      <c r="V1561" s="31" t="s">
        <v>2927</v>
      </c>
      <c r="W1561" s="16"/>
      <c r="X1561" s="16"/>
      <c r="Y1561" s="74">
        <v>602</v>
      </c>
      <c r="Z1561" s="196" t="str">
        <f t="shared" si="75"/>
        <v/>
      </c>
    </row>
    <row r="1562" spans="2:26" ht="18.75">
      <c r="B1562" s="211" t="s">
        <v>1777</v>
      </c>
      <c r="C1562" s="211" t="s">
        <v>2808</v>
      </c>
      <c r="D1562" s="46" t="s">
        <v>2783</v>
      </c>
      <c r="E1562" s="31">
        <v>1</v>
      </c>
      <c r="F1562" s="31" t="s">
        <v>2807</v>
      </c>
      <c r="G1562" s="318">
        <v>0.1</v>
      </c>
      <c r="H1562" s="318">
        <f t="shared" si="73"/>
        <v>6.1728395061728392E-2</v>
      </c>
      <c r="I1562" s="319">
        <v>115</v>
      </c>
      <c r="J1562" s="251">
        <f>_xlfn.XLOOKUP($I1562,Inputs!$C$6:$C$23,Inputs!$D$6:$D$23)*$G1562</f>
        <v>4.1714285714285718E-2</v>
      </c>
      <c r="K1562" s="252">
        <f t="shared" si="74"/>
        <v>3</v>
      </c>
      <c r="L1562" s="322"/>
      <c r="M1562" s="322"/>
      <c r="N1562" s="322"/>
      <c r="O1562" s="322"/>
      <c r="P1562" s="322"/>
      <c r="Q1562" s="250">
        <f>_xlfn.XLOOKUP($I1562,Inputs!$G$6:$G$23,Inputs!$J$6:$J$23)*$K1562</f>
        <v>98.449131513647643</v>
      </c>
      <c r="R1562" s="250">
        <f>_xlfn.XLOOKUP($I1562,Inputs!$G$6:$G$23,Inputs!$K$6:$K$23)*$K1562</f>
        <v>108.40163934426229</v>
      </c>
      <c r="S1562" s="211" t="s">
        <v>1755</v>
      </c>
      <c r="T1562" s="31" t="s">
        <v>2927</v>
      </c>
      <c r="U1562" s="211" t="s">
        <v>4404</v>
      </c>
      <c r="V1562" s="31" t="s">
        <v>4505</v>
      </c>
      <c r="W1562" s="16"/>
      <c r="X1562" s="16"/>
      <c r="Y1562" s="74">
        <v>603</v>
      </c>
      <c r="Z1562" s="196" t="str">
        <f t="shared" si="75"/>
        <v/>
      </c>
    </row>
    <row r="1563" spans="2:26" ht="18.75">
      <c r="B1563" s="211" t="s">
        <v>1778</v>
      </c>
      <c r="C1563" s="211" t="s">
        <v>2808</v>
      </c>
      <c r="D1563" s="46" t="s">
        <v>2783</v>
      </c>
      <c r="E1563" s="31">
        <v>1</v>
      </c>
      <c r="F1563" s="31" t="s">
        <v>2807</v>
      </c>
      <c r="G1563" s="318">
        <v>5</v>
      </c>
      <c r="H1563" s="318">
        <f t="shared" si="73"/>
        <v>3.0864197530864197</v>
      </c>
      <c r="I1563" s="319">
        <v>115</v>
      </c>
      <c r="J1563" s="251">
        <f>_xlfn.XLOOKUP($I1563,Inputs!$C$6:$C$23,Inputs!$D$6:$D$23)*$G1563</f>
        <v>2.0857142857142859</v>
      </c>
      <c r="K1563" s="252">
        <f t="shared" si="74"/>
        <v>3</v>
      </c>
      <c r="L1563" s="322"/>
      <c r="M1563" s="322"/>
      <c r="N1563" s="322"/>
      <c r="O1563" s="322"/>
      <c r="P1563" s="322"/>
      <c r="Q1563" s="250">
        <f>_xlfn.XLOOKUP($I1563,Inputs!$G$6:$G$23,Inputs!$J$6:$J$23)*$K1563</f>
        <v>98.449131513647643</v>
      </c>
      <c r="R1563" s="250">
        <f>_xlfn.XLOOKUP($I1563,Inputs!$G$6:$G$23,Inputs!$K$6:$K$23)*$K1563</f>
        <v>108.40163934426229</v>
      </c>
      <c r="S1563" s="211" t="s">
        <v>1779</v>
      </c>
      <c r="T1563" s="31" t="s">
        <v>2890</v>
      </c>
      <c r="U1563" s="211" t="s">
        <v>4714</v>
      </c>
      <c r="V1563" s="31" t="s">
        <v>4540</v>
      </c>
      <c r="W1563" s="16"/>
      <c r="X1563" s="16"/>
      <c r="Y1563" s="74">
        <v>604</v>
      </c>
      <c r="Z1563" s="196" t="str">
        <f t="shared" si="75"/>
        <v/>
      </c>
    </row>
    <row r="1564" spans="2:26" ht="18.75">
      <c r="B1564" s="211" t="s">
        <v>1778</v>
      </c>
      <c r="C1564" s="211" t="s">
        <v>2808</v>
      </c>
      <c r="D1564" s="46" t="s">
        <v>2783</v>
      </c>
      <c r="E1564" s="31">
        <v>1</v>
      </c>
      <c r="F1564" s="31" t="s">
        <v>2807</v>
      </c>
      <c r="G1564" s="318">
        <v>60</v>
      </c>
      <c r="H1564" s="318">
        <f t="shared" si="73"/>
        <v>37.037037037037038</v>
      </c>
      <c r="I1564" s="319">
        <v>115</v>
      </c>
      <c r="J1564" s="251">
        <f>_xlfn.XLOOKUP($I1564,Inputs!$C$6:$C$23,Inputs!$D$6:$D$23)*$G1564</f>
        <v>25.028571428571428</v>
      </c>
      <c r="K1564" s="252">
        <f t="shared" si="74"/>
        <v>3</v>
      </c>
      <c r="L1564" s="322"/>
      <c r="M1564" s="322"/>
      <c r="N1564" s="322"/>
      <c r="O1564" s="322"/>
      <c r="P1564" s="322"/>
      <c r="Q1564" s="250">
        <f>_xlfn.XLOOKUP($I1564,Inputs!$G$6:$G$23,Inputs!$J$6:$J$23)*$K1564</f>
        <v>98.449131513647643</v>
      </c>
      <c r="R1564" s="250">
        <f>_xlfn.XLOOKUP($I1564,Inputs!$G$6:$G$23,Inputs!$K$6:$K$23)*$K1564</f>
        <v>108.40163934426229</v>
      </c>
      <c r="S1564" s="211" t="s">
        <v>1779</v>
      </c>
      <c r="T1564" s="31" t="s">
        <v>2890</v>
      </c>
      <c r="U1564" s="211" t="s">
        <v>1781</v>
      </c>
      <c r="V1564" s="31" t="s">
        <v>2891</v>
      </c>
      <c r="W1564" s="16"/>
      <c r="X1564" s="16"/>
      <c r="Y1564" s="74">
        <v>605</v>
      </c>
      <c r="Z1564" s="196" t="str">
        <f t="shared" si="75"/>
        <v/>
      </c>
    </row>
    <row r="1565" spans="2:26" ht="18.75">
      <c r="B1565" s="211" t="s">
        <v>1778</v>
      </c>
      <c r="C1565" s="211" t="s">
        <v>2808</v>
      </c>
      <c r="D1565" s="46" t="s">
        <v>2783</v>
      </c>
      <c r="E1565" s="31">
        <v>1</v>
      </c>
      <c r="F1565" s="31" t="s">
        <v>2807</v>
      </c>
      <c r="G1565" s="318">
        <v>10</v>
      </c>
      <c r="H1565" s="318">
        <f t="shared" si="73"/>
        <v>6.1728395061728394</v>
      </c>
      <c r="I1565" s="319">
        <v>115</v>
      </c>
      <c r="J1565" s="251">
        <f>_xlfn.XLOOKUP($I1565,Inputs!$C$6:$C$23,Inputs!$D$6:$D$23)*$G1565</f>
        <v>4.1714285714285717</v>
      </c>
      <c r="K1565" s="252">
        <f t="shared" si="74"/>
        <v>3</v>
      </c>
      <c r="L1565" s="322"/>
      <c r="M1565" s="322"/>
      <c r="N1565" s="322"/>
      <c r="O1565" s="322"/>
      <c r="P1565" s="322"/>
      <c r="Q1565" s="250">
        <f>_xlfn.XLOOKUP($I1565,Inputs!$G$6:$G$23,Inputs!$J$6:$J$23)*$K1565</f>
        <v>98.449131513647643</v>
      </c>
      <c r="R1565" s="250">
        <f>_xlfn.XLOOKUP($I1565,Inputs!$G$6:$G$23,Inputs!$K$6:$K$23)*$K1565</f>
        <v>108.40163934426229</v>
      </c>
      <c r="S1565" s="211" t="s">
        <v>1780</v>
      </c>
      <c r="T1565" s="31" t="s">
        <v>2889</v>
      </c>
      <c r="U1565" s="211" t="s">
        <v>1779</v>
      </c>
      <c r="V1565" s="31" t="s">
        <v>2890</v>
      </c>
      <c r="W1565" s="16"/>
      <c r="X1565" s="16"/>
      <c r="Y1565" s="74">
        <v>606</v>
      </c>
      <c r="Z1565" s="196" t="str">
        <f t="shared" si="75"/>
        <v/>
      </c>
    </row>
    <row r="1566" spans="2:26" ht="18.75">
      <c r="B1566" s="211" t="s">
        <v>1778</v>
      </c>
      <c r="C1566" s="211" t="s">
        <v>2808</v>
      </c>
      <c r="D1566" s="46" t="s">
        <v>2783</v>
      </c>
      <c r="E1566" s="31">
        <v>1</v>
      </c>
      <c r="F1566" s="31" t="s">
        <v>2807</v>
      </c>
      <c r="G1566" s="318">
        <v>5</v>
      </c>
      <c r="H1566" s="318">
        <f t="shared" si="73"/>
        <v>3.0864197530864197</v>
      </c>
      <c r="I1566" s="319">
        <v>115</v>
      </c>
      <c r="J1566" s="251">
        <f>_xlfn.XLOOKUP($I1566,Inputs!$C$6:$C$23,Inputs!$D$6:$D$23)*$G1566</f>
        <v>2.0857142857142859</v>
      </c>
      <c r="K1566" s="252">
        <f t="shared" si="74"/>
        <v>3</v>
      </c>
      <c r="L1566" s="322"/>
      <c r="M1566" s="322"/>
      <c r="N1566" s="322"/>
      <c r="O1566" s="322"/>
      <c r="P1566" s="322"/>
      <c r="Q1566" s="250">
        <f>_xlfn.XLOOKUP($I1566,Inputs!$G$6:$G$23,Inputs!$J$6:$J$23)*$K1566</f>
        <v>98.449131513647643</v>
      </c>
      <c r="R1566" s="250">
        <f>_xlfn.XLOOKUP($I1566,Inputs!$G$6:$G$23,Inputs!$K$6:$K$23)*$K1566</f>
        <v>108.40163934426229</v>
      </c>
      <c r="S1566" s="211" t="s">
        <v>1460</v>
      </c>
      <c r="T1566" s="31" t="s">
        <v>4099</v>
      </c>
      <c r="U1566" s="211" t="s">
        <v>1780</v>
      </c>
      <c r="V1566" s="31" t="s">
        <v>2889</v>
      </c>
      <c r="W1566" s="16"/>
      <c r="X1566" s="16"/>
      <c r="Y1566" s="74">
        <v>607</v>
      </c>
      <c r="Z1566" s="196" t="str">
        <f t="shared" si="75"/>
        <v/>
      </c>
    </row>
    <row r="1567" spans="2:26" ht="18.75">
      <c r="B1567" s="211" t="s">
        <v>1782</v>
      </c>
      <c r="C1567" s="211" t="s">
        <v>2808</v>
      </c>
      <c r="D1567" s="46" t="s">
        <v>2783</v>
      </c>
      <c r="E1567" s="31">
        <v>1</v>
      </c>
      <c r="F1567" s="31" t="s">
        <v>2807</v>
      </c>
      <c r="G1567" s="318">
        <v>160</v>
      </c>
      <c r="H1567" s="318">
        <f t="shared" si="73"/>
        <v>98.76543209876543</v>
      </c>
      <c r="I1567" s="319">
        <v>230</v>
      </c>
      <c r="J1567" s="251">
        <f>_xlfn.XLOOKUP($I1567,Inputs!$C$6:$C$23,Inputs!$D$6:$D$23)*$G1567</f>
        <v>76.8</v>
      </c>
      <c r="K1567" s="252">
        <f t="shared" si="74"/>
        <v>2.0508026980145795</v>
      </c>
      <c r="L1567" s="322"/>
      <c r="M1567" s="322"/>
      <c r="N1567" s="322"/>
      <c r="O1567" s="322"/>
      <c r="P1567" s="322"/>
      <c r="Q1567" s="250">
        <f>_xlfn.XLOOKUP($I1567,Inputs!$G$6:$G$23,Inputs!$J$6:$J$23)*$K1567</f>
        <v>274.80756153395367</v>
      </c>
      <c r="R1567" s="250">
        <f>_xlfn.XLOOKUP($I1567,Inputs!$G$6:$G$23,Inputs!$K$6:$K$23)*$K1567</f>
        <v>297.36639121211402</v>
      </c>
      <c r="S1567" s="211" t="s">
        <v>1745</v>
      </c>
      <c r="T1567" s="31" t="s">
        <v>4433</v>
      </c>
      <c r="U1567" s="211" t="s">
        <v>1746</v>
      </c>
      <c r="V1567" s="31" t="s">
        <v>4152</v>
      </c>
      <c r="W1567" s="16"/>
      <c r="X1567" s="16"/>
      <c r="Y1567" s="74">
        <v>609</v>
      </c>
      <c r="Z1567" s="196" t="str">
        <f t="shared" si="75"/>
        <v/>
      </c>
    </row>
    <row r="1568" spans="2:26" ht="18.75">
      <c r="B1568" s="211" t="s">
        <v>1783</v>
      </c>
      <c r="C1568" s="211" t="s">
        <v>2808</v>
      </c>
      <c r="D1568" s="46" t="s">
        <v>2783</v>
      </c>
      <c r="E1568" s="31">
        <v>2</v>
      </c>
      <c r="F1568" s="31" t="s">
        <v>2807</v>
      </c>
      <c r="G1568" s="318">
        <v>0.1</v>
      </c>
      <c r="H1568" s="318">
        <f t="shared" si="73"/>
        <v>6.1728395061728392E-2</v>
      </c>
      <c r="I1568" s="319">
        <v>115</v>
      </c>
      <c r="J1568" s="251">
        <f>_xlfn.XLOOKUP($I1568,Inputs!$C$6:$C$23,Inputs!$D$6:$D$23)*$G1568</f>
        <v>4.1714285714285718E-2</v>
      </c>
      <c r="K1568" s="252">
        <f t="shared" si="74"/>
        <v>3</v>
      </c>
      <c r="L1568" s="322"/>
      <c r="M1568" s="322"/>
      <c r="N1568" s="322"/>
      <c r="O1568" s="322"/>
      <c r="P1568" s="322"/>
      <c r="Q1568" s="250">
        <f>_xlfn.XLOOKUP($I1568,Inputs!$G$6:$G$23,Inputs!$J$6:$J$23)*$K1568</f>
        <v>98.449131513647643</v>
      </c>
      <c r="R1568" s="250">
        <f>_xlfn.XLOOKUP($I1568,Inputs!$G$6:$G$23,Inputs!$K$6:$K$23)*$K1568</f>
        <v>108.40163934426229</v>
      </c>
      <c r="S1568" s="211" t="s">
        <v>1759</v>
      </c>
      <c r="T1568" s="31" t="s">
        <v>3113</v>
      </c>
      <c r="U1568" s="211" t="s">
        <v>1784</v>
      </c>
      <c r="V1568" s="31" t="s">
        <v>3876</v>
      </c>
      <c r="W1568" s="16"/>
      <c r="X1568" s="16"/>
      <c r="Y1568" s="74">
        <v>610</v>
      </c>
      <c r="Z1568" s="196" t="str">
        <f t="shared" si="75"/>
        <v/>
      </c>
    </row>
    <row r="1569" spans="2:26" ht="18.75">
      <c r="B1569" s="211" t="s">
        <v>1783</v>
      </c>
      <c r="C1569" s="211" t="s">
        <v>2808</v>
      </c>
      <c r="D1569" s="46" t="s">
        <v>2783</v>
      </c>
      <c r="E1569" s="31">
        <v>1</v>
      </c>
      <c r="F1569" s="31" t="s">
        <v>2807</v>
      </c>
      <c r="G1569" s="318">
        <v>0.1</v>
      </c>
      <c r="H1569" s="318">
        <f t="shared" si="73"/>
        <v>6.1728395061728392E-2</v>
      </c>
      <c r="I1569" s="319">
        <v>115</v>
      </c>
      <c r="J1569" s="251">
        <f>_xlfn.XLOOKUP($I1569,Inputs!$C$6:$C$23,Inputs!$D$6:$D$23)*$G1569</f>
        <v>4.1714285714285718E-2</v>
      </c>
      <c r="K1569" s="252">
        <f t="shared" si="74"/>
        <v>3</v>
      </c>
      <c r="L1569" s="322"/>
      <c r="M1569" s="322"/>
      <c r="N1569" s="322"/>
      <c r="O1569" s="322"/>
      <c r="P1569" s="322"/>
      <c r="Q1569" s="250">
        <f>_xlfn.XLOOKUP($I1569,Inputs!$G$6:$G$23,Inputs!$J$6:$J$23)*$K1569</f>
        <v>98.449131513647643</v>
      </c>
      <c r="R1569" s="250">
        <f>_xlfn.XLOOKUP($I1569,Inputs!$G$6:$G$23,Inputs!$K$6:$K$23)*$K1569</f>
        <v>108.40163934426229</v>
      </c>
      <c r="S1569" s="211" t="s">
        <v>1751</v>
      </c>
      <c r="T1569" s="31" t="s">
        <v>4612</v>
      </c>
      <c r="U1569" s="211" t="s">
        <v>1759</v>
      </c>
      <c r="V1569" s="31" t="s">
        <v>3113</v>
      </c>
      <c r="W1569" s="16"/>
      <c r="X1569" s="16"/>
      <c r="Y1569" s="74">
        <v>611</v>
      </c>
      <c r="Z1569" s="196" t="str">
        <f t="shared" si="75"/>
        <v/>
      </c>
    </row>
    <row r="1570" spans="2:26" ht="18.75">
      <c r="B1570" s="211" t="s">
        <v>1785</v>
      </c>
      <c r="C1570" s="211" t="s">
        <v>2808</v>
      </c>
      <c r="D1570" s="46" t="s">
        <v>2783</v>
      </c>
      <c r="E1570" s="31">
        <v>1</v>
      </c>
      <c r="F1570" s="31" t="s">
        <v>2807</v>
      </c>
      <c r="G1570" s="318">
        <v>95</v>
      </c>
      <c r="H1570" s="318">
        <f t="shared" si="73"/>
        <v>58.641975308641975</v>
      </c>
      <c r="I1570" s="319">
        <v>230</v>
      </c>
      <c r="J1570" s="251">
        <f>_xlfn.XLOOKUP($I1570,Inputs!$C$6:$C$23,Inputs!$D$6:$D$23)*$G1570</f>
        <v>45.6</v>
      </c>
      <c r="K1570" s="252">
        <f t="shared" si="74"/>
        <v>2.8922264332537342</v>
      </c>
      <c r="L1570" s="322"/>
      <c r="M1570" s="322"/>
      <c r="N1570" s="322"/>
      <c r="O1570" s="322"/>
      <c r="P1570" s="322"/>
      <c r="Q1570" s="250">
        <f>_xlfn.XLOOKUP($I1570,Inputs!$G$6:$G$23,Inputs!$J$6:$J$23)*$K1570</f>
        <v>387.55834205600036</v>
      </c>
      <c r="R1570" s="250">
        <f>_xlfn.XLOOKUP($I1570,Inputs!$G$6:$G$23,Inputs!$K$6:$K$23)*$K1570</f>
        <v>419.37283282179146</v>
      </c>
      <c r="S1570" s="211" t="s">
        <v>1745</v>
      </c>
      <c r="T1570" s="31" t="s">
        <v>4433</v>
      </c>
      <c r="U1570" s="211" t="s">
        <v>1773</v>
      </c>
      <c r="V1570" s="31" t="s">
        <v>2888</v>
      </c>
      <c r="W1570" s="16"/>
      <c r="X1570" s="16"/>
      <c r="Y1570" s="74">
        <v>612</v>
      </c>
      <c r="Z1570" s="196" t="str">
        <f t="shared" si="75"/>
        <v/>
      </c>
    </row>
    <row r="1571" spans="2:26" ht="18.75">
      <c r="B1571" s="211" t="s">
        <v>1785</v>
      </c>
      <c r="C1571" s="211" t="s">
        <v>2808</v>
      </c>
      <c r="D1571" s="46" t="s">
        <v>2783</v>
      </c>
      <c r="E1571" s="31">
        <v>1</v>
      </c>
      <c r="F1571" s="31" t="s">
        <v>2807</v>
      </c>
      <c r="G1571" s="318">
        <v>65</v>
      </c>
      <c r="H1571" s="318">
        <f t="shared" si="73"/>
        <v>40.123456790123456</v>
      </c>
      <c r="I1571" s="319">
        <v>230</v>
      </c>
      <c r="J1571" s="251">
        <f>_xlfn.XLOOKUP($I1571,Inputs!$C$6:$C$23,Inputs!$D$6:$D$23)*$G1571</f>
        <v>31.2</v>
      </c>
      <c r="K1571" s="252">
        <f t="shared" si="74"/>
        <v>3</v>
      </c>
      <c r="L1571" s="322"/>
      <c r="M1571" s="322"/>
      <c r="N1571" s="322"/>
      <c r="O1571" s="322"/>
      <c r="P1571" s="322"/>
      <c r="Q1571" s="250">
        <f>_xlfn.XLOOKUP($I1571,Inputs!$G$6:$G$23,Inputs!$J$6:$J$23)*$K1571</f>
        <v>402</v>
      </c>
      <c r="R1571" s="250">
        <f>_xlfn.XLOOKUP($I1571,Inputs!$G$6:$G$23,Inputs!$K$6:$K$23)*$K1571</f>
        <v>435</v>
      </c>
      <c r="S1571" s="211" t="s">
        <v>1773</v>
      </c>
      <c r="T1571" s="31" t="s">
        <v>2888</v>
      </c>
      <c r="U1571" s="211" t="s">
        <v>1746</v>
      </c>
      <c r="V1571" s="31" t="s">
        <v>4152</v>
      </c>
      <c r="W1571" s="16"/>
      <c r="X1571" s="16"/>
      <c r="Y1571" s="74">
        <v>613</v>
      </c>
      <c r="Z1571" s="196" t="str">
        <f t="shared" si="75"/>
        <v/>
      </c>
    </row>
    <row r="1572" spans="2:26" ht="18.75">
      <c r="B1572" s="211" t="s">
        <v>1790</v>
      </c>
      <c r="C1572" s="211" t="s">
        <v>2808</v>
      </c>
      <c r="D1572" s="46" t="s">
        <v>2783</v>
      </c>
      <c r="E1572" s="31">
        <v>1</v>
      </c>
      <c r="F1572" s="31" t="s">
        <v>2807</v>
      </c>
      <c r="G1572" s="318">
        <v>220</v>
      </c>
      <c r="H1572" s="318">
        <f t="shared" si="73"/>
        <v>135.80246913580245</v>
      </c>
      <c r="I1572" s="319">
        <v>500</v>
      </c>
      <c r="J1572" s="251">
        <f>_xlfn.XLOOKUP($I1572,Inputs!$C$6:$C$23,Inputs!$D$6:$D$23)*$G1572</f>
        <v>86.9</v>
      </c>
      <c r="K1572" s="252">
        <f t="shared" si="74"/>
        <v>1.6623147202068682</v>
      </c>
      <c r="L1572" s="322"/>
      <c r="M1572" s="322"/>
      <c r="N1572" s="322"/>
      <c r="O1572" s="322"/>
      <c r="P1572" s="322"/>
      <c r="Q1572" s="250">
        <f>_xlfn.XLOOKUP($I1572,Inputs!$G$6:$G$23,Inputs!$J$6:$J$23)*$K1572</f>
        <v>1412.967512175838</v>
      </c>
      <c r="R1572" s="250">
        <f>_xlfn.XLOOKUP($I1572,Inputs!$G$6:$G$23,Inputs!$K$6:$K$23)*$K1572</f>
        <v>1786.9883242223834</v>
      </c>
      <c r="S1572" s="211" t="s">
        <v>1751</v>
      </c>
      <c r="T1572" s="133" t="s">
        <v>4612</v>
      </c>
      <c r="U1572" s="211" t="s">
        <v>1791</v>
      </c>
      <c r="V1572" s="31" t="s">
        <v>4613</v>
      </c>
      <c r="W1572" s="16"/>
      <c r="X1572" s="16"/>
      <c r="Y1572" s="74">
        <v>619</v>
      </c>
      <c r="Z1572" s="196" t="str">
        <f t="shared" si="75"/>
        <v/>
      </c>
    </row>
    <row r="1573" spans="2:26" ht="18.75">
      <c r="B1573" s="211" t="s">
        <v>1796</v>
      </c>
      <c r="C1573" s="211" t="s">
        <v>2808</v>
      </c>
      <c r="D1573" s="46" t="s">
        <v>2783</v>
      </c>
      <c r="E1573" s="31">
        <v>1</v>
      </c>
      <c r="F1573" s="31" t="s">
        <v>2807</v>
      </c>
      <c r="G1573" s="318">
        <v>20</v>
      </c>
      <c r="H1573" s="318">
        <f t="shared" si="73"/>
        <v>12.345679012345679</v>
      </c>
      <c r="I1573" s="319">
        <v>115</v>
      </c>
      <c r="J1573" s="251">
        <f>_xlfn.XLOOKUP($I1573,Inputs!$C$6:$C$23,Inputs!$D$6:$D$23)*$G1573</f>
        <v>8.3428571428571434</v>
      </c>
      <c r="K1573" s="252">
        <f t="shared" si="74"/>
        <v>3</v>
      </c>
      <c r="L1573" s="322"/>
      <c r="M1573" s="322"/>
      <c r="N1573" s="322"/>
      <c r="O1573" s="322"/>
      <c r="P1573" s="322"/>
      <c r="Q1573" s="250">
        <f>_xlfn.XLOOKUP($I1573,Inputs!$G$6:$G$23,Inputs!$J$6:$J$23)*$K1573</f>
        <v>98.449131513647643</v>
      </c>
      <c r="R1573" s="250">
        <f>_xlfn.XLOOKUP($I1573,Inputs!$G$6:$G$23,Inputs!$K$6:$K$23)*$K1573</f>
        <v>108.40163934426229</v>
      </c>
      <c r="S1573" s="211" t="s">
        <v>1797</v>
      </c>
      <c r="T1573" s="134" t="s">
        <v>3119</v>
      </c>
      <c r="U1573" s="211" t="s">
        <v>4679</v>
      </c>
      <c r="V1573" s="31" t="s">
        <v>4434</v>
      </c>
      <c r="W1573" s="16"/>
      <c r="X1573" s="16"/>
      <c r="Y1573" s="74">
        <v>628</v>
      </c>
      <c r="Z1573" s="196" t="str">
        <f t="shared" si="75"/>
        <v/>
      </c>
    </row>
    <row r="1574" spans="2:26" ht="18.75">
      <c r="B1574" s="211" t="s">
        <v>1796</v>
      </c>
      <c r="C1574" s="211" t="s">
        <v>2808</v>
      </c>
      <c r="D1574" s="46" t="s">
        <v>2783</v>
      </c>
      <c r="E1574" s="31">
        <v>1</v>
      </c>
      <c r="F1574" s="31" t="s">
        <v>2807</v>
      </c>
      <c r="G1574" s="318">
        <v>0.1</v>
      </c>
      <c r="H1574" s="318">
        <f t="shared" si="73"/>
        <v>6.1728395061728392E-2</v>
      </c>
      <c r="I1574" s="319">
        <v>115</v>
      </c>
      <c r="J1574" s="251">
        <f>_xlfn.XLOOKUP($I1574,Inputs!$C$6:$C$23,Inputs!$D$6:$D$23)*$G1574</f>
        <v>4.1714285714285718E-2</v>
      </c>
      <c r="K1574" s="252">
        <f t="shared" si="74"/>
        <v>3</v>
      </c>
      <c r="L1574" s="322"/>
      <c r="M1574" s="322"/>
      <c r="N1574" s="322"/>
      <c r="O1574" s="322"/>
      <c r="P1574" s="322"/>
      <c r="Q1574" s="250">
        <f>_xlfn.XLOOKUP($I1574,Inputs!$G$6:$G$23,Inputs!$J$6:$J$23)*$K1574</f>
        <v>98.449131513647643</v>
      </c>
      <c r="R1574" s="250">
        <f>_xlfn.XLOOKUP($I1574,Inputs!$G$6:$G$23,Inputs!$K$6:$K$23)*$K1574</f>
        <v>108.40163934426229</v>
      </c>
      <c r="S1574" s="211" t="s">
        <v>1269</v>
      </c>
      <c r="T1574" s="31" t="s">
        <v>4635</v>
      </c>
      <c r="U1574" s="211" t="s">
        <v>1797</v>
      </c>
      <c r="V1574" s="31" t="s">
        <v>3119</v>
      </c>
      <c r="W1574" s="16"/>
      <c r="X1574" s="16"/>
      <c r="Y1574" s="74">
        <v>629</v>
      </c>
      <c r="Z1574" s="196" t="str">
        <f t="shared" si="75"/>
        <v/>
      </c>
    </row>
    <row r="1575" spans="2:26" ht="18.75">
      <c r="B1575" s="211" t="s">
        <v>1798</v>
      </c>
      <c r="C1575" s="211" t="s">
        <v>2808</v>
      </c>
      <c r="D1575" s="46" t="s">
        <v>2783</v>
      </c>
      <c r="E1575" s="31">
        <v>1</v>
      </c>
      <c r="F1575" s="31" t="s">
        <v>2807</v>
      </c>
      <c r="G1575" s="318">
        <v>90</v>
      </c>
      <c r="H1575" s="318">
        <f t="shared" si="73"/>
        <v>55.55555555555555</v>
      </c>
      <c r="I1575" s="319">
        <v>230</v>
      </c>
      <c r="J1575" s="251">
        <f>_xlfn.XLOOKUP($I1575,Inputs!$C$6:$C$23,Inputs!$D$6:$D$23)*$G1575</f>
        <v>43.199999999999996</v>
      </c>
      <c r="K1575" s="252">
        <f t="shared" si="74"/>
        <v>2.9972162166153491</v>
      </c>
      <c r="L1575" s="322"/>
      <c r="M1575" s="322"/>
      <c r="N1575" s="322"/>
      <c r="O1575" s="322"/>
      <c r="P1575" s="322"/>
      <c r="Q1575" s="250">
        <f>_xlfn.XLOOKUP($I1575,Inputs!$G$6:$G$23,Inputs!$J$6:$J$23)*$K1575</f>
        <v>401.62697302645677</v>
      </c>
      <c r="R1575" s="250">
        <f>_xlfn.XLOOKUP($I1575,Inputs!$G$6:$G$23,Inputs!$K$6:$K$23)*$K1575</f>
        <v>434.59635140922563</v>
      </c>
      <c r="S1575" s="211" t="s">
        <v>1745</v>
      </c>
      <c r="T1575" s="31" t="s">
        <v>4433</v>
      </c>
      <c r="U1575" s="211" t="s">
        <v>1799</v>
      </c>
      <c r="V1575" s="31" t="s">
        <v>4190</v>
      </c>
      <c r="W1575" s="16"/>
      <c r="X1575" s="16"/>
      <c r="Y1575" s="74">
        <v>630</v>
      </c>
      <c r="Z1575" s="196" t="str">
        <f t="shared" si="75"/>
        <v/>
      </c>
    </row>
    <row r="1576" spans="2:26" ht="18.75">
      <c r="B1576" s="211" t="s">
        <v>1814</v>
      </c>
      <c r="C1576" s="211" t="s">
        <v>2808</v>
      </c>
      <c r="D1576" s="46" t="s">
        <v>2783</v>
      </c>
      <c r="E1576" s="31">
        <v>1</v>
      </c>
      <c r="F1576" s="31" t="s">
        <v>2807</v>
      </c>
      <c r="G1576" s="318">
        <v>10</v>
      </c>
      <c r="H1576" s="318">
        <f t="shared" si="73"/>
        <v>6.1728395061728394</v>
      </c>
      <c r="I1576" s="319">
        <v>115</v>
      </c>
      <c r="J1576" s="251">
        <f>_xlfn.XLOOKUP($I1576,Inputs!$C$6:$C$23,Inputs!$D$6:$D$23)*$G1576</f>
        <v>4.1714285714285717</v>
      </c>
      <c r="K1576" s="252">
        <f t="shared" si="74"/>
        <v>3</v>
      </c>
      <c r="L1576" s="322"/>
      <c r="M1576" s="322"/>
      <c r="N1576" s="322"/>
      <c r="O1576" s="322"/>
      <c r="P1576" s="322"/>
      <c r="Q1576" s="250">
        <f>_xlfn.XLOOKUP($I1576,Inputs!$G$6:$G$23,Inputs!$J$6:$J$23)*$K1576</f>
        <v>98.449131513647643</v>
      </c>
      <c r="R1576" s="250">
        <f>_xlfn.XLOOKUP($I1576,Inputs!$G$6:$G$23,Inputs!$K$6:$K$23)*$K1576</f>
        <v>108.40163934426229</v>
      </c>
      <c r="S1576" s="211" t="s">
        <v>4464</v>
      </c>
      <c r="T1576" s="31" t="s">
        <v>3126</v>
      </c>
      <c r="U1576" s="211" t="s">
        <v>1815</v>
      </c>
      <c r="V1576" s="31" t="s">
        <v>3125</v>
      </c>
      <c r="W1576" s="16"/>
      <c r="X1576" s="16"/>
      <c r="Y1576" s="74">
        <v>646</v>
      </c>
      <c r="Z1576" s="196" t="str">
        <f t="shared" si="75"/>
        <v/>
      </c>
    </row>
    <row r="1577" spans="2:26" ht="18.75">
      <c r="B1577" s="211" t="s">
        <v>1814</v>
      </c>
      <c r="C1577" s="211" t="s">
        <v>2808</v>
      </c>
      <c r="D1577" s="46" t="s">
        <v>2783</v>
      </c>
      <c r="E1577" s="31">
        <v>1</v>
      </c>
      <c r="F1577" s="31" t="s">
        <v>2807</v>
      </c>
      <c r="G1577" s="318">
        <v>0.1</v>
      </c>
      <c r="H1577" s="318">
        <f t="shared" si="73"/>
        <v>6.1728395061728392E-2</v>
      </c>
      <c r="I1577" s="319">
        <v>115</v>
      </c>
      <c r="J1577" s="251">
        <f>_xlfn.XLOOKUP($I1577,Inputs!$C$6:$C$23,Inputs!$D$6:$D$23)*$G1577</f>
        <v>4.1714285714285718E-2</v>
      </c>
      <c r="K1577" s="252">
        <f t="shared" si="74"/>
        <v>3</v>
      </c>
      <c r="L1577" s="322"/>
      <c r="M1577" s="322"/>
      <c r="N1577" s="322"/>
      <c r="O1577" s="322"/>
      <c r="P1577" s="322"/>
      <c r="Q1577" s="250">
        <f>_xlfn.XLOOKUP($I1577,Inputs!$G$6:$G$23,Inputs!$J$6:$J$23)*$K1577</f>
        <v>98.449131513647643</v>
      </c>
      <c r="R1577" s="250">
        <f>_xlfn.XLOOKUP($I1577,Inputs!$G$6:$G$23,Inputs!$K$6:$K$23)*$K1577</f>
        <v>108.40163934426229</v>
      </c>
      <c r="S1577" s="211" t="s">
        <v>4415</v>
      </c>
      <c r="T1577" s="31" t="s">
        <v>4549</v>
      </c>
      <c r="U1577" s="211" t="s">
        <v>1816</v>
      </c>
      <c r="V1577" s="31" t="s">
        <v>3869</v>
      </c>
      <c r="W1577" s="16"/>
      <c r="X1577" s="16"/>
      <c r="Y1577" s="74">
        <v>647</v>
      </c>
      <c r="Z1577" s="196" t="str">
        <f t="shared" si="75"/>
        <v/>
      </c>
    </row>
    <row r="1578" spans="2:26" ht="18.75">
      <c r="B1578" s="211" t="s">
        <v>1814</v>
      </c>
      <c r="C1578" s="211" t="s">
        <v>2808</v>
      </c>
      <c r="D1578" s="46" t="s">
        <v>2783</v>
      </c>
      <c r="E1578" s="31">
        <v>1</v>
      </c>
      <c r="F1578" s="31" t="s">
        <v>2807</v>
      </c>
      <c r="G1578" s="318">
        <v>25</v>
      </c>
      <c r="H1578" s="318">
        <f t="shared" si="73"/>
        <v>15.432098765432098</v>
      </c>
      <c r="I1578" s="319">
        <v>115</v>
      </c>
      <c r="J1578" s="251">
        <f>_xlfn.XLOOKUP($I1578,Inputs!$C$6:$C$23,Inputs!$D$6:$D$23)*$G1578</f>
        <v>10.428571428571429</v>
      </c>
      <c r="K1578" s="252">
        <f t="shared" si="74"/>
        <v>3</v>
      </c>
      <c r="L1578" s="322"/>
      <c r="M1578" s="322"/>
      <c r="N1578" s="322"/>
      <c r="O1578" s="322"/>
      <c r="P1578" s="322"/>
      <c r="Q1578" s="250">
        <f>_xlfn.XLOOKUP($I1578,Inputs!$G$6:$G$23,Inputs!$J$6:$J$23)*$K1578</f>
        <v>98.449131513647643</v>
      </c>
      <c r="R1578" s="250">
        <f>_xlfn.XLOOKUP($I1578,Inputs!$G$6:$G$23,Inputs!$K$6:$K$23)*$K1578</f>
        <v>108.40163934426229</v>
      </c>
      <c r="S1578" s="211" t="s">
        <v>1815</v>
      </c>
      <c r="T1578" s="134" t="s">
        <v>3125</v>
      </c>
      <c r="U1578" s="211" t="s">
        <v>4415</v>
      </c>
      <c r="V1578" s="31" t="s">
        <v>4549</v>
      </c>
      <c r="W1578" s="16"/>
      <c r="X1578" s="16"/>
      <c r="Y1578" s="74">
        <v>648</v>
      </c>
      <c r="Z1578" s="196" t="str">
        <f t="shared" si="75"/>
        <v/>
      </c>
    </row>
    <row r="1579" spans="2:26" ht="18.75">
      <c r="B1579" s="211" t="s">
        <v>1814</v>
      </c>
      <c r="C1579" s="211" t="s">
        <v>2808</v>
      </c>
      <c r="D1579" s="46" t="s">
        <v>2783</v>
      </c>
      <c r="E1579" s="31">
        <v>1</v>
      </c>
      <c r="F1579" s="31" t="s">
        <v>2807</v>
      </c>
      <c r="G1579" s="318">
        <v>5</v>
      </c>
      <c r="H1579" s="318">
        <f t="shared" si="73"/>
        <v>3.0864197530864197</v>
      </c>
      <c r="I1579" s="319">
        <v>115</v>
      </c>
      <c r="J1579" s="251">
        <f>_xlfn.XLOOKUP($I1579,Inputs!$C$6:$C$23,Inputs!$D$6:$D$23)*$G1579</f>
        <v>2.0857142857142859</v>
      </c>
      <c r="K1579" s="252">
        <f t="shared" si="74"/>
        <v>3</v>
      </c>
      <c r="L1579" s="322"/>
      <c r="M1579" s="322"/>
      <c r="N1579" s="322"/>
      <c r="O1579" s="322"/>
      <c r="P1579" s="322"/>
      <c r="Q1579" s="250">
        <f>_xlfn.XLOOKUP($I1579,Inputs!$G$6:$G$23,Inputs!$J$6:$J$23)*$K1579</f>
        <v>98.449131513647643</v>
      </c>
      <c r="R1579" s="250">
        <f>_xlfn.XLOOKUP($I1579,Inputs!$G$6:$G$23,Inputs!$K$6:$K$23)*$K1579</f>
        <v>108.40163934426229</v>
      </c>
      <c r="S1579" s="211" t="s">
        <v>1815</v>
      </c>
      <c r="T1579" s="31" t="s">
        <v>3125</v>
      </c>
      <c r="U1579" s="211" t="s">
        <v>1817</v>
      </c>
      <c r="V1579" s="31" t="s">
        <v>3907</v>
      </c>
      <c r="W1579" s="16"/>
      <c r="X1579" s="16"/>
      <c r="Y1579" s="74">
        <v>649</v>
      </c>
      <c r="Z1579" s="196" t="str">
        <f t="shared" si="75"/>
        <v/>
      </c>
    </row>
    <row r="1580" spans="2:26" ht="18.75">
      <c r="B1580" s="211" t="s">
        <v>1814</v>
      </c>
      <c r="C1580" s="211" t="s">
        <v>2808</v>
      </c>
      <c r="D1580" s="46" t="s">
        <v>2783</v>
      </c>
      <c r="E1580" s="31">
        <v>2</v>
      </c>
      <c r="F1580" s="31" t="s">
        <v>2807</v>
      </c>
      <c r="G1580" s="318">
        <v>0.1</v>
      </c>
      <c r="H1580" s="318">
        <f t="shared" si="73"/>
        <v>6.1728395061728392E-2</v>
      </c>
      <c r="I1580" s="319">
        <v>115</v>
      </c>
      <c r="J1580" s="251">
        <f>_xlfn.XLOOKUP($I1580,Inputs!$C$6:$C$23,Inputs!$D$6:$D$23)*$G1580</f>
        <v>4.1714285714285718E-2</v>
      </c>
      <c r="K1580" s="252">
        <f t="shared" si="74"/>
        <v>3</v>
      </c>
      <c r="L1580" s="322"/>
      <c r="M1580" s="322"/>
      <c r="N1580" s="322"/>
      <c r="O1580" s="322"/>
      <c r="P1580" s="322"/>
      <c r="Q1580" s="250">
        <f>_xlfn.XLOOKUP($I1580,Inputs!$G$6:$G$23,Inputs!$J$6:$J$23)*$K1580</f>
        <v>98.449131513647643</v>
      </c>
      <c r="R1580" s="250">
        <f>_xlfn.XLOOKUP($I1580,Inputs!$G$6:$G$23,Inputs!$K$6:$K$23)*$K1580</f>
        <v>108.40163934426229</v>
      </c>
      <c r="S1580" s="211" t="s">
        <v>1759</v>
      </c>
      <c r="T1580" s="31" t="s">
        <v>3113</v>
      </c>
      <c r="U1580" s="211" t="s">
        <v>4464</v>
      </c>
      <c r="V1580" s="31" t="s">
        <v>3126</v>
      </c>
      <c r="W1580" s="16"/>
      <c r="X1580" s="16"/>
      <c r="Y1580" s="74">
        <v>650</v>
      </c>
      <c r="Z1580" s="196" t="str">
        <f t="shared" si="75"/>
        <v/>
      </c>
    </row>
    <row r="1581" spans="2:26" ht="18.75">
      <c r="B1581" s="211" t="s">
        <v>1814</v>
      </c>
      <c r="C1581" s="211" t="s">
        <v>2808</v>
      </c>
      <c r="D1581" s="46" t="s">
        <v>2783</v>
      </c>
      <c r="E1581" s="31">
        <v>1</v>
      </c>
      <c r="F1581" s="31" t="s">
        <v>2807</v>
      </c>
      <c r="G1581" s="318">
        <v>0.1</v>
      </c>
      <c r="H1581" s="318">
        <f t="shared" si="73"/>
        <v>6.1728395061728392E-2</v>
      </c>
      <c r="I1581" s="319">
        <v>115</v>
      </c>
      <c r="J1581" s="251">
        <f>_xlfn.XLOOKUP($I1581,Inputs!$C$6:$C$23,Inputs!$D$6:$D$23)*$G1581</f>
        <v>4.1714285714285718E-2</v>
      </c>
      <c r="K1581" s="252">
        <f t="shared" si="74"/>
        <v>3</v>
      </c>
      <c r="L1581" s="322"/>
      <c r="M1581" s="322"/>
      <c r="N1581" s="322"/>
      <c r="O1581" s="322"/>
      <c r="P1581" s="322"/>
      <c r="Q1581" s="250">
        <f>_xlfn.XLOOKUP($I1581,Inputs!$G$6:$G$23,Inputs!$J$6:$J$23)*$K1581</f>
        <v>98.449131513647643</v>
      </c>
      <c r="R1581" s="250">
        <f>_xlfn.XLOOKUP($I1581,Inputs!$G$6:$G$23,Inputs!$K$6:$K$23)*$K1581</f>
        <v>108.40163934426229</v>
      </c>
      <c r="S1581" s="211" t="s">
        <v>1751</v>
      </c>
      <c r="T1581" s="31" t="s">
        <v>4612</v>
      </c>
      <c r="U1581" s="211" t="s">
        <v>1759</v>
      </c>
      <c r="V1581" s="31" t="s">
        <v>3113</v>
      </c>
      <c r="W1581" s="16"/>
      <c r="X1581" s="16"/>
      <c r="Y1581" s="74">
        <v>651</v>
      </c>
      <c r="Z1581" s="196" t="str">
        <f t="shared" si="75"/>
        <v/>
      </c>
    </row>
    <row r="1582" spans="2:26" ht="18.75">
      <c r="B1582" s="211" t="s">
        <v>1260</v>
      </c>
      <c r="C1582" s="211" t="s">
        <v>2808</v>
      </c>
      <c r="D1582" s="46" t="s">
        <v>2783</v>
      </c>
      <c r="E1582" s="31">
        <v>1</v>
      </c>
      <c r="F1582" s="31" t="s">
        <v>2807</v>
      </c>
      <c r="G1582" s="318">
        <v>10</v>
      </c>
      <c r="H1582" s="318">
        <f t="shared" si="73"/>
        <v>6.1728395061728394</v>
      </c>
      <c r="I1582" s="319">
        <v>115</v>
      </c>
      <c r="J1582" s="251">
        <f>_xlfn.XLOOKUP($I1582,Inputs!$C$6:$C$23,Inputs!$D$6:$D$23)*$G1582</f>
        <v>4.1714285714285717</v>
      </c>
      <c r="K1582" s="252">
        <f t="shared" si="74"/>
        <v>3</v>
      </c>
      <c r="L1582" s="322"/>
      <c r="M1582" s="322"/>
      <c r="N1582" s="322"/>
      <c r="O1582" s="322"/>
      <c r="P1582" s="322"/>
      <c r="Q1582" s="250">
        <f>_xlfn.XLOOKUP($I1582,Inputs!$G$6:$G$23,Inputs!$J$6:$J$23)*$K1582</f>
        <v>98.449131513647643</v>
      </c>
      <c r="R1582" s="250">
        <f>_xlfn.XLOOKUP($I1582,Inputs!$G$6:$G$23,Inputs!$K$6:$K$23)*$K1582</f>
        <v>108.40163934426229</v>
      </c>
      <c r="S1582" s="211" t="s">
        <v>1843</v>
      </c>
      <c r="T1582" s="134" t="s">
        <v>4004</v>
      </c>
      <c r="U1582" s="211" t="s">
        <v>1261</v>
      </c>
      <c r="V1582" s="31" t="s">
        <v>3128</v>
      </c>
      <c r="W1582" s="16"/>
      <c r="X1582" s="16"/>
      <c r="Y1582" s="74">
        <v>697</v>
      </c>
      <c r="Z1582" s="196" t="str">
        <f t="shared" si="75"/>
        <v/>
      </c>
    </row>
    <row r="1583" spans="2:26" ht="18.75">
      <c r="B1583" s="211" t="s">
        <v>1260</v>
      </c>
      <c r="C1583" s="211" t="s">
        <v>2808</v>
      </c>
      <c r="D1583" s="46" t="s">
        <v>2783</v>
      </c>
      <c r="E1583" s="31">
        <v>1</v>
      </c>
      <c r="F1583" s="31" t="s">
        <v>2807</v>
      </c>
      <c r="G1583" s="318">
        <v>50</v>
      </c>
      <c r="H1583" s="318">
        <f t="shared" si="73"/>
        <v>30.864197530864196</v>
      </c>
      <c r="I1583" s="319">
        <v>115</v>
      </c>
      <c r="J1583" s="251">
        <f>_xlfn.XLOOKUP($I1583,Inputs!$C$6:$C$23,Inputs!$D$6:$D$23)*$G1583</f>
        <v>20.857142857142858</v>
      </c>
      <c r="K1583" s="252">
        <f t="shared" si="74"/>
        <v>3</v>
      </c>
      <c r="L1583" s="322"/>
      <c r="M1583" s="322"/>
      <c r="N1583" s="322"/>
      <c r="O1583" s="322"/>
      <c r="P1583" s="322"/>
      <c r="Q1583" s="250">
        <f>_xlfn.XLOOKUP($I1583,Inputs!$G$6:$G$23,Inputs!$J$6:$J$23)*$K1583</f>
        <v>98.449131513647643</v>
      </c>
      <c r="R1583" s="250">
        <f>_xlfn.XLOOKUP($I1583,Inputs!$G$6:$G$23,Inputs!$K$6:$K$23)*$K1583</f>
        <v>108.40163934426229</v>
      </c>
      <c r="S1583" s="211" t="s">
        <v>1265</v>
      </c>
      <c r="T1583" s="31" t="s">
        <v>4023</v>
      </c>
      <c r="U1583" s="211" t="s">
        <v>1838</v>
      </c>
      <c r="V1583" s="31" t="s">
        <v>2904</v>
      </c>
      <c r="W1583" s="16"/>
      <c r="X1583" s="16"/>
      <c r="Y1583" s="74">
        <v>698</v>
      </c>
      <c r="Z1583" s="196" t="str">
        <f t="shared" si="75"/>
        <v/>
      </c>
    </row>
    <row r="1584" spans="2:26" ht="18.75">
      <c r="B1584" s="211" t="s">
        <v>1260</v>
      </c>
      <c r="C1584" s="211" t="s">
        <v>2808</v>
      </c>
      <c r="D1584" s="46" t="s">
        <v>2783</v>
      </c>
      <c r="E1584" s="31">
        <v>1</v>
      </c>
      <c r="F1584" s="31" t="s">
        <v>2807</v>
      </c>
      <c r="G1584" s="318">
        <v>0.1</v>
      </c>
      <c r="H1584" s="318">
        <f t="shared" si="73"/>
        <v>6.1728395061728392E-2</v>
      </c>
      <c r="I1584" s="319">
        <v>115</v>
      </c>
      <c r="J1584" s="251">
        <f>_xlfn.XLOOKUP($I1584,Inputs!$C$6:$C$23,Inputs!$D$6:$D$23)*$G1584</f>
        <v>4.1714285714285718E-2</v>
      </c>
      <c r="K1584" s="252">
        <f t="shared" si="74"/>
        <v>3</v>
      </c>
      <c r="L1584" s="322"/>
      <c r="M1584" s="322"/>
      <c r="N1584" s="322"/>
      <c r="O1584" s="322"/>
      <c r="P1584" s="322"/>
      <c r="Q1584" s="250">
        <f>_xlfn.XLOOKUP($I1584,Inputs!$G$6:$G$23,Inputs!$J$6:$J$23)*$K1584</f>
        <v>98.449131513647643</v>
      </c>
      <c r="R1584" s="250">
        <f>_xlfn.XLOOKUP($I1584,Inputs!$G$6:$G$23,Inputs!$K$6:$K$23)*$K1584</f>
        <v>108.40163934426229</v>
      </c>
      <c r="S1584" s="211" t="s">
        <v>1842</v>
      </c>
      <c r="T1584" s="31" t="s">
        <v>2905</v>
      </c>
      <c r="U1584" s="211" t="s">
        <v>4689</v>
      </c>
      <c r="V1584" s="31" t="s">
        <v>4600</v>
      </c>
      <c r="W1584" s="16"/>
      <c r="X1584" s="16"/>
      <c r="Y1584" s="74">
        <v>699</v>
      </c>
      <c r="Z1584" s="196" t="str">
        <f t="shared" si="75"/>
        <v/>
      </c>
    </row>
    <row r="1585" spans="2:26" ht="18.75">
      <c r="B1585" s="211" t="s">
        <v>1260</v>
      </c>
      <c r="C1585" s="211" t="s">
        <v>2808</v>
      </c>
      <c r="D1585" s="46" t="s">
        <v>2783</v>
      </c>
      <c r="E1585" s="31">
        <v>1</v>
      </c>
      <c r="F1585" s="31" t="s">
        <v>2807</v>
      </c>
      <c r="G1585" s="318">
        <v>40</v>
      </c>
      <c r="H1585" s="318">
        <f t="shared" si="73"/>
        <v>24.691358024691358</v>
      </c>
      <c r="I1585" s="319">
        <v>115</v>
      </c>
      <c r="J1585" s="251">
        <f>_xlfn.XLOOKUP($I1585,Inputs!$C$6:$C$23,Inputs!$D$6:$D$23)*$G1585</f>
        <v>16.685714285714287</v>
      </c>
      <c r="K1585" s="252">
        <f t="shared" si="74"/>
        <v>3</v>
      </c>
      <c r="L1585" s="322"/>
      <c r="M1585" s="322"/>
      <c r="N1585" s="322"/>
      <c r="O1585" s="322"/>
      <c r="P1585" s="322"/>
      <c r="Q1585" s="250">
        <f>_xlfn.XLOOKUP($I1585,Inputs!$G$6:$G$23,Inputs!$J$6:$J$23)*$K1585</f>
        <v>98.449131513647643</v>
      </c>
      <c r="R1585" s="250">
        <f>_xlfn.XLOOKUP($I1585,Inputs!$G$6:$G$23,Inputs!$K$6:$K$23)*$K1585</f>
        <v>108.40163934426229</v>
      </c>
      <c r="S1585" s="211" t="s">
        <v>1842</v>
      </c>
      <c r="T1585" s="31" t="s">
        <v>2905</v>
      </c>
      <c r="U1585" s="211" t="s">
        <v>4418</v>
      </c>
      <c r="V1585" s="31" t="s">
        <v>4554</v>
      </c>
      <c r="W1585" s="16"/>
      <c r="X1585" s="16"/>
      <c r="Y1585" s="74">
        <v>700</v>
      </c>
      <c r="Z1585" s="196" t="str">
        <f t="shared" si="75"/>
        <v/>
      </c>
    </row>
    <row r="1586" spans="2:26" ht="18.75">
      <c r="B1586" s="211" t="s">
        <v>1260</v>
      </c>
      <c r="C1586" s="211" t="s">
        <v>2808</v>
      </c>
      <c r="D1586" s="46" t="s">
        <v>2783</v>
      </c>
      <c r="E1586" s="31">
        <v>1</v>
      </c>
      <c r="F1586" s="31" t="s">
        <v>2807</v>
      </c>
      <c r="G1586" s="318">
        <v>40</v>
      </c>
      <c r="H1586" s="318">
        <f t="shared" si="73"/>
        <v>24.691358024691358</v>
      </c>
      <c r="I1586" s="319">
        <v>115</v>
      </c>
      <c r="J1586" s="251">
        <f>_xlfn.XLOOKUP($I1586,Inputs!$C$6:$C$23,Inputs!$D$6:$D$23)*$G1586</f>
        <v>16.685714285714287</v>
      </c>
      <c r="K1586" s="252">
        <f t="shared" si="74"/>
        <v>3</v>
      </c>
      <c r="L1586" s="322"/>
      <c r="M1586" s="322"/>
      <c r="N1586" s="322"/>
      <c r="O1586" s="322"/>
      <c r="P1586" s="322"/>
      <c r="Q1586" s="250">
        <f>_xlfn.XLOOKUP($I1586,Inputs!$G$6:$G$23,Inputs!$J$6:$J$23)*$K1586</f>
        <v>98.449131513647643</v>
      </c>
      <c r="R1586" s="250">
        <f>_xlfn.XLOOKUP($I1586,Inputs!$G$6:$G$23,Inputs!$K$6:$K$23)*$K1586</f>
        <v>108.40163934426229</v>
      </c>
      <c r="S1586" s="211" t="s">
        <v>1841</v>
      </c>
      <c r="T1586" s="31" t="s">
        <v>2902</v>
      </c>
      <c r="U1586" s="211" t="s">
        <v>1842</v>
      </c>
      <c r="V1586" s="31" t="s">
        <v>2905</v>
      </c>
      <c r="W1586" s="16"/>
      <c r="X1586" s="16"/>
      <c r="Y1586" s="74">
        <v>702</v>
      </c>
      <c r="Z1586" s="196" t="str">
        <f t="shared" si="75"/>
        <v/>
      </c>
    </row>
    <row r="1587" spans="2:26" ht="18.75">
      <c r="B1587" s="211" t="s">
        <v>1260</v>
      </c>
      <c r="C1587" s="211" t="s">
        <v>2808</v>
      </c>
      <c r="D1587" s="46" t="s">
        <v>2783</v>
      </c>
      <c r="E1587" s="31">
        <v>1</v>
      </c>
      <c r="F1587" s="31" t="s">
        <v>2807</v>
      </c>
      <c r="G1587" s="318">
        <v>10</v>
      </c>
      <c r="H1587" s="318">
        <f t="shared" si="73"/>
        <v>6.1728395061728394</v>
      </c>
      <c r="I1587" s="319">
        <v>115</v>
      </c>
      <c r="J1587" s="251">
        <f>_xlfn.XLOOKUP($I1587,Inputs!$C$6:$C$23,Inputs!$D$6:$D$23)*$G1587</f>
        <v>4.1714285714285717</v>
      </c>
      <c r="K1587" s="252">
        <f t="shared" si="74"/>
        <v>3</v>
      </c>
      <c r="L1587" s="322"/>
      <c r="M1587" s="322"/>
      <c r="N1587" s="322"/>
      <c r="O1587" s="322"/>
      <c r="P1587" s="322"/>
      <c r="Q1587" s="250">
        <f>_xlfn.XLOOKUP($I1587,Inputs!$G$6:$G$23,Inputs!$J$6:$J$23)*$K1587</f>
        <v>98.449131513647643</v>
      </c>
      <c r="R1587" s="250">
        <f>_xlfn.XLOOKUP($I1587,Inputs!$G$6:$G$23,Inputs!$K$6:$K$23)*$K1587</f>
        <v>108.40163934426229</v>
      </c>
      <c r="S1587" s="211" t="s">
        <v>4418</v>
      </c>
      <c r="T1587" s="31" t="s">
        <v>4554</v>
      </c>
      <c r="U1587" s="211" t="s">
        <v>1843</v>
      </c>
      <c r="V1587" s="31" t="s">
        <v>4004</v>
      </c>
      <c r="W1587" s="16"/>
      <c r="X1587" s="16"/>
      <c r="Y1587" s="74">
        <v>703</v>
      </c>
      <c r="Z1587" s="196" t="str">
        <f t="shared" si="75"/>
        <v/>
      </c>
    </row>
    <row r="1588" spans="2:26" ht="18.75">
      <c r="B1588" s="211" t="s">
        <v>1260</v>
      </c>
      <c r="C1588" s="211" t="s">
        <v>2808</v>
      </c>
      <c r="D1588" s="46" t="s">
        <v>2783</v>
      </c>
      <c r="E1588" s="31">
        <v>1</v>
      </c>
      <c r="F1588" s="31" t="s">
        <v>2807</v>
      </c>
      <c r="G1588" s="318">
        <v>187.5</v>
      </c>
      <c r="H1588" s="318">
        <f t="shared" si="73"/>
        <v>115.74074074074073</v>
      </c>
      <c r="I1588" s="319">
        <v>115</v>
      </c>
      <c r="J1588" s="251">
        <f>_xlfn.XLOOKUP($I1588,Inputs!$C$6:$C$23,Inputs!$D$6:$D$23)*$G1588</f>
        <v>78.214285714285722</v>
      </c>
      <c r="K1588" s="252">
        <f t="shared" si="74"/>
        <v>1.8471266307805772</v>
      </c>
      <c r="L1588" s="322"/>
      <c r="M1588" s="322"/>
      <c r="N1588" s="322"/>
      <c r="O1588" s="322"/>
      <c r="P1588" s="322"/>
      <c r="Q1588" s="250">
        <f>_xlfn.XLOOKUP($I1588,Inputs!$G$6:$G$23,Inputs!$J$6:$J$23)*$K1588</f>
        <v>60.616004198692643</v>
      </c>
      <c r="R1588" s="250">
        <f>_xlfn.XLOOKUP($I1588,Inputs!$G$6:$G$23,Inputs!$K$6:$K$23)*$K1588</f>
        <v>66.743851617686161</v>
      </c>
      <c r="S1588" s="211" t="s">
        <v>1261</v>
      </c>
      <c r="T1588" s="31" t="s">
        <v>3128</v>
      </c>
      <c r="U1588" s="211" t="s">
        <v>4363</v>
      </c>
      <c r="V1588" s="31" t="s">
        <v>4537</v>
      </c>
      <c r="W1588" s="16"/>
      <c r="X1588" s="16"/>
      <c r="Y1588" s="74">
        <v>704</v>
      </c>
      <c r="Z1588" s="196" t="str">
        <f t="shared" si="75"/>
        <v/>
      </c>
    </row>
    <row r="1589" spans="2:26" ht="18.75">
      <c r="B1589" s="211" t="s">
        <v>1260</v>
      </c>
      <c r="C1589" s="211" t="s">
        <v>2808</v>
      </c>
      <c r="D1589" s="46" t="s">
        <v>2783</v>
      </c>
      <c r="E1589" s="31">
        <v>1</v>
      </c>
      <c r="F1589" s="31" t="s">
        <v>2807</v>
      </c>
      <c r="G1589" s="318">
        <v>70</v>
      </c>
      <c r="H1589" s="318">
        <f t="shared" si="73"/>
        <v>43.209876543209873</v>
      </c>
      <c r="I1589" s="319">
        <v>115</v>
      </c>
      <c r="J1589" s="251">
        <f>_xlfn.XLOOKUP($I1589,Inputs!$C$6:$C$23,Inputs!$D$6:$D$23)*$G1589</f>
        <v>29.2</v>
      </c>
      <c r="K1589" s="252">
        <f t="shared" si="74"/>
        <v>3</v>
      </c>
      <c r="L1589" s="322"/>
      <c r="M1589" s="322"/>
      <c r="N1589" s="322"/>
      <c r="O1589" s="322"/>
      <c r="P1589" s="322"/>
      <c r="Q1589" s="250">
        <f>_xlfn.XLOOKUP($I1589,Inputs!$G$6:$G$23,Inputs!$J$6:$J$23)*$K1589</f>
        <v>98.449131513647643</v>
      </c>
      <c r="R1589" s="250">
        <f>_xlfn.XLOOKUP($I1589,Inputs!$G$6:$G$23,Inputs!$K$6:$K$23)*$K1589</f>
        <v>108.40163934426229</v>
      </c>
      <c r="S1589" s="211" t="s">
        <v>1838</v>
      </c>
      <c r="T1589" s="31" t="s">
        <v>2904</v>
      </c>
      <c r="U1589" s="211" t="s">
        <v>1839</v>
      </c>
      <c r="V1589" s="31" t="s">
        <v>2903</v>
      </c>
      <c r="W1589" s="16"/>
      <c r="X1589" s="16"/>
      <c r="Y1589" s="74">
        <v>705</v>
      </c>
      <c r="Z1589" s="196" t="str">
        <f t="shared" si="75"/>
        <v/>
      </c>
    </row>
    <row r="1590" spans="2:26" ht="18.75">
      <c r="B1590" s="211" t="s">
        <v>1260</v>
      </c>
      <c r="C1590" s="211" t="s">
        <v>2808</v>
      </c>
      <c r="D1590" s="46" t="s">
        <v>2783</v>
      </c>
      <c r="E1590" s="31">
        <v>1</v>
      </c>
      <c r="F1590" s="31" t="s">
        <v>2807</v>
      </c>
      <c r="G1590" s="318">
        <v>0.1</v>
      </c>
      <c r="H1590" s="318">
        <f t="shared" si="73"/>
        <v>6.1728395061728392E-2</v>
      </c>
      <c r="I1590" s="319">
        <v>115</v>
      </c>
      <c r="J1590" s="251">
        <f>_xlfn.XLOOKUP($I1590,Inputs!$C$6:$C$23,Inputs!$D$6:$D$23)*$G1590</f>
        <v>4.1714285714285718E-2</v>
      </c>
      <c r="K1590" s="252">
        <f t="shared" si="74"/>
        <v>3</v>
      </c>
      <c r="L1590" s="322"/>
      <c r="M1590" s="322"/>
      <c r="N1590" s="322"/>
      <c r="O1590" s="322"/>
      <c r="P1590" s="322"/>
      <c r="Q1590" s="250">
        <f>_xlfn.XLOOKUP($I1590,Inputs!$G$6:$G$23,Inputs!$J$6:$J$23)*$K1590</f>
        <v>98.449131513647643</v>
      </c>
      <c r="R1590" s="250">
        <f>_xlfn.XLOOKUP($I1590,Inputs!$G$6:$G$23,Inputs!$K$6:$K$23)*$K1590</f>
        <v>108.40163934426229</v>
      </c>
      <c r="S1590" s="211" t="s">
        <v>1839</v>
      </c>
      <c r="T1590" s="31" t="s">
        <v>2903</v>
      </c>
      <c r="U1590" s="211" t="s">
        <v>1840</v>
      </c>
      <c r="V1590" s="31" t="s">
        <v>4238</v>
      </c>
      <c r="W1590" s="16"/>
      <c r="X1590" s="16"/>
      <c r="Y1590" s="74">
        <v>706</v>
      </c>
      <c r="Z1590" s="196" t="str">
        <f t="shared" si="75"/>
        <v/>
      </c>
    </row>
    <row r="1591" spans="2:26" ht="18.75">
      <c r="B1591" s="211" t="s">
        <v>1260</v>
      </c>
      <c r="C1591" s="211" t="s">
        <v>2808</v>
      </c>
      <c r="D1591" s="46" t="s">
        <v>2783</v>
      </c>
      <c r="E1591" s="31">
        <v>1</v>
      </c>
      <c r="F1591" s="31" t="s">
        <v>2807</v>
      </c>
      <c r="G1591" s="318">
        <v>20</v>
      </c>
      <c r="H1591" s="318">
        <f t="shared" si="73"/>
        <v>12.345679012345679</v>
      </c>
      <c r="I1591" s="319">
        <v>115</v>
      </c>
      <c r="J1591" s="251">
        <f>_xlfn.XLOOKUP($I1591,Inputs!$C$6:$C$23,Inputs!$D$6:$D$23)*$G1591</f>
        <v>8.3428571428571434</v>
      </c>
      <c r="K1591" s="252">
        <f t="shared" si="74"/>
        <v>3</v>
      </c>
      <c r="L1591" s="322"/>
      <c r="M1591" s="322"/>
      <c r="N1591" s="322"/>
      <c r="O1591" s="322"/>
      <c r="P1591" s="322"/>
      <c r="Q1591" s="250">
        <f>_xlfn.XLOOKUP($I1591,Inputs!$G$6:$G$23,Inputs!$J$6:$J$23)*$K1591</f>
        <v>98.449131513647643</v>
      </c>
      <c r="R1591" s="250">
        <f>_xlfn.XLOOKUP($I1591,Inputs!$G$6:$G$23,Inputs!$K$6:$K$23)*$K1591</f>
        <v>108.40163934426229</v>
      </c>
      <c r="S1591" s="211" t="s">
        <v>1839</v>
      </c>
      <c r="T1591" s="133" t="s">
        <v>2903</v>
      </c>
      <c r="U1591" s="211" t="s">
        <v>1841</v>
      </c>
      <c r="V1591" s="31" t="s">
        <v>2902</v>
      </c>
      <c r="W1591" s="16"/>
      <c r="X1591" s="16"/>
      <c r="Y1591" s="74">
        <v>707</v>
      </c>
      <c r="Z1591" s="196" t="str">
        <f t="shared" si="75"/>
        <v/>
      </c>
    </row>
    <row r="1592" spans="2:26" ht="18.75">
      <c r="B1592" s="211" t="s">
        <v>1844</v>
      </c>
      <c r="C1592" s="211" t="s">
        <v>2808</v>
      </c>
      <c r="D1592" s="46" t="s">
        <v>2783</v>
      </c>
      <c r="E1592" s="31">
        <v>1</v>
      </c>
      <c r="F1592" s="31" t="s">
        <v>2807</v>
      </c>
      <c r="G1592" s="318">
        <v>12</v>
      </c>
      <c r="H1592" s="318">
        <f t="shared" si="73"/>
        <v>7.4074074074074066</v>
      </c>
      <c r="I1592" s="319">
        <v>115</v>
      </c>
      <c r="J1592" s="251">
        <f>_xlfn.XLOOKUP($I1592,Inputs!$C$6:$C$23,Inputs!$D$6:$D$23)*$G1592</f>
        <v>5.0057142857142853</v>
      </c>
      <c r="K1592" s="252">
        <f t="shared" si="74"/>
        <v>3</v>
      </c>
      <c r="L1592" s="322"/>
      <c r="M1592" s="322"/>
      <c r="N1592" s="322"/>
      <c r="O1592" s="322"/>
      <c r="P1592" s="322"/>
      <c r="Q1592" s="250">
        <f>_xlfn.XLOOKUP($I1592,Inputs!$G$6:$G$23,Inputs!$J$6:$J$23)*$K1592</f>
        <v>98.449131513647643</v>
      </c>
      <c r="R1592" s="250">
        <f>_xlfn.XLOOKUP($I1592,Inputs!$G$6:$G$23,Inputs!$K$6:$K$23)*$K1592</f>
        <v>108.40163934426229</v>
      </c>
      <c r="S1592" s="211" t="s">
        <v>1845</v>
      </c>
      <c r="T1592" s="134" t="s">
        <v>4615</v>
      </c>
      <c r="U1592" s="211" t="s">
        <v>1846</v>
      </c>
      <c r="V1592" s="31" t="s">
        <v>3377</v>
      </c>
      <c r="W1592" s="16"/>
      <c r="X1592" s="16"/>
      <c r="Y1592" s="74">
        <v>708</v>
      </c>
      <c r="Z1592" s="196" t="str">
        <f t="shared" si="75"/>
        <v/>
      </c>
    </row>
    <row r="1593" spans="2:26" ht="18.75">
      <c r="B1593" s="211" t="s">
        <v>1847</v>
      </c>
      <c r="C1593" s="211" t="s">
        <v>2808</v>
      </c>
      <c r="D1593" s="46" t="s">
        <v>2783</v>
      </c>
      <c r="E1593" s="31">
        <v>1</v>
      </c>
      <c r="F1593" s="31" t="s">
        <v>2807</v>
      </c>
      <c r="G1593" s="318">
        <v>24</v>
      </c>
      <c r="H1593" s="318">
        <f t="shared" si="73"/>
        <v>14.814814814814813</v>
      </c>
      <c r="I1593" s="319">
        <v>230</v>
      </c>
      <c r="J1593" s="251">
        <f>_xlfn.XLOOKUP($I1593,Inputs!$C$6:$C$23,Inputs!$D$6:$D$23)*$G1593</f>
        <v>11.52</v>
      </c>
      <c r="K1593" s="252">
        <f t="shared" si="74"/>
        <v>3</v>
      </c>
      <c r="L1593" s="322"/>
      <c r="M1593" s="322"/>
      <c r="N1593" s="322"/>
      <c r="O1593" s="322"/>
      <c r="P1593" s="322"/>
      <c r="Q1593" s="250">
        <f>_xlfn.XLOOKUP($I1593,Inputs!$G$6:$G$23,Inputs!$J$6:$J$23)*$K1593</f>
        <v>402</v>
      </c>
      <c r="R1593" s="250">
        <f>_xlfn.XLOOKUP($I1593,Inputs!$G$6:$G$23,Inputs!$K$6:$K$23)*$K1593</f>
        <v>435</v>
      </c>
      <c r="S1593" s="211" t="s">
        <v>1845</v>
      </c>
      <c r="T1593" s="31" t="s">
        <v>4615</v>
      </c>
      <c r="U1593" s="211" t="s">
        <v>1848</v>
      </c>
      <c r="V1593" s="31" t="s">
        <v>4254</v>
      </c>
      <c r="W1593" s="16"/>
      <c r="X1593" s="16"/>
      <c r="Y1593" s="74">
        <v>709</v>
      </c>
      <c r="Z1593" s="196" t="str">
        <f t="shared" si="75"/>
        <v/>
      </c>
    </row>
    <row r="1594" spans="2:26" ht="18.75">
      <c r="B1594" s="211" t="s">
        <v>1849</v>
      </c>
      <c r="C1594" s="211" t="s">
        <v>2808</v>
      </c>
      <c r="D1594" s="46" t="s">
        <v>2783</v>
      </c>
      <c r="E1594" s="31">
        <v>1</v>
      </c>
      <c r="F1594" s="31" t="s">
        <v>2807</v>
      </c>
      <c r="G1594" s="318">
        <v>24</v>
      </c>
      <c r="H1594" s="318">
        <f t="shared" si="73"/>
        <v>14.814814814814813</v>
      </c>
      <c r="I1594" s="319">
        <v>230</v>
      </c>
      <c r="J1594" s="251">
        <f>_xlfn.XLOOKUP($I1594,Inputs!$C$6:$C$23,Inputs!$D$6:$D$23)*$G1594</f>
        <v>11.52</v>
      </c>
      <c r="K1594" s="252">
        <f t="shared" si="74"/>
        <v>3</v>
      </c>
      <c r="L1594" s="322"/>
      <c r="M1594" s="322"/>
      <c r="N1594" s="322"/>
      <c r="O1594" s="322"/>
      <c r="P1594" s="322"/>
      <c r="Q1594" s="250">
        <f>_xlfn.XLOOKUP($I1594,Inputs!$G$6:$G$23,Inputs!$J$6:$J$23)*$K1594</f>
        <v>402</v>
      </c>
      <c r="R1594" s="250">
        <f>_xlfn.XLOOKUP($I1594,Inputs!$G$6:$G$23,Inputs!$K$6:$K$23)*$K1594</f>
        <v>435</v>
      </c>
      <c r="S1594" s="211" t="s">
        <v>1845</v>
      </c>
      <c r="T1594" s="31" t="s">
        <v>4615</v>
      </c>
      <c r="U1594" s="211" t="s">
        <v>1848</v>
      </c>
      <c r="V1594" s="31" t="s">
        <v>4254</v>
      </c>
      <c r="W1594" s="16"/>
      <c r="X1594" s="16"/>
      <c r="Y1594" s="74">
        <v>710</v>
      </c>
      <c r="Z1594" s="196" t="str">
        <f t="shared" si="75"/>
        <v/>
      </c>
    </row>
    <row r="1595" spans="2:26" ht="18.75">
      <c r="B1595" s="211" t="s">
        <v>1850</v>
      </c>
      <c r="C1595" s="211" t="s">
        <v>2808</v>
      </c>
      <c r="D1595" s="46" t="s">
        <v>2783</v>
      </c>
      <c r="E1595" s="31">
        <v>1</v>
      </c>
      <c r="F1595" s="31" t="s">
        <v>2807</v>
      </c>
      <c r="G1595" s="318">
        <v>45</v>
      </c>
      <c r="H1595" s="318">
        <f t="shared" si="73"/>
        <v>27.777777777777775</v>
      </c>
      <c r="I1595" s="319">
        <v>230</v>
      </c>
      <c r="J1595" s="251">
        <f>_xlfn.XLOOKUP($I1595,Inputs!$C$6:$C$23,Inputs!$D$6:$D$23)*$G1595</f>
        <v>21.599999999999998</v>
      </c>
      <c r="K1595" s="252">
        <f t="shared" si="74"/>
        <v>3</v>
      </c>
      <c r="L1595" s="322"/>
      <c r="M1595" s="322"/>
      <c r="N1595" s="322"/>
      <c r="O1595" s="322"/>
      <c r="P1595" s="322"/>
      <c r="Q1595" s="250">
        <f>_xlfn.XLOOKUP($I1595,Inputs!$G$6:$G$23,Inputs!$J$6:$J$23)*$K1595</f>
        <v>402</v>
      </c>
      <c r="R1595" s="250">
        <f>_xlfn.XLOOKUP($I1595,Inputs!$G$6:$G$23,Inputs!$K$6:$K$23)*$K1595</f>
        <v>435</v>
      </c>
      <c r="S1595" s="211" t="s">
        <v>1845</v>
      </c>
      <c r="T1595" s="31" t="s">
        <v>4615</v>
      </c>
      <c r="U1595" s="211" t="s">
        <v>1851</v>
      </c>
      <c r="V1595" s="31" t="s">
        <v>3129</v>
      </c>
      <c r="W1595" s="16"/>
      <c r="X1595" s="16"/>
      <c r="Y1595" s="74">
        <v>711</v>
      </c>
      <c r="Z1595" s="196" t="str">
        <f t="shared" si="75"/>
        <v/>
      </c>
    </row>
    <row r="1596" spans="2:26" ht="18.75">
      <c r="B1596" s="211" t="s">
        <v>1850</v>
      </c>
      <c r="C1596" s="211" t="s">
        <v>2808</v>
      </c>
      <c r="D1596" s="46" t="s">
        <v>2783</v>
      </c>
      <c r="E1596" s="31">
        <v>1</v>
      </c>
      <c r="F1596" s="31" t="s">
        <v>2807</v>
      </c>
      <c r="G1596" s="318">
        <v>0.1</v>
      </c>
      <c r="H1596" s="318">
        <f t="shared" si="73"/>
        <v>6.1728395061728392E-2</v>
      </c>
      <c r="I1596" s="319">
        <v>230</v>
      </c>
      <c r="J1596" s="251">
        <f>_xlfn.XLOOKUP($I1596,Inputs!$C$6:$C$23,Inputs!$D$6:$D$23)*$G1596</f>
        <v>4.8000000000000001E-2</v>
      </c>
      <c r="K1596" s="252">
        <f t="shared" si="74"/>
        <v>3</v>
      </c>
      <c r="L1596" s="322"/>
      <c r="M1596" s="322"/>
      <c r="N1596" s="322"/>
      <c r="O1596" s="322"/>
      <c r="P1596" s="322"/>
      <c r="Q1596" s="250">
        <f>_xlfn.XLOOKUP($I1596,Inputs!$G$6:$G$23,Inputs!$J$6:$J$23)*$K1596</f>
        <v>402</v>
      </c>
      <c r="R1596" s="250">
        <f>_xlfn.XLOOKUP($I1596,Inputs!$G$6:$G$23,Inputs!$K$6:$K$23)*$K1596</f>
        <v>435</v>
      </c>
      <c r="S1596" s="211" t="s">
        <v>1852</v>
      </c>
      <c r="T1596" s="31" t="s">
        <v>3130</v>
      </c>
      <c r="U1596" s="211" t="s">
        <v>1853</v>
      </c>
      <c r="V1596" s="31" t="s">
        <v>4196</v>
      </c>
      <c r="W1596" s="16"/>
      <c r="X1596" s="16"/>
      <c r="Y1596" s="74">
        <v>712</v>
      </c>
      <c r="Z1596" s="196" t="str">
        <f t="shared" si="75"/>
        <v/>
      </c>
    </row>
    <row r="1597" spans="2:26" ht="18.75">
      <c r="B1597" s="211" t="s">
        <v>1850</v>
      </c>
      <c r="C1597" s="211" t="s">
        <v>2808</v>
      </c>
      <c r="D1597" s="46" t="s">
        <v>2783</v>
      </c>
      <c r="E1597" s="31">
        <v>1</v>
      </c>
      <c r="F1597" s="31" t="s">
        <v>2807</v>
      </c>
      <c r="G1597" s="318">
        <v>0.1</v>
      </c>
      <c r="H1597" s="318">
        <f t="shared" si="73"/>
        <v>6.1728395061728392E-2</v>
      </c>
      <c r="I1597" s="319">
        <v>230</v>
      </c>
      <c r="J1597" s="251">
        <f>_xlfn.XLOOKUP($I1597,Inputs!$C$6:$C$23,Inputs!$D$6:$D$23)*$G1597</f>
        <v>4.8000000000000001E-2</v>
      </c>
      <c r="K1597" s="252">
        <f t="shared" si="74"/>
        <v>3</v>
      </c>
      <c r="L1597" s="322"/>
      <c r="M1597" s="322"/>
      <c r="N1597" s="322"/>
      <c r="O1597" s="322"/>
      <c r="P1597" s="322"/>
      <c r="Q1597" s="250">
        <f>_xlfn.XLOOKUP($I1597,Inputs!$G$6:$G$23,Inputs!$J$6:$J$23)*$K1597</f>
        <v>402</v>
      </c>
      <c r="R1597" s="250">
        <f>_xlfn.XLOOKUP($I1597,Inputs!$G$6:$G$23,Inputs!$K$6:$K$23)*$K1597</f>
        <v>435</v>
      </c>
      <c r="S1597" s="211" t="s">
        <v>1851</v>
      </c>
      <c r="T1597" s="31" t="s">
        <v>3129</v>
      </c>
      <c r="U1597" s="211" t="s">
        <v>1854</v>
      </c>
      <c r="V1597" s="31" t="s">
        <v>4294</v>
      </c>
      <c r="W1597" s="16"/>
      <c r="X1597" s="16"/>
      <c r="Y1597" s="74">
        <v>713</v>
      </c>
      <c r="Z1597" s="196" t="str">
        <f t="shared" si="75"/>
        <v/>
      </c>
    </row>
    <row r="1598" spans="2:26" ht="18.75">
      <c r="B1598" s="211" t="s">
        <v>1850</v>
      </c>
      <c r="C1598" s="211" t="s">
        <v>2808</v>
      </c>
      <c r="D1598" s="46" t="s">
        <v>2783</v>
      </c>
      <c r="E1598" s="31">
        <v>1</v>
      </c>
      <c r="F1598" s="31" t="s">
        <v>2807</v>
      </c>
      <c r="G1598" s="318">
        <v>70</v>
      </c>
      <c r="H1598" s="318">
        <f t="shared" si="73"/>
        <v>43.209876543209873</v>
      </c>
      <c r="I1598" s="319">
        <v>230</v>
      </c>
      <c r="J1598" s="251">
        <f>_xlfn.XLOOKUP($I1598,Inputs!$C$6:$C$23,Inputs!$D$6:$D$23)*$G1598</f>
        <v>33.6</v>
      </c>
      <c r="K1598" s="252">
        <f t="shared" si="74"/>
        <v>3</v>
      </c>
      <c r="L1598" s="322"/>
      <c r="M1598" s="322"/>
      <c r="N1598" s="322"/>
      <c r="O1598" s="322"/>
      <c r="P1598" s="322"/>
      <c r="Q1598" s="250">
        <f>_xlfn.XLOOKUP($I1598,Inputs!$G$6:$G$23,Inputs!$J$6:$J$23)*$K1598</f>
        <v>402</v>
      </c>
      <c r="R1598" s="250">
        <f>_xlfn.XLOOKUP($I1598,Inputs!$G$6:$G$23,Inputs!$K$6:$K$23)*$K1598</f>
        <v>435</v>
      </c>
      <c r="S1598" s="211" t="s">
        <v>1851</v>
      </c>
      <c r="T1598" s="133" t="s">
        <v>3129</v>
      </c>
      <c r="U1598" s="211" t="s">
        <v>1852</v>
      </c>
      <c r="V1598" s="31" t="s">
        <v>3130</v>
      </c>
      <c r="W1598" s="16"/>
      <c r="X1598" s="16"/>
      <c r="Y1598" s="74">
        <v>714</v>
      </c>
      <c r="Z1598" s="196" t="str">
        <f t="shared" si="75"/>
        <v/>
      </c>
    </row>
    <row r="1599" spans="2:26" ht="18.75">
      <c r="B1599" s="211" t="s">
        <v>1855</v>
      </c>
      <c r="C1599" s="211" t="s">
        <v>2808</v>
      </c>
      <c r="D1599" s="46" t="s">
        <v>2783</v>
      </c>
      <c r="E1599" s="31">
        <v>1</v>
      </c>
      <c r="F1599" s="31" t="s">
        <v>2807</v>
      </c>
      <c r="G1599" s="318">
        <v>45</v>
      </c>
      <c r="H1599" s="318">
        <f t="shared" si="73"/>
        <v>27.777777777777775</v>
      </c>
      <c r="I1599" s="319">
        <v>230</v>
      </c>
      <c r="J1599" s="251">
        <f>_xlfn.XLOOKUP($I1599,Inputs!$C$6:$C$23,Inputs!$D$6:$D$23)*$G1599</f>
        <v>21.599999999999998</v>
      </c>
      <c r="K1599" s="252">
        <f t="shared" si="74"/>
        <v>3</v>
      </c>
      <c r="L1599" s="322"/>
      <c r="M1599" s="322"/>
      <c r="N1599" s="322"/>
      <c r="O1599" s="322"/>
      <c r="P1599" s="322"/>
      <c r="Q1599" s="250">
        <f>_xlfn.XLOOKUP($I1599,Inputs!$G$6:$G$23,Inputs!$J$6:$J$23)*$K1599</f>
        <v>402</v>
      </c>
      <c r="R1599" s="250">
        <f>_xlfn.XLOOKUP($I1599,Inputs!$G$6:$G$23,Inputs!$K$6:$K$23)*$K1599</f>
        <v>435</v>
      </c>
      <c r="S1599" s="211" t="s">
        <v>1845</v>
      </c>
      <c r="T1599" s="134" t="s">
        <v>4615</v>
      </c>
      <c r="U1599" s="211" t="s">
        <v>1851</v>
      </c>
      <c r="V1599" s="31" t="s">
        <v>3129</v>
      </c>
      <c r="W1599" s="16"/>
      <c r="X1599" s="16"/>
      <c r="Y1599" s="74">
        <v>715</v>
      </c>
      <c r="Z1599" s="196" t="str">
        <f t="shared" si="75"/>
        <v/>
      </c>
    </row>
    <row r="1600" spans="2:26" ht="18.75">
      <c r="B1600" s="211" t="s">
        <v>1855</v>
      </c>
      <c r="C1600" s="211" t="s">
        <v>2808</v>
      </c>
      <c r="D1600" s="46" t="s">
        <v>2783</v>
      </c>
      <c r="E1600" s="31">
        <v>1</v>
      </c>
      <c r="F1600" s="31" t="s">
        <v>2807</v>
      </c>
      <c r="G1600" s="318">
        <v>0.1</v>
      </c>
      <c r="H1600" s="318">
        <f t="shared" si="73"/>
        <v>6.1728395061728392E-2</v>
      </c>
      <c r="I1600" s="319">
        <v>230</v>
      </c>
      <c r="J1600" s="251">
        <f>_xlfn.XLOOKUP($I1600,Inputs!$C$6:$C$23,Inputs!$D$6:$D$23)*$G1600</f>
        <v>4.8000000000000001E-2</v>
      </c>
      <c r="K1600" s="252">
        <f t="shared" si="74"/>
        <v>3</v>
      </c>
      <c r="L1600" s="322"/>
      <c r="M1600" s="322"/>
      <c r="N1600" s="322"/>
      <c r="O1600" s="322"/>
      <c r="P1600" s="322"/>
      <c r="Q1600" s="250">
        <f>_xlfn.XLOOKUP($I1600,Inputs!$G$6:$G$23,Inputs!$J$6:$J$23)*$K1600</f>
        <v>402</v>
      </c>
      <c r="R1600" s="250">
        <f>_xlfn.XLOOKUP($I1600,Inputs!$G$6:$G$23,Inputs!$K$6:$K$23)*$K1600</f>
        <v>435</v>
      </c>
      <c r="S1600" s="211" t="s">
        <v>1852</v>
      </c>
      <c r="T1600" s="31" t="s">
        <v>3130</v>
      </c>
      <c r="U1600" s="211" t="s">
        <v>1853</v>
      </c>
      <c r="V1600" s="31" t="s">
        <v>4196</v>
      </c>
      <c r="W1600" s="16"/>
      <c r="X1600" s="16"/>
      <c r="Y1600" s="74">
        <v>716</v>
      </c>
      <c r="Z1600" s="196" t="str">
        <f t="shared" si="75"/>
        <v/>
      </c>
    </row>
    <row r="1601" spans="2:26" ht="18.75">
      <c r="B1601" s="211" t="s">
        <v>1855</v>
      </c>
      <c r="C1601" s="211" t="s">
        <v>2808</v>
      </c>
      <c r="D1601" s="46" t="s">
        <v>2783</v>
      </c>
      <c r="E1601" s="31">
        <v>1</v>
      </c>
      <c r="F1601" s="31" t="s">
        <v>2807</v>
      </c>
      <c r="G1601" s="318">
        <v>0.1</v>
      </c>
      <c r="H1601" s="318">
        <f t="shared" si="73"/>
        <v>6.1728395061728392E-2</v>
      </c>
      <c r="I1601" s="319">
        <v>230</v>
      </c>
      <c r="J1601" s="251">
        <f>_xlfn.XLOOKUP($I1601,Inputs!$C$6:$C$23,Inputs!$D$6:$D$23)*$G1601</f>
        <v>4.8000000000000001E-2</v>
      </c>
      <c r="K1601" s="252">
        <f t="shared" si="74"/>
        <v>3</v>
      </c>
      <c r="L1601" s="322"/>
      <c r="M1601" s="322"/>
      <c r="N1601" s="322"/>
      <c r="O1601" s="322"/>
      <c r="P1601" s="322"/>
      <c r="Q1601" s="250">
        <f>_xlfn.XLOOKUP($I1601,Inputs!$G$6:$G$23,Inputs!$J$6:$J$23)*$K1601</f>
        <v>402</v>
      </c>
      <c r="R1601" s="250">
        <f>_xlfn.XLOOKUP($I1601,Inputs!$G$6:$G$23,Inputs!$K$6:$K$23)*$K1601</f>
        <v>435</v>
      </c>
      <c r="S1601" s="211" t="s">
        <v>1851</v>
      </c>
      <c r="T1601" s="31" t="s">
        <v>3129</v>
      </c>
      <c r="U1601" s="211" t="s">
        <v>1854</v>
      </c>
      <c r="V1601" s="31" t="s">
        <v>4294</v>
      </c>
      <c r="W1601" s="16"/>
      <c r="X1601" s="16"/>
      <c r="Y1601" s="74">
        <v>717</v>
      </c>
      <c r="Z1601" s="196" t="str">
        <f t="shared" si="75"/>
        <v/>
      </c>
    </row>
    <row r="1602" spans="2:26" ht="18.75">
      <c r="B1602" s="211" t="s">
        <v>1855</v>
      </c>
      <c r="C1602" s="211" t="s">
        <v>2808</v>
      </c>
      <c r="D1602" s="46" t="s">
        <v>2783</v>
      </c>
      <c r="E1602" s="31">
        <v>1</v>
      </c>
      <c r="F1602" s="31" t="s">
        <v>2807</v>
      </c>
      <c r="G1602" s="318">
        <v>70</v>
      </c>
      <c r="H1602" s="318">
        <f t="shared" si="73"/>
        <v>43.209876543209873</v>
      </c>
      <c r="I1602" s="319">
        <v>230</v>
      </c>
      <c r="J1602" s="251">
        <f>_xlfn.XLOOKUP($I1602,Inputs!$C$6:$C$23,Inputs!$D$6:$D$23)*$G1602</f>
        <v>33.6</v>
      </c>
      <c r="K1602" s="252">
        <f t="shared" si="74"/>
        <v>3</v>
      </c>
      <c r="L1602" s="322"/>
      <c r="M1602" s="322"/>
      <c r="N1602" s="322"/>
      <c r="O1602" s="322"/>
      <c r="P1602" s="322"/>
      <c r="Q1602" s="250">
        <f>_xlfn.XLOOKUP($I1602,Inputs!$G$6:$G$23,Inputs!$J$6:$J$23)*$K1602</f>
        <v>402</v>
      </c>
      <c r="R1602" s="250">
        <f>_xlfn.XLOOKUP($I1602,Inputs!$G$6:$G$23,Inputs!$K$6:$K$23)*$K1602</f>
        <v>435</v>
      </c>
      <c r="S1602" s="211" t="s">
        <v>1851</v>
      </c>
      <c r="T1602" s="31" t="s">
        <v>3129</v>
      </c>
      <c r="U1602" s="211" t="s">
        <v>1852</v>
      </c>
      <c r="V1602" s="31" t="s">
        <v>3130</v>
      </c>
      <c r="W1602" s="16"/>
      <c r="X1602" s="16"/>
      <c r="Y1602" s="74">
        <v>718</v>
      </c>
      <c r="Z1602" s="196" t="str">
        <f t="shared" si="75"/>
        <v/>
      </c>
    </row>
    <row r="1603" spans="2:26" ht="18.75">
      <c r="B1603" s="211" t="s">
        <v>1856</v>
      </c>
      <c r="C1603" s="211" t="s">
        <v>2808</v>
      </c>
      <c r="D1603" s="46" t="s">
        <v>2783</v>
      </c>
      <c r="E1603" s="31">
        <v>1</v>
      </c>
      <c r="F1603" s="31" t="s">
        <v>2807</v>
      </c>
      <c r="G1603" s="318">
        <v>20</v>
      </c>
      <c r="H1603" s="318">
        <f t="shared" si="73"/>
        <v>12.345679012345679</v>
      </c>
      <c r="I1603" s="319">
        <v>115</v>
      </c>
      <c r="J1603" s="251">
        <f>_xlfn.XLOOKUP($I1603,Inputs!$C$6:$C$23,Inputs!$D$6:$D$23)*$G1603</f>
        <v>8.3428571428571434</v>
      </c>
      <c r="K1603" s="252">
        <f t="shared" si="74"/>
        <v>3</v>
      </c>
      <c r="L1603" s="322"/>
      <c r="M1603" s="322"/>
      <c r="N1603" s="322"/>
      <c r="O1603" s="322"/>
      <c r="P1603" s="322"/>
      <c r="Q1603" s="250">
        <f>_xlfn.XLOOKUP($I1603,Inputs!$G$6:$G$23,Inputs!$J$6:$J$23)*$K1603</f>
        <v>98.449131513647643</v>
      </c>
      <c r="R1603" s="250">
        <f>_xlfn.XLOOKUP($I1603,Inputs!$G$6:$G$23,Inputs!$K$6:$K$23)*$K1603</f>
        <v>108.40163934426229</v>
      </c>
      <c r="S1603" s="211" t="s">
        <v>1542</v>
      </c>
      <c r="T1603" s="31" t="s">
        <v>4028</v>
      </c>
      <c r="U1603" s="211" t="s">
        <v>1857</v>
      </c>
      <c r="V1603" s="31" t="s">
        <v>3335</v>
      </c>
      <c r="W1603" s="16"/>
      <c r="X1603" s="16"/>
      <c r="Y1603" s="74">
        <v>719</v>
      </c>
      <c r="Z1603" s="196" t="str">
        <f t="shared" si="75"/>
        <v/>
      </c>
    </row>
    <row r="1604" spans="2:26" ht="18.75">
      <c r="B1604" s="211" t="s">
        <v>1856</v>
      </c>
      <c r="C1604" s="211" t="s">
        <v>2808</v>
      </c>
      <c r="D1604" s="46" t="s">
        <v>2783</v>
      </c>
      <c r="E1604" s="31">
        <v>1</v>
      </c>
      <c r="F1604" s="31" t="s">
        <v>2807</v>
      </c>
      <c r="G1604" s="318">
        <v>3</v>
      </c>
      <c r="H1604" s="318">
        <f t="shared" ref="H1604:H1667" si="76">G1604/1.62</f>
        <v>1.8518518518518516</v>
      </c>
      <c r="I1604" s="319">
        <v>115</v>
      </c>
      <c r="J1604" s="251">
        <f>_xlfn.XLOOKUP($I1604,Inputs!$C$6:$C$23,Inputs!$D$6:$D$23)*$G1604</f>
        <v>1.2514285714285713</v>
      </c>
      <c r="K1604" s="252">
        <f t="shared" ref="K1604:K1667" si="77">IF((42.4*(H1604)^(-0.6595))&gt;=3,3,(IF(42.4*(H1604)^(-0.6595)&lt;=0.5,0.5,(42.4*(H1604)^(-0.6595)))))</f>
        <v>3</v>
      </c>
      <c r="L1604" s="322"/>
      <c r="M1604" s="322"/>
      <c r="N1604" s="322"/>
      <c r="O1604" s="322"/>
      <c r="P1604" s="322"/>
      <c r="Q1604" s="250">
        <f>_xlfn.XLOOKUP($I1604,Inputs!$G$6:$G$23,Inputs!$J$6:$J$23)*$K1604</f>
        <v>98.449131513647643</v>
      </c>
      <c r="R1604" s="250">
        <f>_xlfn.XLOOKUP($I1604,Inputs!$G$6:$G$23,Inputs!$K$6:$K$23)*$K1604</f>
        <v>108.40163934426229</v>
      </c>
      <c r="S1604" s="211" t="s">
        <v>1857</v>
      </c>
      <c r="T1604" s="31" t="s">
        <v>3335</v>
      </c>
      <c r="U1604" s="211" t="s">
        <v>4678</v>
      </c>
      <c r="V1604" s="31" t="s">
        <v>4432</v>
      </c>
      <c r="W1604" s="16"/>
      <c r="X1604" s="16"/>
      <c r="Y1604" s="74">
        <v>720</v>
      </c>
      <c r="Z1604" s="196" t="str">
        <f t="shared" si="75"/>
        <v/>
      </c>
    </row>
    <row r="1605" spans="2:26" ht="18.75">
      <c r="B1605" s="211" t="s">
        <v>1858</v>
      </c>
      <c r="C1605" s="211" t="s">
        <v>2808</v>
      </c>
      <c r="D1605" s="46" t="s">
        <v>2783</v>
      </c>
      <c r="E1605" s="31">
        <v>1</v>
      </c>
      <c r="F1605" s="31" t="s">
        <v>2807</v>
      </c>
      <c r="G1605" s="318">
        <v>23</v>
      </c>
      <c r="H1605" s="318">
        <f t="shared" si="76"/>
        <v>14.19753086419753</v>
      </c>
      <c r="I1605" s="319">
        <v>230</v>
      </c>
      <c r="J1605" s="251">
        <f>_xlfn.XLOOKUP($I1605,Inputs!$C$6:$C$23,Inputs!$D$6:$D$23)*$G1605</f>
        <v>11.04</v>
      </c>
      <c r="K1605" s="252">
        <f t="shared" si="77"/>
        <v>3</v>
      </c>
      <c r="L1605" s="322"/>
      <c r="M1605" s="322"/>
      <c r="N1605" s="322"/>
      <c r="O1605" s="322"/>
      <c r="P1605" s="322"/>
      <c r="Q1605" s="250">
        <f>_xlfn.XLOOKUP($I1605,Inputs!$G$6:$G$23,Inputs!$J$6:$J$23)*$K1605</f>
        <v>402</v>
      </c>
      <c r="R1605" s="250">
        <f>_xlfn.XLOOKUP($I1605,Inputs!$G$6:$G$23,Inputs!$K$6:$K$23)*$K1605</f>
        <v>435</v>
      </c>
      <c r="S1605" s="211" t="s">
        <v>1859</v>
      </c>
      <c r="T1605" s="31" t="s">
        <v>4316</v>
      </c>
      <c r="U1605" s="211" t="s">
        <v>1860</v>
      </c>
      <c r="V1605" s="31" t="s">
        <v>2906</v>
      </c>
      <c r="W1605" s="16"/>
      <c r="X1605" s="16"/>
      <c r="Y1605" s="74">
        <v>724</v>
      </c>
      <c r="Z1605" s="196" t="str">
        <f t="shared" si="75"/>
        <v/>
      </c>
    </row>
    <row r="1606" spans="2:26" ht="18.75">
      <c r="B1606" s="211" t="s">
        <v>1858</v>
      </c>
      <c r="C1606" s="211" t="s">
        <v>2808</v>
      </c>
      <c r="D1606" s="46" t="s">
        <v>2783</v>
      </c>
      <c r="E1606" s="31">
        <v>1</v>
      </c>
      <c r="F1606" s="31" t="s">
        <v>2807</v>
      </c>
      <c r="G1606" s="318">
        <v>2</v>
      </c>
      <c r="H1606" s="318">
        <f t="shared" si="76"/>
        <v>1.2345679012345678</v>
      </c>
      <c r="I1606" s="319">
        <v>230</v>
      </c>
      <c r="J1606" s="251">
        <f>_xlfn.XLOOKUP($I1606,Inputs!$C$6:$C$23,Inputs!$D$6:$D$23)*$G1606</f>
        <v>0.96</v>
      </c>
      <c r="K1606" s="252">
        <f t="shared" si="77"/>
        <v>3</v>
      </c>
      <c r="L1606" s="322"/>
      <c r="M1606" s="322"/>
      <c r="N1606" s="322"/>
      <c r="O1606" s="322"/>
      <c r="P1606" s="322"/>
      <c r="Q1606" s="250">
        <f>_xlfn.XLOOKUP($I1606,Inputs!$G$6:$G$23,Inputs!$J$6:$J$23)*$K1606</f>
        <v>402</v>
      </c>
      <c r="R1606" s="250">
        <f>_xlfn.XLOOKUP($I1606,Inputs!$G$6:$G$23,Inputs!$K$6:$K$23)*$K1606</f>
        <v>435</v>
      </c>
      <c r="S1606" s="211" t="s">
        <v>1860</v>
      </c>
      <c r="T1606" s="31" t="s">
        <v>2906</v>
      </c>
      <c r="U1606" s="211" t="s">
        <v>1861</v>
      </c>
      <c r="V1606" s="31" t="s">
        <v>2907</v>
      </c>
      <c r="W1606" s="16"/>
      <c r="X1606" s="16"/>
      <c r="Y1606" s="74">
        <v>725</v>
      </c>
      <c r="Z1606" s="196" t="str">
        <f t="shared" si="75"/>
        <v/>
      </c>
    </row>
    <row r="1607" spans="2:26" ht="18.75">
      <c r="B1607" s="211" t="s">
        <v>1858</v>
      </c>
      <c r="C1607" s="211" t="s">
        <v>2808</v>
      </c>
      <c r="D1607" s="46" t="s">
        <v>2783</v>
      </c>
      <c r="E1607" s="31">
        <v>2</v>
      </c>
      <c r="F1607" s="31" t="s">
        <v>2807</v>
      </c>
      <c r="G1607" s="318">
        <v>0.1</v>
      </c>
      <c r="H1607" s="318">
        <f t="shared" si="76"/>
        <v>6.1728395061728392E-2</v>
      </c>
      <c r="I1607" s="319">
        <v>230</v>
      </c>
      <c r="J1607" s="251">
        <f>_xlfn.XLOOKUP($I1607,Inputs!$C$6:$C$23,Inputs!$D$6:$D$23)*$G1607</f>
        <v>4.8000000000000001E-2</v>
      </c>
      <c r="K1607" s="252">
        <f t="shared" si="77"/>
        <v>3</v>
      </c>
      <c r="L1607" s="322"/>
      <c r="M1607" s="322"/>
      <c r="N1607" s="322"/>
      <c r="O1607" s="322"/>
      <c r="P1607" s="322"/>
      <c r="Q1607" s="250">
        <f>_xlfn.XLOOKUP($I1607,Inputs!$G$6:$G$23,Inputs!$J$6:$J$23)*$K1607</f>
        <v>402</v>
      </c>
      <c r="R1607" s="250">
        <f>_xlfn.XLOOKUP($I1607,Inputs!$G$6:$G$23,Inputs!$K$6:$K$23)*$K1607</f>
        <v>435</v>
      </c>
      <c r="S1607" s="211" t="s">
        <v>1861</v>
      </c>
      <c r="T1607" s="31" t="s">
        <v>2907</v>
      </c>
      <c r="U1607" s="211" t="s">
        <v>1862</v>
      </c>
      <c r="V1607" s="31" t="s">
        <v>4265</v>
      </c>
      <c r="W1607" s="16"/>
      <c r="X1607" s="16"/>
      <c r="Y1607" s="74">
        <v>726</v>
      </c>
      <c r="Z1607" s="196" t="str">
        <f t="shared" si="75"/>
        <v/>
      </c>
    </row>
    <row r="1608" spans="2:26" ht="18.75">
      <c r="B1608" s="211" t="s">
        <v>1858</v>
      </c>
      <c r="C1608" s="211" t="s">
        <v>2808</v>
      </c>
      <c r="D1608" s="46" t="s">
        <v>2783</v>
      </c>
      <c r="E1608" s="31">
        <v>1</v>
      </c>
      <c r="F1608" s="31" t="s">
        <v>2807</v>
      </c>
      <c r="G1608" s="318">
        <v>15</v>
      </c>
      <c r="H1608" s="318">
        <f t="shared" si="76"/>
        <v>9.2592592592592595</v>
      </c>
      <c r="I1608" s="319">
        <v>230</v>
      </c>
      <c r="J1608" s="251">
        <f>_xlfn.XLOOKUP($I1608,Inputs!$C$6:$C$23,Inputs!$D$6:$D$23)*$G1608</f>
        <v>7.1999999999999993</v>
      </c>
      <c r="K1608" s="252">
        <f t="shared" si="77"/>
        <v>3</v>
      </c>
      <c r="L1608" s="322"/>
      <c r="M1608" s="322"/>
      <c r="N1608" s="322"/>
      <c r="O1608" s="322"/>
      <c r="P1608" s="322"/>
      <c r="Q1608" s="250">
        <f>_xlfn.XLOOKUP($I1608,Inputs!$G$6:$G$23,Inputs!$J$6:$J$23)*$K1608</f>
        <v>402</v>
      </c>
      <c r="R1608" s="250">
        <f>_xlfn.XLOOKUP($I1608,Inputs!$G$6:$G$23,Inputs!$K$6:$K$23)*$K1608</f>
        <v>435</v>
      </c>
      <c r="S1608" s="211" t="s">
        <v>1861</v>
      </c>
      <c r="T1608" s="31" t="s">
        <v>2907</v>
      </c>
      <c r="U1608" s="211" t="s">
        <v>1417</v>
      </c>
      <c r="V1608" s="31" t="s">
        <v>4530</v>
      </c>
      <c r="W1608" s="16"/>
      <c r="X1608" s="16"/>
      <c r="Y1608" s="74">
        <v>727</v>
      </c>
      <c r="Z1608" s="196" t="str">
        <f t="shared" si="75"/>
        <v/>
      </c>
    </row>
    <row r="1609" spans="2:26" ht="18.75">
      <c r="B1609" s="211" t="s">
        <v>1863</v>
      </c>
      <c r="C1609" s="211" t="s">
        <v>2808</v>
      </c>
      <c r="D1609" s="46" t="s">
        <v>2783</v>
      </c>
      <c r="E1609" s="31">
        <v>1</v>
      </c>
      <c r="F1609" s="31" t="s">
        <v>2807</v>
      </c>
      <c r="G1609" s="318">
        <v>12</v>
      </c>
      <c r="H1609" s="318">
        <f t="shared" si="76"/>
        <v>7.4074074074074066</v>
      </c>
      <c r="I1609" s="319">
        <v>115</v>
      </c>
      <c r="J1609" s="251">
        <f>_xlfn.XLOOKUP($I1609,Inputs!$C$6:$C$23,Inputs!$D$6:$D$23)*$G1609</f>
        <v>5.0057142857142853</v>
      </c>
      <c r="K1609" s="252">
        <f t="shared" si="77"/>
        <v>3</v>
      </c>
      <c r="L1609" s="322"/>
      <c r="M1609" s="322"/>
      <c r="N1609" s="322"/>
      <c r="O1609" s="322"/>
      <c r="P1609" s="322"/>
      <c r="Q1609" s="250">
        <f>_xlfn.XLOOKUP($I1609,Inputs!$G$6:$G$23,Inputs!$J$6:$J$23)*$K1609</f>
        <v>98.449131513647643</v>
      </c>
      <c r="R1609" s="250">
        <f>_xlfn.XLOOKUP($I1609,Inputs!$G$6:$G$23,Inputs!$K$6:$K$23)*$K1609</f>
        <v>108.40163934426229</v>
      </c>
      <c r="S1609" s="211" t="s">
        <v>1845</v>
      </c>
      <c r="T1609" s="31" t="s">
        <v>4615</v>
      </c>
      <c r="U1609" s="211" t="s">
        <v>1864</v>
      </c>
      <c r="V1609" s="31" t="s">
        <v>3938</v>
      </c>
      <c r="W1609" s="16"/>
      <c r="X1609" s="16"/>
      <c r="Y1609" s="74">
        <v>728</v>
      </c>
      <c r="Z1609" s="196" t="str">
        <f t="shared" si="75"/>
        <v/>
      </c>
    </row>
    <row r="1610" spans="2:26" ht="18.75">
      <c r="B1610" s="211" t="s">
        <v>1865</v>
      </c>
      <c r="C1610" s="211" t="s">
        <v>2808</v>
      </c>
      <c r="D1610" s="46" t="s">
        <v>2783</v>
      </c>
      <c r="E1610" s="31">
        <v>1</v>
      </c>
      <c r="F1610" s="31" t="s">
        <v>2807</v>
      </c>
      <c r="G1610" s="318">
        <v>12</v>
      </c>
      <c r="H1610" s="318">
        <f t="shared" si="76"/>
        <v>7.4074074074074066</v>
      </c>
      <c r="I1610" s="319">
        <v>115</v>
      </c>
      <c r="J1610" s="251">
        <f>_xlfn.XLOOKUP($I1610,Inputs!$C$6:$C$23,Inputs!$D$6:$D$23)*$G1610</f>
        <v>5.0057142857142853</v>
      </c>
      <c r="K1610" s="252">
        <f t="shared" si="77"/>
        <v>3</v>
      </c>
      <c r="L1610" s="322"/>
      <c r="M1610" s="322"/>
      <c r="N1610" s="322"/>
      <c r="O1610" s="322"/>
      <c r="P1610" s="322"/>
      <c r="Q1610" s="250">
        <f>_xlfn.XLOOKUP($I1610,Inputs!$G$6:$G$23,Inputs!$J$6:$J$23)*$K1610</f>
        <v>98.449131513647643</v>
      </c>
      <c r="R1610" s="250">
        <f>_xlfn.XLOOKUP($I1610,Inputs!$G$6:$G$23,Inputs!$K$6:$K$23)*$K1610</f>
        <v>108.40163934426229</v>
      </c>
      <c r="S1610" s="211" t="s">
        <v>1845</v>
      </c>
      <c r="T1610" s="31" t="s">
        <v>4615</v>
      </c>
      <c r="U1610" s="211" t="s">
        <v>1864</v>
      </c>
      <c r="V1610" s="31" t="s">
        <v>3938</v>
      </c>
      <c r="W1610" s="16"/>
      <c r="X1610" s="16"/>
      <c r="Y1610" s="74">
        <v>729</v>
      </c>
      <c r="Z1610" s="196" t="str">
        <f t="shared" si="75"/>
        <v/>
      </c>
    </row>
    <row r="1611" spans="2:26" ht="18.75">
      <c r="B1611" s="211" t="s">
        <v>1866</v>
      </c>
      <c r="C1611" s="211" t="s">
        <v>2808</v>
      </c>
      <c r="D1611" s="46" t="s">
        <v>2783</v>
      </c>
      <c r="E1611" s="31">
        <v>1</v>
      </c>
      <c r="F1611" s="31" t="s">
        <v>2807</v>
      </c>
      <c r="G1611" s="318">
        <v>65</v>
      </c>
      <c r="H1611" s="318">
        <f t="shared" si="76"/>
        <v>40.123456790123456</v>
      </c>
      <c r="I1611" s="319">
        <v>500</v>
      </c>
      <c r="J1611" s="251">
        <f>_xlfn.XLOOKUP($I1611,Inputs!$C$6:$C$23,Inputs!$D$6:$D$23)*$G1611</f>
        <v>25.675000000000001</v>
      </c>
      <c r="K1611" s="252">
        <f t="shared" si="77"/>
        <v>3</v>
      </c>
      <c r="L1611" s="322"/>
      <c r="M1611" s="322"/>
      <c r="N1611" s="322"/>
      <c r="O1611" s="322"/>
      <c r="P1611" s="322"/>
      <c r="Q1611" s="250">
        <f>_xlfn.XLOOKUP($I1611,Inputs!$G$6:$G$23,Inputs!$J$6:$J$23)*$K1611</f>
        <v>2550</v>
      </c>
      <c r="R1611" s="250">
        <f>_xlfn.XLOOKUP($I1611,Inputs!$G$6:$G$23,Inputs!$K$6:$K$23)*$K1611</f>
        <v>3225</v>
      </c>
      <c r="S1611" s="211" t="s">
        <v>1845</v>
      </c>
      <c r="T1611" s="31" t="s">
        <v>4615</v>
      </c>
      <c r="U1611" s="211" t="s">
        <v>1571</v>
      </c>
      <c r="V1611" s="31" t="s">
        <v>4431</v>
      </c>
      <c r="W1611" s="16"/>
      <c r="X1611" s="16"/>
      <c r="Y1611" s="74">
        <v>733</v>
      </c>
      <c r="Z1611" s="196" t="str">
        <f t="shared" si="75"/>
        <v/>
      </c>
    </row>
    <row r="1612" spans="2:26" ht="18.75">
      <c r="B1612" s="211" t="s">
        <v>1867</v>
      </c>
      <c r="C1612" s="211" t="s">
        <v>2808</v>
      </c>
      <c r="D1612" s="46" t="s">
        <v>2783</v>
      </c>
      <c r="E1612" s="31">
        <v>1</v>
      </c>
      <c r="F1612" s="31" t="s">
        <v>2807</v>
      </c>
      <c r="G1612" s="318">
        <v>65</v>
      </c>
      <c r="H1612" s="318">
        <f t="shared" si="76"/>
        <v>40.123456790123456</v>
      </c>
      <c r="I1612" s="319">
        <v>500</v>
      </c>
      <c r="J1612" s="251">
        <f>_xlfn.XLOOKUP($I1612,Inputs!$C$6:$C$23,Inputs!$D$6:$D$23)*$G1612</f>
        <v>25.675000000000001</v>
      </c>
      <c r="K1612" s="252">
        <f t="shared" si="77"/>
        <v>3</v>
      </c>
      <c r="L1612" s="322"/>
      <c r="M1612" s="322"/>
      <c r="N1612" s="322"/>
      <c r="O1612" s="322"/>
      <c r="P1612" s="322"/>
      <c r="Q1612" s="250">
        <f>_xlfn.XLOOKUP($I1612,Inputs!$G$6:$G$23,Inputs!$J$6:$J$23)*$K1612</f>
        <v>2550</v>
      </c>
      <c r="R1612" s="250">
        <f>_xlfn.XLOOKUP($I1612,Inputs!$G$6:$G$23,Inputs!$K$6:$K$23)*$K1612</f>
        <v>3225</v>
      </c>
      <c r="S1612" s="211" t="s">
        <v>1845</v>
      </c>
      <c r="T1612" s="31" t="s">
        <v>4615</v>
      </c>
      <c r="U1612" s="211" t="s">
        <v>1571</v>
      </c>
      <c r="V1612" s="31" t="s">
        <v>4431</v>
      </c>
      <c r="W1612" s="16"/>
      <c r="X1612" s="16"/>
      <c r="Y1612" s="74">
        <v>734</v>
      </c>
      <c r="Z1612" s="196" t="str">
        <f t="shared" ref="Z1612:Z1675" si="78">IF(S1612=U1612,"YES","")</f>
        <v/>
      </c>
    </row>
    <row r="1613" spans="2:26" ht="18.75">
      <c r="B1613" s="211" t="s">
        <v>1868</v>
      </c>
      <c r="C1613" s="211" t="s">
        <v>2808</v>
      </c>
      <c r="D1613" s="46" t="s">
        <v>2783</v>
      </c>
      <c r="E1613" s="31">
        <v>1</v>
      </c>
      <c r="F1613" s="31" t="s">
        <v>2807</v>
      </c>
      <c r="G1613" s="318">
        <v>36</v>
      </c>
      <c r="H1613" s="318">
        <f t="shared" si="76"/>
        <v>22.222222222222221</v>
      </c>
      <c r="I1613" s="319">
        <v>500</v>
      </c>
      <c r="J1613" s="251">
        <f>_xlfn.XLOOKUP($I1613,Inputs!$C$6:$C$23,Inputs!$D$6:$D$23)*$G1613</f>
        <v>14.22</v>
      </c>
      <c r="K1613" s="252">
        <f t="shared" si="77"/>
        <v>3</v>
      </c>
      <c r="L1613" s="322"/>
      <c r="M1613" s="322"/>
      <c r="N1613" s="322"/>
      <c r="O1613" s="322"/>
      <c r="P1613" s="322"/>
      <c r="Q1613" s="250">
        <f>_xlfn.XLOOKUP($I1613,Inputs!$G$6:$G$23,Inputs!$J$6:$J$23)*$K1613</f>
        <v>2550</v>
      </c>
      <c r="R1613" s="250">
        <f>_xlfn.XLOOKUP($I1613,Inputs!$G$6:$G$23,Inputs!$K$6:$K$23)*$K1613</f>
        <v>3225</v>
      </c>
      <c r="S1613" s="211" t="s">
        <v>4398</v>
      </c>
      <c r="T1613" s="31" t="s">
        <v>4443</v>
      </c>
      <c r="U1613" s="211" t="s">
        <v>1435</v>
      </c>
      <c r="V1613" s="31" t="s">
        <v>4124</v>
      </c>
      <c r="W1613" s="16"/>
      <c r="X1613" s="16"/>
      <c r="Y1613" s="74">
        <v>735</v>
      </c>
      <c r="Z1613" s="196" t="str">
        <f t="shared" si="78"/>
        <v/>
      </c>
    </row>
    <row r="1614" spans="2:26" ht="18.75">
      <c r="B1614" s="211" t="s">
        <v>1869</v>
      </c>
      <c r="C1614" s="211" t="s">
        <v>2808</v>
      </c>
      <c r="D1614" s="46" t="s">
        <v>2783</v>
      </c>
      <c r="E1614" s="31">
        <v>1</v>
      </c>
      <c r="F1614" s="31" t="s">
        <v>2807</v>
      </c>
      <c r="G1614" s="318">
        <v>0.1</v>
      </c>
      <c r="H1614" s="318">
        <f t="shared" si="76"/>
        <v>6.1728395061728392E-2</v>
      </c>
      <c r="I1614" s="319">
        <v>500</v>
      </c>
      <c r="J1614" s="251">
        <f>_xlfn.XLOOKUP($I1614,Inputs!$C$6:$C$23,Inputs!$D$6:$D$23)*$G1614</f>
        <v>3.9500000000000007E-2</v>
      </c>
      <c r="K1614" s="252">
        <f t="shared" si="77"/>
        <v>3</v>
      </c>
      <c r="L1614" s="322"/>
      <c r="M1614" s="322"/>
      <c r="N1614" s="322"/>
      <c r="O1614" s="322"/>
      <c r="P1614" s="322"/>
      <c r="Q1614" s="250">
        <f>_xlfn.XLOOKUP($I1614,Inputs!$G$6:$G$23,Inputs!$J$6:$J$23)*$K1614</f>
        <v>2550</v>
      </c>
      <c r="R1614" s="250">
        <f>_xlfn.XLOOKUP($I1614,Inputs!$G$6:$G$23,Inputs!$K$6:$K$23)*$K1614</f>
        <v>3225</v>
      </c>
      <c r="S1614" s="211" t="s">
        <v>4398</v>
      </c>
      <c r="T1614" s="134" t="s">
        <v>4443</v>
      </c>
      <c r="U1614" s="211" t="s">
        <v>4721</v>
      </c>
      <c r="V1614" s="31" t="s">
        <v>4601</v>
      </c>
      <c r="W1614" s="16"/>
      <c r="X1614" s="16"/>
      <c r="Y1614" s="74">
        <v>736</v>
      </c>
      <c r="Z1614" s="196" t="str">
        <f t="shared" si="78"/>
        <v/>
      </c>
    </row>
    <row r="1615" spans="2:26" ht="18.75">
      <c r="B1615" s="211" t="s">
        <v>1870</v>
      </c>
      <c r="C1615" s="211" t="s">
        <v>2808</v>
      </c>
      <c r="D1615" s="46" t="s">
        <v>2783</v>
      </c>
      <c r="E1615" s="31">
        <v>1</v>
      </c>
      <c r="F1615" s="31" t="s">
        <v>2807</v>
      </c>
      <c r="G1615" s="318">
        <v>1</v>
      </c>
      <c r="H1615" s="318">
        <f t="shared" si="76"/>
        <v>0.61728395061728392</v>
      </c>
      <c r="I1615" s="319">
        <v>115</v>
      </c>
      <c r="J1615" s="251">
        <f>_xlfn.XLOOKUP($I1615,Inputs!$C$6:$C$23,Inputs!$D$6:$D$23)*$G1615</f>
        <v>0.41714285714285715</v>
      </c>
      <c r="K1615" s="252">
        <f t="shared" si="77"/>
        <v>3</v>
      </c>
      <c r="L1615" s="322"/>
      <c r="M1615" s="322"/>
      <c r="N1615" s="322"/>
      <c r="O1615" s="322"/>
      <c r="P1615" s="322"/>
      <c r="Q1615" s="250">
        <f>_xlfn.XLOOKUP($I1615,Inputs!$G$6:$G$23,Inputs!$J$6:$J$23)*$K1615</f>
        <v>98.449131513647643</v>
      </c>
      <c r="R1615" s="250">
        <f>_xlfn.XLOOKUP($I1615,Inputs!$G$6:$G$23,Inputs!$K$6:$K$23)*$K1615</f>
        <v>108.40163934426229</v>
      </c>
      <c r="S1615" s="211" t="s">
        <v>1373</v>
      </c>
      <c r="T1615" s="31" t="s">
        <v>4229</v>
      </c>
      <c r="U1615" s="211" t="s">
        <v>4360</v>
      </c>
      <c r="V1615" s="31" t="s">
        <v>4603</v>
      </c>
      <c r="W1615" s="16"/>
      <c r="X1615" s="16"/>
      <c r="Y1615" s="74">
        <v>737</v>
      </c>
      <c r="Z1615" s="196" t="str">
        <f t="shared" si="78"/>
        <v/>
      </c>
    </row>
    <row r="1616" spans="2:26" ht="18.75">
      <c r="B1616" s="211" t="s">
        <v>1871</v>
      </c>
      <c r="C1616" s="211" t="s">
        <v>2808</v>
      </c>
      <c r="D1616" s="46" t="s">
        <v>2783</v>
      </c>
      <c r="E1616" s="31">
        <v>1</v>
      </c>
      <c r="F1616" s="31" t="s">
        <v>2807</v>
      </c>
      <c r="G1616" s="318">
        <v>0.5</v>
      </c>
      <c r="H1616" s="318">
        <f t="shared" si="76"/>
        <v>0.30864197530864196</v>
      </c>
      <c r="I1616" s="319">
        <v>115</v>
      </c>
      <c r="J1616" s="251">
        <f>_xlfn.XLOOKUP($I1616,Inputs!$C$6:$C$23,Inputs!$D$6:$D$23)*$G1616</f>
        <v>0.20857142857142857</v>
      </c>
      <c r="K1616" s="252">
        <f t="shared" si="77"/>
        <v>3</v>
      </c>
      <c r="L1616" s="322"/>
      <c r="M1616" s="322"/>
      <c r="N1616" s="322"/>
      <c r="O1616" s="322"/>
      <c r="P1616" s="322"/>
      <c r="Q1616" s="250">
        <f>_xlfn.XLOOKUP($I1616,Inputs!$G$6:$G$23,Inputs!$J$6:$J$23)*$K1616</f>
        <v>98.449131513647643</v>
      </c>
      <c r="R1616" s="250">
        <f>_xlfn.XLOOKUP($I1616,Inputs!$G$6:$G$23,Inputs!$K$6:$K$23)*$K1616</f>
        <v>108.40163934426229</v>
      </c>
      <c r="S1616" s="211" t="s">
        <v>1873</v>
      </c>
      <c r="T1616" s="31" t="s">
        <v>4036</v>
      </c>
      <c r="U1616" s="211" t="s">
        <v>1872</v>
      </c>
      <c r="V1616" s="31" t="s">
        <v>4495</v>
      </c>
      <c r="W1616" s="16"/>
      <c r="X1616" s="16"/>
      <c r="Y1616" s="74">
        <v>738</v>
      </c>
      <c r="Z1616" s="196" t="str">
        <f t="shared" si="78"/>
        <v/>
      </c>
    </row>
    <row r="1617" spans="2:26" ht="18.75">
      <c r="B1617" s="211" t="s">
        <v>1871</v>
      </c>
      <c r="C1617" s="211" t="s">
        <v>2808</v>
      </c>
      <c r="D1617" s="46" t="s">
        <v>2783</v>
      </c>
      <c r="E1617" s="31">
        <v>1</v>
      </c>
      <c r="F1617" s="31" t="s">
        <v>2807</v>
      </c>
      <c r="G1617" s="318">
        <v>0.5</v>
      </c>
      <c r="H1617" s="318">
        <f t="shared" si="76"/>
        <v>0.30864197530864196</v>
      </c>
      <c r="I1617" s="319">
        <v>115</v>
      </c>
      <c r="J1617" s="251">
        <f>_xlfn.XLOOKUP($I1617,Inputs!$C$6:$C$23,Inputs!$D$6:$D$23)*$G1617</f>
        <v>0.20857142857142857</v>
      </c>
      <c r="K1617" s="252">
        <f t="shared" si="77"/>
        <v>3</v>
      </c>
      <c r="L1617" s="322"/>
      <c r="M1617" s="322"/>
      <c r="N1617" s="322"/>
      <c r="O1617" s="322"/>
      <c r="P1617" s="322"/>
      <c r="Q1617" s="250">
        <f>_xlfn.XLOOKUP($I1617,Inputs!$G$6:$G$23,Inputs!$J$6:$J$23)*$K1617</f>
        <v>98.449131513647643</v>
      </c>
      <c r="R1617" s="250">
        <f>_xlfn.XLOOKUP($I1617,Inputs!$G$6:$G$23,Inputs!$K$6:$K$23)*$K1617</f>
        <v>108.40163934426229</v>
      </c>
      <c r="S1617" s="211" t="s">
        <v>1872</v>
      </c>
      <c r="T1617" s="31" t="s">
        <v>4495</v>
      </c>
      <c r="U1617" s="211" t="s">
        <v>4664</v>
      </c>
      <c r="V1617" s="31" t="s">
        <v>4450</v>
      </c>
      <c r="W1617" s="16"/>
      <c r="X1617" s="16"/>
      <c r="Y1617" s="74">
        <v>739</v>
      </c>
      <c r="Z1617" s="196" t="str">
        <f t="shared" si="78"/>
        <v/>
      </c>
    </row>
    <row r="1618" spans="2:26" ht="18.75">
      <c r="B1618" s="211" t="s">
        <v>1871</v>
      </c>
      <c r="C1618" s="211" t="s">
        <v>2808</v>
      </c>
      <c r="D1618" s="46" t="s">
        <v>2783</v>
      </c>
      <c r="E1618" s="31">
        <v>1</v>
      </c>
      <c r="F1618" s="31" t="s">
        <v>2807</v>
      </c>
      <c r="G1618" s="318">
        <v>0.5</v>
      </c>
      <c r="H1618" s="318">
        <f t="shared" si="76"/>
        <v>0.30864197530864196</v>
      </c>
      <c r="I1618" s="319">
        <v>115</v>
      </c>
      <c r="J1618" s="251">
        <f>_xlfn.XLOOKUP($I1618,Inputs!$C$6:$C$23,Inputs!$D$6:$D$23)*$G1618</f>
        <v>0.20857142857142857</v>
      </c>
      <c r="K1618" s="252">
        <f t="shared" si="77"/>
        <v>3</v>
      </c>
      <c r="L1618" s="322"/>
      <c r="M1618" s="322"/>
      <c r="N1618" s="322"/>
      <c r="O1618" s="322"/>
      <c r="P1618" s="322"/>
      <c r="Q1618" s="250">
        <f>_xlfn.XLOOKUP($I1618,Inputs!$G$6:$G$23,Inputs!$J$6:$J$23)*$K1618</f>
        <v>98.449131513647643</v>
      </c>
      <c r="R1618" s="250">
        <f>_xlfn.XLOOKUP($I1618,Inputs!$G$6:$G$23,Inputs!$K$6:$K$23)*$K1618</f>
        <v>108.40163934426229</v>
      </c>
      <c r="S1618" s="211" t="s">
        <v>4664</v>
      </c>
      <c r="T1618" s="31" t="s">
        <v>4450</v>
      </c>
      <c r="U1618" s="211" t="s">
        <v>1874</v>
      </c>
      <c r="V1618" s="31" t="s">
        <v>4452</v>
      </c>
      <c r="W1618" s="16"/>
      <c r="X1618" s="16"/>
      <c r="Y1618" s="74">
        <v>740</v>
      </c>
      <c r="Z1618" s="196" t="str">
        <f t="shared" si="78"/>
        <v/>
      </c>
    </row>
    <row r="1619" spans="2:26" ht="18.75">
      <c r="B1619" s="211" t="s">
        <v>1871</v>
      </c>
      <c r="C1619" s="211" t="s">
        <v>2808</v>
      </c>
      <c r="D1619" s="46" t="s">
        <v>2783</v>
      </c>
      <c r="E1619" s="31">
        <v>1</v>
      </c>
      <c r="F1619" s="31" t="s">
        <v>2807</v>
      </c>
      <c r="G1619" s="318">
        <v>0.5</v>
      </c>
      <c r="H1619" s="318">
        <f t="shared" si="76"/>
        <v>0.30864197530864196</v>
      </c>
      <c r="I1619" s="319">
        <v>115</v>
      </c>
      <c r="J1619" s="251">
        <f>_xlfn.XLOOKUP($I1619,Inputs!$C$6:$C$23,Inputs!$D$6:$D$23)*$G1619</f>
        <v>0.20857142857142857</v>
      </c>
      <c r="K1619" s="252">
        <f t="shared" si="77"/>
        <v>3</v>
      </c>
      <c r="L1619" s="322"/>
      <c r="M1619" s="322"/>
      <c r="N1619" s="322"/>
      <c r="O1619" s="322"/>
      <c r="P1619" s="322"/>
      <c r="Q1619" s="250">
        <f>_xlfn.XLOOKUP($I1619,Inputs!$G$6:$G$23,Inputs!$J$6:$J$23)*$K1619</f>
        <v>98.449131513647643</v>
      </c>
      <c r="R1619" s="250">
        <f>_xlfn.XLOOKUP($I1619,Inputs!$G$6:$G$23,Inputs!$K$6:$K$23)*$K1619</f>
        <v>108.40163934426229</v>
      </c>
      <c r="S1619" s="211" t="s">
        <v>1874</v>
      </c>
      <c r="T1619" s="31" t="s">
        <v>4452</v>
      </c>
      <c r="U1619" s="211" t="s">
        <v>1875</v>
      </c>
      <c r="V1619" s="31" t="s">
        <v>4451</v>
      </c>
      <c r="W1619" s="16"/>
      <c r="X1619" s="16"/>
      <c r="Y1619" s="74">
        <v>741</v>
      </c>
      <c r="Z1619" s="196" t="str">
        <f t="shared" si="78"/>
        <v/>
      </c>
    </row>
    <row r="1620" spans="2:26" ht="18.75">
      <c r="B1620" s="211" t="s">
        <v>1871</v>
      </c>
      <c r="C1620" s="211" t="s">
        <v>2808</v>
      </c>
      <c r="D1620" s="46" t="s">
        <v>2783</v>
      </c>
      <c r="E1620" s="31">
        <v>1</v>
      </c>
      <c r="F1620" s="31" t="s">
        <v>2807</v>
      </c>
      <c r="G1620" s="318">
        <v>0.5</v>
      </c>
      <c r="H1620" s="318">
        <f t="shared" si="76"/>
        <v>0.30864197530864196</v>
      </c>
      <c r="I1620" s="319">
        <v>115</v>
      </c>
      <c r="J1620" s="251">
        <f>_xlfn.XLOOKUP($I1620,Inputs!$C$6:$C$23,Inputs!$D$6:$D$23)*$G1620</f>
        <v>0.20857142857142857</v>
      </c>
      <c r="K1620" s="252">
        <f t="shared" si="77"/>
        <v>3</v>
      </c>
      <c r="L1620" s="322"/>
      <c r="M1620" s="322"/>
      <c r="N1620" s="322"/>
      <c r="O1620" s="322"/>
      <c r="P1620" s="322"/>
      <c r="Q1620" s="250">
        <f>_xlfn.XLOOKUP($I1620,Inputs!$G$6:$G$23,Inputs!$J$6:$J$23)*$K1620</f>
        <v>98.449131513647643</v>
      </c>
      <c r="R1620" s="250">
        <f>_xlfn.XLOOKUP($I1620,Inputs!$G$6:$G$23,Inputs!$K$6:$K$23)*$K1620</f>
        <v>108.40163934426229</v>
      </c>
      <c r="S1620" s="211" t="s">
        <v>1875</v>
      </c>
      <c r="T1620" s="31" t="s">
        <v>4451</v>
      </c>
      <c r="U1620" s="211" t="s">
        <v>4332</v>
      </c>
      <c r="V1620" s="31" t="s">
        <v>3884</v>
      </c>
      <c r="W1620" s="16"/>
      <c r="X1620" s="16"/>
      <c r="Y1620" s="74">
        <v>742</v>
      </c>
      <c r="Z1620" s="196" t="str">
        <f t="shared" si="78"/>
        <v/>
      </c>
    </row>
    <row r="1621" spans="2:26" ht="18.75">
      <c r="B1621" s="211" t="s">
        <v>1876</v>
      </c>
      <c r="C1621" s="211" t="s">
        <v>2808</v>
      </c>
      <c r="D1621" s="46" t="s">
        <v>2783</v>
      </c>
      <c r="E1621" s="31">
        <v>2</v>
      </c>
      <c r="F1621" s="31" t="s">
        <v>2807</v>
      </c>
      <c r="G1621" s="318">
        <v>0.1</v>
      </c>
      <c r="H1621" s="318">
        <f t="shared" si="76"/>
        <v>6.1728395061728392E-2</v>
      </c>
      <c r="I1621" s="319">
        <v>230</v>
      </c>
      <c r="J1621" s="251">
        <f>_xlfn.XLOOKUP($I1621,Inputs!$C$6:$C$23,Inputs!$D$6:$D$23)*$G1621</f>
        <v>4.8000000000000001E-2</v>
      </c>
      <c r="K1621" s="252">
        <f t="shared" si="77"/>
        <v>3</v>
      </c>
      <c r="L1621" s="322"/>
      <c r="M1621" s="322"/>
      <c r="N1621" s="322"/>
      <c r="O1621" s="322"/>
      <c r="P1621" s="322"/>
      <c r="Q1621" s="250">
        <f>_xlfn.XLOOKUP($I1621,Inputs!$G$6:$G$23,Inputs!$J$6:$J$23)*$K1621</f>
        <v>402</v>
      </c>
      <c r="R1621" s="250">
        <f>_xlfn.XLOOKUP($I1621,Inputs!$G$6:$G$23,Inputs!$K$6:$K$23)*$K1621</f>
        <v>435</v>
      </c>
      <c r="S1621" s="211" t="s">
        <v>1877</v>
      </c>
      <c r="T1621" s="31" t="s">
        <v>2909</v>
      </c>
      <c r="U1621" s="211" t="s">
        <v>1878</v>
      </c>
      <c r="V1621" s="31" t="s">
        <v>4315</v>
      </c>
      <c r="W1621" s="16"/>
      <c r="X1621" s="16"/>
      <c r="Y1621" s="74">
        <v>743</v>
      </c>
      <c r="Z1621" s="196" t="str">
        <f t="shared" si="78"/>
        <v/>
      </c>
    </row>
    <row r="1622" spans="2:26" ht="18.75">
      <c r="B1622" s="211" t="s">
        <v>1876</v>
      </c>
      <c r="C1622" s="211" t="s">
        <v>2808</v>
      </c>
      <c r="D1622" s="46" t="s">
        <v>2783</v>
      </c>
      <c r="E1622" s="31">
        <v>1</v>
      </c>
      <c r="F1622" s="31" t="s">
        <v>2807</v>
      </c>
      <c r="G1622" s="318">
        <v>12</v>
      </c>
      <c r="H1622" s="318">
        <f t="shared" si="76"/>
        <v>7.4074074074074066</v>
      </c>
      <c r="I1622" s="319">
        <v>230</v>
      </c>
      <c r="J1622" s="251">
        <f>_xlfn.XLOOKUP($I1622,Inputs!$C$6:$C$23,Inputs!$D$6:$D$23)*$G1622</f>
        <v>5.76</v>
      </c>
      <c r="K1622" s="252">
        <f t="shared" si="77"/>
        <v>3</v>
      </c>
      <c r="L1622" s="322"/>
      <c r="M1622" s="322"/>
      <c r="N1622" s="322"/>
      <c r="O1622" s="322"/>
      <c r="P1622" s="322"/>
      <c r="Q1622" s="250">
        <f>_xlfn.XLOOKUP($I1622,Inputs!$G$6:$G$23,Inputs!$J$6:$J$23)*$K1622</f>
        <v>402</v>
      </c>
      <c r="R1622" s="250">
        <f>_xlfn.XLOOKUP($I1622,Inputs!$G$6:$G$23,Inputs!$K$6:$K$23)*$K1622</f>
        <v>435</v>
      </c>
      <c r="S1622" s="211" t="s">
        <v>1877</v>
      </c>
      <c r="T1622" s="31" t="s">
        <v>2909</v>
      </c>
      <c r="U1622" s="211" t="s">
        <v>1879</v>
      </c>
      <c r="V1622" s="31" t="s">
        <v>2910</v>
      </c>
      <c r="W1622" s="16"/>
      <c r="X1622" s="16"/>
      <c r="Y1622" s="74">
        <v>744</v>
      </c>
      <c r="Z1622" s="196" t="str">
        <f t="shared" si="78"/>
        <v/>
      </c>
    </row>
    <row r="1623" spans="2:26" ht="18.75">
      <c r="B1623" s="211" t="s">
        <v>1876</v>
      </c>
      <c r="C1623" s="211" t="s">
        <v>2808</v>
      </c>
      <c r="D1623" s="46" t="s">
        <v>2783</v>
      </c>
      <c r="E1623" s="31">
        <v>1</v>
      </c>
      <c r="F1623" s="31" t="s">
        <v>2807</v>
      </c>
      <c r="G1623" s="318">
        <v>8</v>
      </c>
      <c r="H1623" s="318">
        <f t="shared" si="76"/>
        <v>4.9382716049382713</v>
      </c>
      <c r="I1623" s="319">
        <v>230</v>
      </c>
      <c r="J1623" s="251">
        <f>_xlfn.XLOOKUP($I1623,Inputs!$C$6:$C$23,Inputs!$D$6:$D$23)*$G1623</f>
        <v>3.84</v>
      </c>
      <c r="K1623" s="252">
        <f t="shared" si="77"/>
        <v>3</v>
      </c>
      <c r="L1623" s="322"/>
      <c r="M1623" s="322"/>
      <c r="N1623" s="322"/>
      <c r="O1623" s="322"/>
      <c r="P1623" s="322"/>
      <c r="Q1623" s="250">
        <f>_xlfn.XLOOKUP($I1623,Inputs!$G$6:$G$23,Inputs!$J$6:$J$23)*$K1623</f>
        <v>402</v>
      </c>
      <c r="R1623" s="250">
        <f>_xlfn.XLOOKUP($I1623,Inputs!$G$6:$G$23,Inputs!$K$6:$K$23)*$K1623</f>
        <v>435</v>
      </c>
      <c r="S1623" s="211" t="s">
        <v>1845</v>
      </c>
      <c r="T1623" s="31" t="s">
        <v>4615</v>
      </c>
      <c r="U1623" s="211" t="s">
        <v>1877</v>
      </c>
      <c r="V1623" s="31" t="s">
        <v>2909</v>
      </c>
      <c r="W1623" s="16"/>
      <c r="X1623" s="16"/>
      <c r="Y1623" s="74">
        <v>745</v>
      </c>
      <c r="Z1623" s="196" t="str">
        <f t="shared" si="78"/>
        <v/>
      </c>
    </row>
    <row r="1624" spans="2:26" ht="18.75">
      <c r="B1624" s="211" t="s">
        <v>1876</v>
      </c>
      <c r="C1624" s="211" t="s">
        <v>2808</v>
      </c>
      <c r="D1624" s="46" t="s">
        <v>2783</v>
      </c>
      <c r="E1624" s="31">
        <v>1</v>
      </c>
      <c r="F1624" s="31" t="s">
        <v>2807</v>
      </c>
      <c r="G1624" s="318">
        <v>2</v>
      </c>
      <c r="H1624" s="318">
        <f t="shared" si="76"/>
        <v>1.2345679012345678</v>
      </c>
      <c r="I1624" s="319">
        <v>230</v>
      </c>
      <c r="J1624" s="251">
        <f>_xlfn.XLOOKUP($I1624,Inputs!$C$6:$C$23,Inputs!$D$6:$D$23)*$G1624</f>
        <v>0.96</v>
      </c>
      <c r="K1624" s="252">
        <f t="shared" si="77"/>
        <v>3</v>
      </c>
      <c r="L1624" s="322"/>
      <c r="M1624" s="322"/>
      <c r="N1624" s="322"/>
      <c r="O1624" s="322"/>
      <c r="P1624" s="322"/>
      <c r="Q1624" s="250">
        <f>_xlfn.XLOOKUP($I1624,Inputs!$G$6:$G$23,Inputs!$J$6:$J$23)*$K1624</f>
        <v>402</v>
      </c>
      <c r="R1624" s="250">
        <f>_xlfn.XLOOKUP($I1624,Inputs!$G$6:$G$23,Inputs!$K$6:$K$23)*$K1624</f>
        <v>435</v>
      </c>
      <c r="S1624" s="211" t="s">
        <v>1879</v>
      </c>
      <c r="T1624" s="31" t="s">
        <v>2910</v>
      </c>
      <c r="U1624" s="211" t="s">
        <v>1880</v>
      </c>
      <c r="V1624" s="31" t="s">
        <v>4038</v>
      </c>
      <c r="W1624" s="16"/>
      <c r="X1624" s="16"/>
      <c r="Y1624" s="74">
        <v>746</v>
      </c>
      <c r="Z1624" s="196" t="str">
        <f t="shared" si="78"/>
        <v/>
      </c>
    </row>
    <row r="1625" spans="2:26" ht="18.75">
      <c r="B1625" s="211" t="s">
        <v>1876</v>
      </c>
      <c r="C1625" s="211" t="s">
        <v>2808</v>
      </c>
      <c r="D1625" s="46" t="s">
        <v>2783</v>
      </c>
      <c r="E1625" s="31">
        <v>1</v>
      </c>
      <c r="F1625" s="31" t="s">
        <v>2807</v>
      </c>
      <c r="G1625" s="318">
        <v>30</v>
      </c>
      <c r="H1625" s="318">
        <f t="shared" si="76"/>
        <v>18.518518518518519</v>
      </c>
      <c r="I1625" s="319">
        <v>230</v>
      </c>
      <c r="J1625" s="251">
        <f>_xlfn.XLOOKUP($I1625,Inputs!$C$6:$C$23,Inputs!$D$6:$D$23)*$G1625</f>
        <v>14.399999999999999</v>
      </c>
      <c r="K1625" s="252">
        <f t="shared" si="77"/>
        <v>3</v>
      </c>
      <c r="L1625" s="322"/>
      <c r="M1625" s="322"/>
      <c r="N1625" s="322"/>
      <c r="O1625" s="322"/>
      <c r="P1625" s="322"/>
      <c r="Q1625" s="250">
        <f>_xlfn.XLOOKUP($I1625,Inputs!$G$6:$G$23,Inputs!$J$6:$J$23)*$K1625</f>
        <v>402</v>
      </c>
      <c r="R1625" s="250">
        <f>_xlfn.XLOOKUP($I1625,Inputs!$G$6:$G$23,Inputs!$K$6:$K$23)*$K1625</f>
        <v>435</v>
      </c>
      <c r="S1625" s="211" t="s">
        <v>1879</v>
      </c>
      <c r="T1625" s="31" t="s">
        <v>2910</v>
      </c>
      <c r="U1625" s="211" t="s">
        <v>1556</v>
      </c>
      <c r="V1625" s="31" t="s">
        <v>4186</v>
      </c>
      <c r="W1625" s="16"/>
      <c r="X1625" s="16"/>
      <c r="Y1625" s="74">
        <v>747</v>
      </c>
      <c r="Z1625" s="196" t="str">
        <f t="shared" si="78"/>
        <v/>
      </c>
    </row>
    <row r="1626" spans="2:26" ht="18.75">
      <c r="B1626" s="211" t="s">
        <v>1881</v>
      </c>
      <c r="C1626" s="211" t="s">
        <v>2808</v>
      </c>
      <c r="D1626" s="46" t="s">
        <v>2783</v>
      </c>
      <c r="E1626" s="31">
        <v>1</v>
      </c>
      <c r="F1626" s="31" t="s">
        <v>2807</v>
      </c>
      <c r="G1626" s="318">
        <v>0.5</v>
      </c>
      <c r="H1626" s="318">
        <f t="shared" si="76"/>
        <v>0.30864197530864196</v>
      </c>
      <c r="I1626" s="319">
        <v>115</v>
      </c>
      <c r="J1626" s="251">
        <f>_xlfn.XLOOKUP($I1626,Inputs!$C$6:$C$23,Inputs!$D$6:$D$23)*$G1626</f>
        <v>0.20857142857142857</v>
      </c>
      <c r="K1626" s="252">
        <f t="shared" si="77"/>
        <v>3</v>
      </c>
      <c r="L1626" s="322"/>
      <c r="M1626" s="322"/>
      <c r="N1626" s="322"/>
      <c r="O1626" s="322"/>
      <c r="P1626" s="322"/>
      <c r="Q1626" s="250">
        <f>_xlfn.XLOOKUP($I1626,Inputs!$G$6:$G$23,Inputs!$J$6:$J$23)*$K1626</f>
        <v>98.449131513647643</v>
      </c>
      <c r="R1626" s="250">
        <f>_xlfn.XLOOKUP($I1626,Inputs!$G$6:$G$23,Inputs!$K$6:$K$23)*$K1626</f>
        <v>108.40163934426229</v>
      </c>
      <c r="S1626" s="211" t="s">
        <v>1873</v>
      </c>
      <c r="T1626" s="31" t="s">
        <v>4036</v>
      </c>
      <c r="U1626" s="211" t="s">
        <v>1872</v>
      </c>
      <c r="V1626" s="31" t="s">
        <v>4495</v>
      </c>
      <c r="W1626" s="16"/>
      <c r="X1626" s="16"/>
      <c r="Y1626" s="74">
        <v>748</v>
      </c>
      <c r="Z1626" s="196" t="str">
        <f t="shared" si="78"/>
        <v/>
      </c>
    </row>
    <row r="1627" spans="2:26" ht="18.75">
      <c r="B1627" s="211" t="s">
        <v>1881</v>
      </c>
      <c r="C1627" s="211" t="s">
        <v>2808</v>
      </c>
      <c r="D1627" s="46" t="s">
        <v>2783</v>
      </c>
      <c r="E1627" s="31">
        <v>1</v>
      </c>
      <c r="F1627" s="31" t="s">
        <v>2807</v>
      </c>
      <c r="G1627" s="318">
        <v>0.5</v>
      </c>
      <c r="H1627" s="318">
        <f t="shared" si="76"/>
        <v>0.30864197530864196</v>
      </c>
      <c r="I1627" s="319">
        <v>115</v>
      </c>
      <c r="J1627" s="251">
        <f>_xlfn.XLOOKUP($I1627,Inputs!$C$6:$C$23,Inputs!$D$6:$D$23)*$G1627</f>
        <v>0.20857142857142857</v>
      </c>
      <c r="K1627" s="252">
        <f t="shared" si="77"/>
        <v>3</v>
      </c>
      <c r="L1627" s="322"/>
      <c r="M1627" s="322"/>
      <c r="N1627" s="322"/>
      <c r="O1627" s="322"/>
      <c r="P1627" s="322"/>
      <c r="Q1627" s="250">
        <f>_xlfn.XLOOKUP($I1627,Inputs!$G$6:$G$23,Inputs!$J$6:$J$23)*$K1627</f>
        <v>98.449131513647643</v>
      </c>
      <c r="R1627" s="250">
        <f>_xlfn.XLOOKUP($I1627,Inputs!$G$6:$G$23,Inputs!$K$6:$K$23)*$K1627</f>
        <v>108.40163934426229</v>
      </c>
      <c r="S1627" s="211" t="s">
        <v>1872</v>
      </c>
      <c r="T1627" s="31" t="s">
        <v>4495</v>
      </c>
      <c r="U1627" s="211" t="s">
        <v>4664</v>
      </c>
      <c r="V1627" s="31" t="s">
        <v>4450</v>
      </c>
      <c r="W1627" s="16"/>
      <c r="X1627" s="16"/>
      <c r="Y1627" s="74">
        <v>749</v>
      </c>
      <c r="Z1627" s="196" t="str">
        <f t="shared" si="78"/>
        <v/>
      </c>
    </row>
    <row r="1628" spans="2:26" ht="18.75">
      <c r="B1628" s="211" t="s">
        <v>1881</v>
      </c>
      <c r="C1628" s="211" t="s">
        <v>2808</v>
      </c>
      <c r="D1628" s="46" t="s">
        <v>2783</v>
      </c>
      <c r="E1628" s="31">
        <v>1</v>
      </c>
      <c r="F1628" s="31" t="s">
        <v>2807</v>
      </c>
      <c r="G1628" s="318">
        <v>0.5</v>
      </c>
      <c r="H1628" s="318">
        <f t="shared" si="76"/>
        <v>0.30864197530864196</v>
      </c>
      <c r="I1628" s="319">
        <v>115</v>
      </c>
      <c r="J1628" s="251">
        <f>_xlfn.XLOOKUP($I1628,Inputs!$C$6:$C$23,Inputs!$D$6:$D$23)*$G1628</f>
        <v>0.20857142857142857</v>
      </c>
      <c r="K1628" s="252">
        <f t="shared" si="77"/>
        <v>3</v>
      </c>
      <c r="L1628" s="322"/>
      <c r="M1628" s="322"/>
      <c r="N1628" s="322"/>
      <c r="O1628" s="322"/>
      <c r="P1628" s="322"/>
      <c r="Q1628" s="250">
        <f>_xlfn.XLOOKUP($I1628,Inputs!$G$6:$G$23,Inputs!$J$6:$J$23)*$K1628</f>
        <v>98.449131513647643</v>
      </c>
      <c r="R1628" s="250">
        <f>_xlfn.XLOOKUP($I1628,Inputs!$G$6:$G$23,Inputs!$K$6:$K$23)*$K1628</f>
        <v>108.40163934426229</v>
      </c>
      <c r="S1628" s="211" t="s">
        <v>4664</v>
      </c>
      <c r="T1628" s="31" t="s">
        <v>4450</v>
      </c>
      <c r="U1628" s="211" t="s">
        <v>1874</v>
      </c>
      <c r="V1628" s="31" t="s">
        <v>4452</v>
      </c>
      <c r="W1628" s="16"/>
      <c r="X1628" s="16"/>
      <c r="Y1628" s="74">
        <v>750</v>
      </c>
      <c r="Z1628" s="196" t="str">
        <f t="shared" si="78"/>
        <v/>
      </c>
    </row>
    <row r="1629" spans="2:26" ht="18.75">
      <c r="B1629" s="211" t="s">
        <v>1881</v>
      </c>
      <c r="C1629" s="211" t="s">
        <v>2808</v>
      </c>
      <c r="D1629" s="46" t="s">
        <v>2783</v>
      </c>
      <c r="E1629" s="31">
        <v>1</v>
      </c>
      <c r="F1629" s="31" t="s">
        <v>2807</v>
      </c>
      <c r="G1629" s="318">
        <v>0.5</v>
      </c>
      <c r="H1629" s="318">
        <f t="shared" si="76"/>
        <v>0.30864197530864196</v>
      </c>
      <c r="I1629" s="319">
        <v>115</v>
      </c>
      <c r="J1629" s="251">
        <f>_xlfn.XLOOKUP($I1629,Inputs!$C$6:$C$23,Inputs!$D$6:$D$23)*$G1629</f>
        <v>0.20857142857142857</v>
      </c>
      <c r="K1629" s="252">
        <f t="shared" si="77"/>
        <v>3</v>
      </c>
      <c r="L1629" s="322"/>
      <c r="M1629" s="322"/>
      <c r="N1629" s="322"/>
      <c r="O1629" s="322"/>
      <c r="P1629" s="322"/>
      <c r="Q1629" s="250">
        <f>_xlfn.XLOOKUP($I1629,Inputs!$G$6:$G$23,Inputs!$J$6:$J$23)*$K1629</f>
        <v>98.449131513647643</v>
      </c>
      <c r="R1629" s="250">
        <f>_xlfn.XLOOKUP($I1629,Inputs!$G$6:$G$23,Inputs!$K$6:$K$23)*$K1629</f>
        <v>108.40163934426229</v>
      </c>
      <c r="S1629" s="211" t="s">
        <v>1874</v>
      </c>
      <c r="T1629" s="31" t="s">
        <v>4452</v>
      </c>
      <c r="U1629" s="211" t="s">
        <v>1875</v>
      </c>
      <c r="V1629" s="31" t="s">
        <v>4451</v>
      </c>
      <c r="W1629" s="16"/>
      <c r="X1629" s="16"/>
      <c r="Y1629" s="74">
        <v>751</v>
      </c>
      <c r="Z1629" s="196" t="str">
        <f t="shared" si="78"/>
        <v/>
      </c>
    </row>
    <row r="1630" spans="2:26" ht="18.75">
      <c r="B1630" s="211" t="s">
        <v>1881</v>
      </c>
      <c r="C1630" s="211" t="s">
        <v>2808</v>
      </c>
      <c r="D1630" s="46" t="s">
        <v>2783</v>
      </c>
      <c r="E1630" s="31">
        <v>1</v>
      </c>
      <c r="F1630" s="31" t="s">
        <v>2807</v>
      </c>
      <c r="G1630" s="318">
        <v>0.5</v>
      </c>
      <c r="H1630" s="318">
        <f t="shared" si="76"/>
        <v>0.30864197530864196</v>
      </c>
      <c r="I1630" s="319">
        <v>115</v>
      </c>
      <c r="J1630" s="251">
        <f>_xlfn.XLOOKUP($I1630,Inputs!$C$6:$C$23,Inputs!$D$6:$D$23)*$G1630</f>
        <v>0.20857142857142857</v>
      </c>
      <c r="K1630" s="252">
        <f t="shared" si="77"/>
        <v>3</v>
      </c>
      <c r="L1630" s="322"/>
      <c r="M1630" s="322"/>
      <c r="N1630" s="322"/>
      <c r="O1630" s="322"/>
      <c r="P1630" s="322"/>
      <c r="Q1630" s="250">
        <f>_xlfn.XLOOKUP($I1630,Inputs!$G$6:$G$23,Inputs!$J$6:$J$23)*$K1630</f>
        <v>98.449131513647643</v>
      </c>
      <c r="R1630" s="250">
        <f>_xlfn.XLOOKUP($I1630,Inputs!$G$6:$G$23,Inputs!$K$6:$K$23)*$K1630</f>
        <v>108.40163934426229</v>
      </c>
      <c r="S1630" s="211" t="s">
        <v>1875</v>
      </c>
      <c r="T1630" s="31" t="s">
        <v>4451</v>
      </c>
      <c r="U1630" s="211" t="s">
        <v>4332</v>
      </c>
      <c r="V1630" s="31" t="s">
        <v>3884</v>
      </c>
      <c r="W1630" s="16"/>
      <c r="X1630" s="16"/>
      <c r="Y1630" s="74">
        <v>752</v>
      </c>
      <c r="Z1630" s="196" t="str">
        <f t="shared" si="78"/>
        <v/>
      </c>
    </row>
    <row r="1631" spans="2:26" ht="18.75">
      <c r="B1631" s="211" t="s">
        <v>1882</v>
      </c>
      <c r="C1631" s="211" t="s">
        <v>2808</v>
      </c>
      <c r="D1631" s="46" t="s">
        <v>2783</v>
      </c>
      <c r="E1631" s="31">
        <v>2</v>
      </c>
      <c r="F1631" s="31" t="s">
        <v>2807</v>
      </c>
      <c r="G1631" s="318">
        <v>0.1</v>
      </c>
      <c r="H1631" s="318">
        <f t="shared" si="76"/>
        <v>6.1728395061728392E-2</v>
      </c>
      <c r="I1631" s="319">
        <v>230</v>
      </c>
      <c r="J1631" s="251">
        <f>_xlfn.XLOOKUP($I1631,Inputs!$C$6:$C$23,Inputs!$D$6:$D$23)*$G1631</f>
        <v>4.8000000000000001E-2</v>
      </c>
      <c r="K1631" s="252">
        <f t="shared" si="77"/>
        <v>3</v>
      </c>
      <c r="L1631" s="322"/>
      <c r="M1631" s="322"/>
      <c r="N1631" s="322"/>
      <c r="O1631" s="322"/>
      <c r="P1631" s="322"/>
      <c r="Q1631" s="250">
        <f>_xlfn.XLOOKUP($I1631,Inputs!$G$6:$G$23,Inputs!$J$6:$J$23)*$K1631</f>
        <v>402</v>
      </c>
      <c r="R1631" s="250">
        <f>_xlfn.XLOOKUP($I1631,Inputs!$G$6:$G$23,Inputs!$K$6:$K$23)*$K1631</f>
        <v>435</v>
      </c>
      <c r="S1631" s="211" t="s">
        <v>1877</v>
      </c>
      <c r="T1631" s="31" t="s">
        <v>2909</v>
      </c>
      <c r="U1631" s="211" t="s">
        <v>1878</v>
      </c>
      <c r="V1631" s="31" t="s">
        <v>4315</v>
      </c>
      <c r="W1631" s="16"/>
      <c r="X1631" s="16"/>
      <c r="Y1631" s="74">
        <v>753</v>
      </c>
      <c r="Z1631" s="196" t="str">
        <f t="shared" si="78"/>
        <v/>
      </c>
    </row>
    <row r="1632" spans="2:26" ht="18.75">
      <c r="B1632" s="211" t="s">
        <v>1882</v>
      </c>
      <c r="C1632" s="211" t="s">
        <v>2808</v>
      </c>
      <c r="D1632" s="46" t="s">
        <v>2783</v>
      </c>
      <c r="E1632" s="31">
        <v>1</v>
      </c>
      <c r="F1632" s="31" t="s">
        <v>2807</v>
      </c>
      <c r="G1632" s="318">
        <v>12</v>
      </c>
      <c r="H1632" s="318">
        <f t="shared" si="76"/>
        <v>7.4074074074074066</v>
      </c>
      <c r="I1632" s="319">
        <v>230</v>
      </c>
      <c r="J1632" s="251">
        <f>_xlfn.XLOOKUP($I1632,Inputs!$C$6:$C$23,Inputs!$D$6:$D$23)*$G1632</f>
        <v>5.76</v>
      </c>
      <c r="K1632" s="252">
        <f t="shared" si="77"/>
        <v>3</v>
      </c>
      <c r="L1632" s="322"/>
      <c r="M1632" s="322"/>
      <c r="N1632" s="322"/>
      <c r="O1632" s="322"/>
      <c r="P1632" s="322"/>
      <c r="Q1632" s="250">
        <f>_xlfn.XLOOKUP($I1632,Inputs!$G$6:$G$23,Inputs!$J$6:$J$23)*$K1632</f>
        <v>402</v>
      </c>
      <c r="R1632" s="250">
        <f>_xlfn.XLOOKUP($I1632,Inputs!$G$6:$G$23,Inputs!$K$6:$K$23)*$K1632</f>
        <v>435</v>
      </c>
      <c r="S1632" s="211" t="s">
        <v>1877</v>
      </c>
      <c r="T1632" s="31" t="s">
        <v>2909</v>
      </c>
      <c r="U1632" s="211" t="s">
        <v>1879</v>
      </c>
      <c r="V1632" s="31" t="s">
        <v>2910</v>
      </c>
      <c r="W1632" s="16"/>
      <c r="X1632" s="16"/>
      <c r="Y1632" s="74">
        <v>754</v>
      </c>
      <c r="Z1632" s="196" t="str">
        <f t="shared" si="78"/>
        <v/>
      </c>
    </row>
    <row r="1633" spans="2:26" ht="18.75">
      <c r="B1633" s="211" t="s">
        <v>1882</v>
      </c>
      <c r="C1633" s="211" t="s">
        <v>2808</v>
      </c>
      <c r="D1633" s="46" t="s">
        <v>2783</v>
      </c>
      <c r="E1633" s="31">
        <v>1</v>
      </c>
      <c r="F1633" s="31" t="s">
        <v>2807</v>
      </c>
      <c r="G1633" s="318">
        <v>8</v>
      </c>
      <c r="H1633" s="318">
        <f t="shared" si="76"/>
        <v>4.9382716049382713</v>
      </c>
      <c r="I1633" s="319">
        <v>230</v>
      </c>
      <c r="J1633" s="251">
        <f>_xlfn.XLOOKUP($I1633,Inputs!$C$6:$C$23,Inputs!$D$6:$D$23)*$G1633</f>
        <v>3.84</v>
      </c>
      <c r="K1633" s="252">
        <f t="shared" si="77"/>
        <v>3</v>
      </c>
      <c r="L1633" s="322"/>
      <c r="M1633" s="322"/>
      <c r="N1633" s="322"/>
      <c r="O1633" s="322"/>
      <c r="P1633" s="322"/>
      <c r="Q1633" s="250">
        <f>_xlfn.XLOOKUP($I1633,Inputs!$G$6:$G$23,Inputs!$J$6:$J$23)*$K1633</f>
        <v>402</v>
      </c>
      <c r="R1633" s="250">
        <f>_xlfn.XLOOKUP($I1633,Inputs!$G$6:$G$23,Inputs!$K$6:$K$23)*$K1633</f>
        <v>435</v>
      </c>
      <c r="S1633" s="211" t="s">
        <v>1845</v>
      </c>
      <c r="T1633" s="31" t="s">
        <v>4615</v>
      </c>
      <c r="U1633" s="211" t="s">
        <v>1877</v>
      </c>
      <c r="V1633" s="31" t="s">
        <v>2909</v>
      </c>
      <c r="W1633" s="16"/>
      <c r="X1633" s="16"/>
      <c r="Y1633" s="74">
        <v>755</v>
      </c>
      <c r="Z1633" s="196" t="str">
        <f t="shared" si="78"/>
        <v/>
      </c>
    </row>
    <row r="1634" spans="2:26" ht="18.75">
      <c r="B1634" s="211" t="s">
        <v>1882</v>
      </c>
      <c r="C1634" s="211" t="s">
        <v>2808</v>
      </c>
      <c r="D1634" s="46" t="s">
        <v>2783</v>
      </c>
      <c r="E1634" s="31">
        <v>1</v>
      </c>
      <c r="F1634" s="31" t="s">
        <v>2807</v>
      </c>
      <c r="G1634" s="318">
        <v>2</v>
      </c>
      <c r="H1634" s="318">
        <f t="shared" si="76"/>
        <v>1.2345679012345678</v>
      </c>
      <c r="I1634" s="319">
        <v>230</v>
      </c>
      <c r="J1634" s="251">
        <f>_xlfn.XLOOKUP($I1634,Inputs!$C$6:$C$23,Inputs!$D$6:$D$23)*$G1634</f>
        <v>0.96</v>
      </c>
      <c r="K1634" s="252">
        <f t="shared" si="77"/>
        <v>3</v>
      </c>
      <c r="L1634" s="322"/>
      <c r="M1634" s="322"/>
      <c r="N1634" s="322"/>
      <c r="O1634" s="322"/>
      <c r="P1634" s="322"/>
      <c r="Q1634" s="250">
        <f>_xlfn.XLOOKUP($I1634,Inputs!$G$6:$G$23,Inputs!$J$6:$J$23)*$K1634</f>
        <v>402</v>
      </c>
      <c r="R1634" s="250">
        <f>_xlfn.XLOOKUP($I1634,Inputs!$G$6:$G$23,Inputs!$K$6:$K$23)*$K1634</f>
        <v>435</v>
      </c>
      <c r="S1634" s="211" t="s">
        <v>1879</v>
      </c>
      <c r="T1634" s="31" t="s">
        <v>2910</v>
      </c>
      <c r="U1634" s="211" t="s">
        <v>1880</v>
      </c>
      <c r="V1634" s="31" t="s">
        <v>4038</v>
      </c>
      <c r="W1634" s="16"/>
      <c r="X1634" s="16"/>
      <c r="Y1634" s="74">
        <v>756</v>
      </c>
      <c r="Z1634" s="196" t="str">
        <f t="shared" si="78"/>
        <v/>
      </c>
    </row>
    <row r="1635" spans="2:26" ht="18.75">
      <c r="B1635" s="211" t="s">
        <v>1882</v>
      </c>
      <c r="C1635" s="211" t="s">
        <v>2808</v>
      </c>
      <c r="D1635" s="46" t="s">
        <v>2783</v>
      </c>
      <c r="E1635" s="31">
        <v>1</v>
      </c>
      <c r="F1635" s="31" t="s">
        <v>2807</v>
      </c>
      <c r="G1635" s="318">
        <v>30</v>
      </c>
      <c r="H1635" s="318">
        <f t="shared" si="76"/>
        <v>18.518518518518519</v>
      </c>
      <c r="I1635" s="319">
        <v>230</v>
      </c>
      <c r="J1635" s="251">
        <f>_xlfn.XLOOKUP($I1635,Inputs!$C$6:$C$23,Inputs!$D$6:$D$23)*$G1635</f>
        <v>14.399999999999999</v>
      </c>
      <c r="K1635" s="252">
        <f t="shared" si="77"/>
        <v>3</v>
      </c>
      <c r="L1635" s="322"/>
      <c r="M1635" s="322"/>
      <c r="N1635" s="322"/>
      <c r="O1635" s="322"/>
      <c r="P1635" s="322"/>
      <c r="Q1635" s="250">
        <f>_xlfn.XLOOKUP($I1635,Inputs!$G$6:$G$23,Inputs!$J$6:$J$23)*$K1635</f>
        <v>402</v>
      </c>
      <c r="R1635" s="250">
        <f>_xlfn.XLOOKUP($I1635,Inputs!$G$6:$G$23,Inputs!$K$6:$K$23)*$K1635</f>
        <v>435</v>
      </c>
      <c r="S1635" s="211" t="s">
        <v>1879</v>
      </c>
      <c r="T1635" s="31" t="s">
        <v>2910</v>
      </c>
      <c r="U1635" s="211" t="s">
        <v>1556</v>
      </c>
      <c r="V1635" s="31" t="s">
        <v>4186</v>
      </c>
      <c r="W1635" s="16"/>
      <c r="X1635" s="16"/>
      <c r="Y1635" s="74">
        <v>757</v>
      </c>
      <c r="Z1635" s="196" t="str">
        <f t="shared" si="78"/>
        <v/>
      </c>
    </row>
    <row r="1636" spans="2:26" ht="18.75">
      <c r="B1636" s="211" t="s">
        <v>1883</v>
      </c>
      <c r="C1636" s="211" t="s">
        <v>2808</v>
      </c>
      <c r="D1636" s="46" t="s">
        <v>2783</v>
      </c>
      <c r="E1636" s="31">
        <v>1</v>
      </c>
      <c r="F1636" s="31" t="s">
        <v>2807</v>
      </c>
      <c r="G1636" s="318">
        <v>4</v>
      </c>
      <c r="H1636" s="318">
        <f t="shared" si="76"/>
        <v>2.4691358024691357</v>
      </c>
      <c r="I1636" s="319">
        <v>115</v>
      </c>
      <c r="J1636" s="251">
        <f>_xlfn.XLOOKUP($I1636,Inputs!$C$6:$C$23,Inputs!$D$6:$D$23)*$G1636</f>
        <v>1.6685714285714286</v>
      </c>
      <c r="K1636" s="252">
        <f t="shared" si="77"/>
        <v>3</v>
      </c>
      <c r="L1636" s="322"/>
      <c r="M1636" s="322"/>
      <c r="N1636" s="322"/>
      <c r="O1636" s="322"/>
      <c r="P1636" s="322"/>
      <c r="Q1636" s="250">
        <f>_xlfn.XLOOKUP($I1636,Inputs!$G$6:$G$23,Inputs!$J$6:$J$23)*$K1636</f>
        <v>98.449131513647643</v>
      </c>
      <c r="R1636" s="250">
        <f>_xlfn.XLOOKUP($I1636,Inputs!$G$6:$G$23,Inputs!$K$6:$K$23)*$K1636</f>
        <v>108.40163934426229</v>
      </c>
      <c r="S1636" s="211" t="s">
        <v>1884</v>
      </c>
      <c r="T1636" s="31" t="s">
        <v>3133</v>
      </c>
      <c r="U1636" s="211" t="s">
        <v>1885</v>
      </c>
      <c r="V1636" s="31" t="s">
        <v>3134</v>
      </c>
      <c r="W1636" s="16"/>
      <c r="X1636" s="16"/>
      <c r="Y1636" s="74">
        <v>759</v>
      </c>
      <c r="Z1636" s="196" t="str">
        <f t="shared" si="78"/>
        <v/>
      </c>
    </row>
    <row r="1637" spans="2:26" ht="18.75">
      <c r="B1637" s="211" t="s">
        <v>1883</v>
      </c>
      <c r="C1637" s="211" t="s">
        <v>2808</v>
      </c>
      <c r="D1637" s="46" t="s">
        <v>2783</v>
      </c>
      <c r="E1637" s="31">
        <v>1</v>
      </c>
      <c r="F1637" s="31" t="s">
        <v>2807</v>
      </c>
      <c r="G1637" s="318">
        <v>2</v>
      </c>
      <c r="H1637" s="318">
        <f t="shared" si="76"/>
        <v>1.2345679012345678</v>
      </c>
      <c r="I1637" s="319">
        <v>115</v>
      </c>
      <c r="J1637" s="251">
        <f>_xlfn.XLOOKUP($I1637,Inputs!$C$6:$C$23,Inputs!$D$6:$D$23)*$G1637</f>
        <v>0.8342857142857143</v>
      </c>
      <c r="K1637" s="252">
        <f t="shared" si="77"/>
        <v>3</v>
      </c>
      <c r="L1637" s="322"/>
      <c r="M1637" s="322"/>
      <c r="N1637" s="322"/>
      <c r="O1637" s="322"/>
      <c r="P1637" s="322"/>
      <c r="Q1637" s="250">
        <f>_xlfn.XLOOKUP($I1637,Inputs!$G$6:$G$23,Inputs!$J$6:$J$23)*$K1637</f>
        <v>98.449131513647643</v>
      </c>
      <c r="R1637" s="250">
        <f>_xlfn.XLOOKUP($I1637,Inputs!$G$6:$G$23,Inputs!$K$6:$K$23)*$K1637</f>
        <v>108.40163934426229</v>
      </c>
      <c r="S1637" s="211" t="s">
        <v>1885</v>
      </c>
      <c r="T1637" s="31" t="s">
        <v>3134</v>
      </c>
      <c r="U1637" s="211" t="s">
        <v>1886</v>
      </c>
      <c r="V1637" s="31" t="s">
        <v>4074</v>
      </c>
      <c r="W1637" s="16"/>
      <c r="X1637" s="16"/>
      <c r="Y1637" s="74">
        <v>760</v>
      </c>
      <c r="Z1637" s="196" t="str">
        <f t="shared" si="78"/>
        <v/>
      </c>
    </row>
    <row r="1638" spans="2:26" ht="18.75">
      <c r="B1638" s="211" t="s">
        <v>1893</v>
      </c>
      <c r="C1638" s="211" t="s">
        <v>2808</v>
      </c>
      <c r="D1638" s="46" t="s">
        <v>2783</v>
      </c>
      <c r="E1638" s="31">
        <v>1</v>
      </c>
      <c r="F1638" s="31" t="s">
        <v>2807</v>
      </c>
      <c r="G1638" s="318">
        <v>0.1</v>
      </c>
      <c r="H1638" s="318">
        <f t="shared" si="76"/>
        <v>6.1728395061728392E-2</v>
      </c>
      <c r="I1638" s="319">
        <v>115</v>
      </c>
      <c r="J1638" s="251">
        <f>_xlfn.XLOOKUP($I1638,Inputs!$C$6:$C$23,Inputs!$D$6:$D$23)*$G1638</f>
        <v>4.1714285714285718E-2</v>
      </c>
      <c r="K1638" s="252">
        <f t="shared" si="77"/>
        <v>3</v>
      </c>
      <c r="L1638" s="322"/>
      <c r="M1638" s="322"/>
      <c r="N1638" s="322"/>
      <c r="O1638" s="322"/>
      <c r="P1638" s="322"/>
      <c r="Q1638" s="250">
        <f>_xlfn.XLOOKUP($I1638,Inputs!$G$6:$G$23,Inputs!$J$6:$J$23)*$K1638</f>
        <v>98.449131513647643</v>
      </c>
      <c r="R1638" s="250">
        <f>_xlfn.XLOOKUP($I1638,Inputs!$G$6:$G$23,Inputs!$K$6:$K$23)*$K1638</f>
        <v>108.40163934426229</v>
      </c>
      <c r="S1638" s="211" t="s">
        <v>1894</v>
      </c>
      <c r="T1638" s="31" t="s">
        <v>3136</v>
      </c>
      <c r="U1638" s="211" t="s">
        <v>1895</v>
      </c>
      <c r="V1638" s="31" t="s">
        <v>3968</v>
      </c>
      <c r="W1638" s="16"/>
      <c r="X1638" s="16"/>
      <c r="Y1638" s="74">
        <v>775</v>
      </c>
      <c r="Z1638" s="196" t="str">
        <f t="shared" si="78"/>
        <v/>
      </c>
    </row>
    <row r="1639" spans="2:26" ht="18.75">
      <c r="B1639" s="211" t="s">
        <v>1893</v>
      </c>
      <c r="C1639" s="211" t="s">
        <v>2808</v>
      </c>
      <c r="D1639" s="46" t="s">
        <v>2783</v>
      </c>
      <c r="E1639" s="31">
        <v>1</v>
      </c>
      <c r="F1639" s="31" t="s">
        <v>2807</v>
      </c>
      <c r="G1639" s="318">
        <v>1</v>
      </c>
      <c r="H1639" s="318">
        <f t="shared" si="76"/>
        <v>0.61728395061728392</v>
      </c>
      <c r="I1639" s="319">
        <v>115</v>
      </c>
      <c r="J1639" s="251">
        <f>_xlfn.XLOOKUP($I1639,Inputs!$C$6:$C$23,Inputs!$D$6:$D$23)*$G1639</f>
        <v>0.41714285714285715</v>
      </c>
      <c r="K1639" s="252">
        <f t="shared" si="77"/>
        <v>3</v>
      </c>
      <c r="L1639" s="322"/>
      <c r="M1639" s="322"/>
      <c r="N1639" s="322"/>
      <c r="O1639" s="322"/>
      <c r="P1639" s="322"/>
      <c r="Q1639" s="250">
        <f>_xlfn.XLOOKUP($I1639,Inputs!$G$6:$G$23,Inputs!$J$6:$J$23)*$K1639</f>
        <v>98.449131513647643</v>
      </c>
      <c r="R1639" s="250">
        <f>_xlfn.XLOOKUP($I1639,Inputs!$G$6:$G$23,Inputs!$K$6:$K$23)*$K1639</f>
        <v>108.40163934426229</v>
      </c>
      <c r="S1639" s="211" t="s">
        <v>1894</v>
      </c>
      <c r="T1639" s="31" t="s">
        <v>3136</v>
      </c>
      <c r="U1639" s="211" t="s">
        <v>1896</v>
      </c>
      <c r="V1639" s="31" t="s">
        <v>3378</v>
      </c>
      <c r="W1639" s="16"/>
      <c r="X1639" s="16"/>
      <c r="Y1639" s="74">
        <v>776</v>
      </c>
      <c r="Z1639" s="196" t="str">
        <f t="shared" si="78"/>
        <v/>
      </c>
    </row>
    <row r="1640" spans="2:26" ht="18.75">
      <c r="B1640" s="211" t="s">
        <v>1893</v>
      </c>
      <c r="C1640" s="211" t="s">
        <v>2808</v>
      </c>
      <c r="D1640" s="46" t="s">
        <v>2783</v>
      </c>
      <c r="E1640" s="31">
        <v>1</v>
      </c>
      <c r="F1640" s="31" t="s">
        <v>2807</v>
      </c>
      <c r="G1640" s="318">
        <v>1</v>
      </c>
      <c r="H1640" s="318">
        <f t="shared" si="76"/>
        <v>0.61728395061728392</v>
      </c>
      <c r="I1640" s="319">
        <v>115</v>
      </c>
      <c r="J1640" s="251">
        <f>_xlfn.XLOOKUP($I1640,Inputs!$C$6:$C$23,Inputs!$D$6:$D$23)*$G1640</f>
        <v>0.41714285714285715</v>
      </c>
      <c r="K1640" s="252">
        <f t="shared" si="77"/>
        <v>3</v>
      </c>
      <c r="L1640" s="322"/>
      <c r="M1640" s="322"/>
      <c r="N1640" s="322"/>
      <c r="O1640" s="322"/>
      <c r="P1640" s="322"/>
      <c r="Q1640" s="250">
        <f>_xlfn.XLOOKUP($I1640,Inputs!$G$6:$G$23,Inputs!$J$6:$J$23)*$K1640</f>
        <v>98.449131513647643</v>
      </c>
      <c r="R1640" s="250">
        <f>_xlfn.XLOOKUP($I1640,Inputs!$G$6:$G$23,Inputs!$K$6:$K$23)*$K1640</f>
        <v>108.40163934426229</v>
      </c>
      <c r="S1640" s="211" t="s">
        <v>1894</v>
      </c>
      <c r="T1640" s="31" t="s">
        <v>3136</v>
      </c>
      <c r="U1640" s="211" t="s">
        <v>1897</v>
      </c>
      <c r="V1640" s="31" t="s">
        <v>2940</v>
      </c>
      <c r="W1640" s="16"/>
      <c r="X1640" s="16"/>
      <c r="Y1640" s="74">
        <v>777</v>
      </c>
      <c r="Z1640" s="196" t="str">
        <f t="shared" si="78"/>
        <v/>
      </c>
    </row>
    <row r="1641" spans="2:26" ht="18.75">
      <c r="B1641" s="211" t="s">
        <v>1893</v>
      </c>
      <c r="C1641" s="211" t="s">
        <v>2808</v>
      </c>
      <c r="D1641" s="46" t="s">
        <v>2783</v>
      </c>
      <c r="E1641" s="31">
        <v>1</v>
      </c>
      <c r="F1641" s="31" t="s">
        <v>2807</v>
      </c>
      <c r="G1641" s="318">
        <v>0.1</v>
      </c>
      <c r="H1641" s="318">
        <f t="shared" si="76"/>
        <v>6.1728395061728392E-2</v>
      </c>
      <c r="I1641" s="319">
        <v>115</v>
      </c>
      <c r="J1641" s="251">
        <f>_xlfn.XLOOKUP($I1641,Inputs!$C$6:$C$23,Inputs!$D$6:$D$23)*$G1641</f>
        <v>4.1714285714285718E-2</v>
      </c>
      <c r="K1641" s="252">
        <f t="shared" si="77"/>
        <v>3</v>
      </c>
      <c r="L1641" s="322"/>
      <c r="M1641" s="322"/>
      <c r="N1641" s="322"/>
      <c r="O1641" s="322"/>
      <c r="P1641" s="322"/>
      <c r="Q1641" s="250">
        <f>_xlfn.XLOOKUP($I1641,Inputs!$G$6:$G$23,Inputs!$J$6:$J$23)*$K1641</f>
        <v>98.449131513647643</v>
      </c>
      <c r="R1641" s="250">
        <f>_xlfn.XLOOKUP($I1641,Inputs!$G$6:$G$23,Inputs!$K$6:$K$23)*$K1641</f>
        <v>108.40163934426229</v>
      </c>
      <c r="S1641" s="211" t="s">
        <v>1898</v>
      </c>
      <c r="T1641" s="31" t="s">
        <v>4501</v>
      </c>
      <c r="U1641" s="211" t="s">
        <v>3437</v>
      </c>
      <c r="V1641" s="31" t="s">
        <v>4048</v>
      </c>
      <c r="W1641" s="16"/>
      <c r="X1641" s="16"/>
      <c r="Y1641" s="74">
        <v>778</v>
      </c>
      <c r="Z1641" s="196" t="str">
        <f t="shared" si="78"/>
        <v/>
      </c>
    </row>
    <row r="1642" spans="2:26" ht="18.75">
      <c r="B1642" s="211" t="s">
        <v>1893</v>
      </c>
      <c r="C1642" s="211" t="s">
        <v>2808</v>
      </c>
      <c r="D1642" s="46" t="s">
        <v>2783</v>
      </c>
      <c r="E1642" s="31">
        <v>1</v>
      </c>
      <c r="F1642" s="31" t="s">
        <v>2807</v>
      </c>
      <c r="G1642" s="318">
        <v>0.1</v>
      </c>
      <c r="H1642" s="318">
        <f t="shared" si="76"/>
        <v>6.1728395061728392E-2</v>
      </c>
      <c r="I1642" s="319">
        <v>115</v>
      </c>
      <c r="J1642" s="251">
        <f>_xlfn.XLOOKUP($I1642,Inputs!$C$6:$C$23,Inputs!$D$6:$D$23)*$G1642</f>
        <v>4.1714285714285718E-2</v>
      </c>
      <c r="K1642" s="252">
        <f t="shared" si="77"/>
        <v>3</v>
      </c>
      <c r="L1642" s="322"/>
      <c r="M1642" s="322"/>
      <c r="N1642" s="322"/>
      <c r="O1642" s="322"/>
      <c r="P1642" s="322"/>
      <c r="Q1642" s="250">
        <f>_xlfn.XLOOKUP($I1642,Inputs!$G$6:$G$23,Inputs!$J$6:$J$23)*$K1642</f>
        <v>98.449131513647643</v>
      </c>
      <c r="R1642" s="250">
        <f>_xlfn.XLOOKUP($I1642,Inputs!$G$6:$G$23,Inputs!$K$6:$K$23)*$K1642</f>
        <v>108.40163934426229</v>
      </c>
      <c r="S1642" s="211" t="s">
        <v>1897</v>
      </c>
      <c r="T1642" s="31" t="s">
        <v>2940</v>
      </c>
      <c r="U1642" s="211" t="s">
        <v>1898</v>
      </c>
      <c r="V1642" s="31" t="s">
        <v>4501</v>
      </c>
      <c r="W1642" s="16"/>
      <c r="X1642" s="16"/>
      <c r="Y1642" s="74">
        <v>779</v>
      </c>
      <c r="Z1642" s="196" t="str">
        <f t="shared" si="78"/>
        <v/>
      </c>
    </row>
    <row r="1643" spans="2:26" ht="18.75">
      <c r="B1643" s="211" t="s">
        <v>1899</v>
      </c>
      <c r="C1643" s="211" t="s">
        <v>2808</v>
      </c>
      <c r="D1643" s="46" t="s">
        <v>2783</v>
      </c>
      <c r="E1643" s="31">
        <v>1</v>
      </c>
      <c r="F1643" s="31" t="s">
        <v>2807</v>
      </c>
      <c r="G1643" s="318">
        <v>0.1</v>
      </c>
      <c r="H1643" s="318">
        <f t="shared" si="76"/>
        <v>6.1728395061728392E-2</v>
      </c>
      <c r="I1643" s="319">
        <v>115</v>
      </c>
      <c r="J1643" s="251">
        <f>_xlfn.XLOOKUP($I1643,Inputs!$C$6:$C$23,Inputs!$D$6:$D$23)*$G1643</f>
        <v>4.1714285714285718E-2</v>
      </c>
      <c r="K1643" s="252">
        <f t="shared" si="77"/>
        <v>3</v>
      </c>
      <c r="L1643" s="322"/>
      <c r="M1643" s="322"/>
      <c r="N1643" s="322"/>
      <c r="O1643" s="322"/>
      <c r="P1643" s="322"/>
      <c r="Q1643" s="250">
        <f>_xlfn.XLOOKUP($I1643,Inputs!$G$6:$G$23,Inputs!$J$6:$J$23)*$K1643</f>
        <v>98.449131513647643</v>
      </c>
      <c r="R1643" s="250">
        <f>_xlfn.XLOOKUP($I1643,Inputs!$G$6:$G$23,Inputs!$K$6:$K$23)*$K1643</f>
        <v>108.40163934426229</v>
      </c>
      <c r="S1643" s="211" t="s">
        <v>4365</v>
      </c>
      <c r="T1643" s="31" t="s">
        <v>3137</v>
      </c>
      <c r="U1643" s="211" t="s">
        <v>4327</v>
      </c>
      <c r="V1643" s="31" t="s">
        <v>4325</v>
      </c>
      <c r="W1643" s="16"/>
      <c r="X1643" s="16"/>
      <c r="Y1643" s="74">
        <v>780</v>
      </c>
      <c r="Z1643" s="196" t="str">
        <f t="shared" si="78"/>
        <v/>
      </c>
    </row>
    <row r="1644" spans="2:26" ht="18.75">
      <c r="B1644" s="211" t="s">
        <v>1899</v>
      </c>
      <c r="C1644" s="211" t="s">
        <v>2808</v>
      </c>
      <c r="D1644" s="46" t="s">
        <v>2783</v>
      </c>
      <c r="E1644" s="31">
        <v>1</v>
      </c>
      <c r="F1644" s="31" t="s">
        <v>2807</v>
      </c>
      <c r="G1644" s="318">
        <v>20</v>
      </c>
      <c r="H1644" s="318">
        <f t="shared" si="76"/>
        <v>12.345679012345679</v>
      </c>
      <c r="I1644" s="319">
        <v>115</v>
      </c>
      <c r="J1644" s="251">
        <f>_xlfn.XLOOKUP($I1644,Inputs!$C$6:$C$23,Inputs!$D$6:$D$23)*$G1644</f>
        <v>8.3428571428571434</v>
      </c>
      <c r="K1644" s="252">
        <f t="shared" si="77"/>
        <v>3</v>
      </c>
      <c r="L1644" s="322"/>
      <c r="M1644" s="322"/>
      <c r="N1644" s="322"/>
      <c r="O1644" s="322"/>
      <c r="P1644" s="322"/>
      <c r="Q1644" s="250">
        <f>_xlfn.XLOOKUP($I1644,Inputs!$G$6:$G$23,Inputs!$J$6:$J$23)*$K1644</f>
        <v>98.449131513647643</v>
      </c>
      <c r="R1644" s="250">
        <f>_xlfn.XLOOKUP($I1644,Inputs!$G$6:$G$23,Inputs!$K$6:$K$23)*$K1644</f>
        <v>108.40163934426229</v>
      </c>
      <c r="S1644" s="211" t="s">
        <v>4365</v>
      </c>
      <c r="T1644" s="31" t="s">
        <v>3137</v>
      </c>
      <c r="U1644" s="211" t="s">
        <v>4372</v>
      </c>
      <c r="V1644" s="31" t="s">
        <v>3138</v>
      </c>
      <c r="W1644" s="16"/>
      <c r="X1644" s="16"/>
      <c r="Y1644" s="74">
        <v>781</v>
      </c>
      <c r="Z1644" s="196" t="str">
        <f t="shared" si="78"/>
        <v/>
      </c>
    </row>
    <row r="1645" spans="2:26" ht="18.75">
      <c r="B1645" s="211" t="s">
        <v>1899</v>
      </c>
      <c r="C1645" s="211" t="s">
        <v>2808</v>
      </c>
      <c r="D1645" s="46" t="s">
        <v>2783</v>
      </c>
      <c r="E1645" s="31">
        <v>1</v>
      </c>
      <c r="F1645" s="31" t="s">
        <v>2807</v>
      </c>
      <c r="G1645" s="318">
        <v>20</v>
      </c>
      <c r="H1645" s="318">
        <f t="shared" si="76"/>
        <v>12.345679012345679</v>
      </c>
      <c r="I1645" s="319">
        <v>115</v>
      </c>
      <c r="J1645" s="251">
        <f>_xlfn.XLOOKUP($I1645,Inputs!$C$6:$C$23,Inputs!$D$6:$D$23)*$G1645</f>
        <v>8.3428571428571434</v>
      </c>
      <c r="K1645" s="252">
        <f t="shared" si="77"/>
        <v>3</v>
      </c>
      <c r="L1645" s="322"/>
      <c r="M1645" s="322"/>
      <c r="N1645" s="322"/>
      <c r="O1645" s="322"/>
      <c r="P1645" s="322"/>
      <c r="Q1645" s="250">
        <f>_xlfn.XLOOKUP($I1645,Inputs!$G$6:$G$23,Inputs!$J$6:$J$23)*$K1645</f>
        <v>98.449131513647643</v>
      </c>
      <c r="R1645" s="250">
        <f>_xlfn.XLOOKUP($I1645,Inputs!$G$6:$G$23,Inputs!$K$6:$K$23)*$K1645</f>
        <v>108.40163934426229</v>
      </c>
      <c r="S1645" s="211" t="s">
        <v>1900</v>
      </c>
      <c r="T1645" s="31" t="s">
        <v>4090</v>
      </c>
      <c r="U1645" s="211" t="s">
        <v>4365</v>
      </c>
      <c r="V1645" s="31" t="s">
        <v>3137</v>
      </c>
      <c r="W1645" s="16"/>
      <c r="X1645" s="16"/>
      <c r="Y1645" s="74">
        <v>782</v>
      </c>
      <c r="Z1645" s="196" t="str">
        <f t="shared" si="78"/>
        <v/>
      </c>
    </row>
    <row r="1646" spans="2:26" ht="18.75">
      <c r="B1646" s="211" t="s">
        <v>1899</v>
      </c>
      <c r="C1646" s="211" t="s">
        <v>2808</v>
      </c>
      <c r="D1646" s="46" t="s">
        <v>2783</v>
      </c>
      <c r="E1646" s="31">
        <v>1</v>
      </c>
      <c r="F1646" s="31" t="s">
        <v>2807</v>
      </c>
      <c r="G1646" s="318">
        <v>5</v>
      </c>
      <c r="H1646" s="318">
        <f t="shared" si="76"/>
        <v>3.0864197530864197</v>
      </c>
      <c r="I1646" s="319">
        <v>115</v>
      </c>
      <c r="J1646" s="251">
        <f>_xlfn.XLOOKUP($I1646,Inputs!$C$6:$C$23,Inputs!$D$6:$D$23)*$G1646</f>
        <v>2.0857142857142859</v>
      </c>
      <c r="K1646" s="252">
        <f t="shared" si="77"/>
        <v>3</v>
      </c>
      <c r="L1646" s="322"/>
      <c r="M1646" s="322"/>
      <c r="N1646" s="322"/>
      <c r="O1646" s="322"/>
      <c r="P1646" s="322"/>
      <c r="Q1646" s="250">
        <f>_xlfn.XLOOKUP($I1646,Inputs!$G$6:$G$23,Inputs!$J$6:$J$23)*$K1646</f>
        <v>98.449131513647643</v>
      </c>
      <c r="R1646" s="250">
        <f>_xlfn.XLOOKUP($I1646,Inputs!$G$6:$G$23,Inputs!$K$6:$K$23)*$K1646</f>
        <v>108.40163934426229</v>
      </c>
      <c r="S1646" s="211" t="s">
        <v>1900</v>
      </c>
      <c r="T1646" s="31" t="s">
        <v>4090</v>
      </c>
      <c r="U1646" s="211" t="s">
        <v>1901</v>
      </c>
      <c r="V1646" s="31" t="s">
        <v>4639</v>
      </c>
      <c r="W1646" s="16"/>
      <c r="X1646" s="16"/>
      <c r="Y1646" s="74">
        <v>783</v>
      </c>
      <c r="Z1646" s="196" t="str">
        <f t="shared" si="78"/>
        <v/>
      </c>
    </row>
    <row r="1647" spans="2:26" ht="18.75">
      <c r="B1647" s="211" t="s">
        <v>1899</v>
      </c>
      <c r="C1647" s="211" t="s">
        <v>2808</v>
      </c>
      <c r="D1647" s="46" t="s">
        <v>2783</v>
      </c>
      <c r="E1647" s="31">
        <v>1</v>
      </c>
      <c r="F1647" s="31" t="s">
        <v>2807</v>
      </c>
      <c r="G1647" s="318">
        <v>20</v>
      </c>
      <c r="H1647" s="318">
        <f t="shared" si="76"/>
        <v>12.345679012345679</v>
      </c>
      <c r="I1647" s="319">
        <v>115</v>
      </c>
      <c r="J1647" s="251">
        <f>_xlfn.XLOOKUP($I1647,Inputs!$C$6:$C$23,Inputs!$D$6:$D$23)*$G1647</f>
        <v>8.3428571428571434</v>
      </c>
      <c r="K1647" s="252">
        <f t="shared" si="77"/>
        <v>3</v>
      </c>
      <c r="L1647" s="322"/>
      <c r="M1647" s="322"/>
      <c r="N1647" s="322"/>
      <c r="O1647" s="322"/>
      <c r="P1647" s="322"/>
      <c r="Q1647" s="250">
        <f>_xlfn.XLOOKUP($I1647,Inputs!$G$6:$G$23,Inputs!$J$6:$J$23)*$K1647</f>
        <v>98.449131513647643</v>
      </c>
      <c r="R1647" s="250">
        <f>_xlfn.XLOOKUP($I1647,Inputs!$G$6:$G$23,Inputs!$K$6:$K$23)*$K1647</f>
        <v>108.40163934426229</v>
      </c>
      <c r="S1647" s="211" t="s">
        <v>4372</v>
      </c>
      <c r="T1647" s="31" t="s">
        <v>3138</v>
      </c>
      <c r="U1647" s="211" t="s">
        <v>1902</v>
      </c>
      <c r="V1647" s="31" t="s">
        <v>4071</v>
      </c>
      <c r="W1647" s="16"/>
      <c r="X1647" s="16"/>
      <c r="Y1647" s="74">
        <v>784</v>
      </c>
      <c r="Z1647" s="196" t="str">
        <f t="shared" si="78"/>
        <v/>
      </c>
    </row>
    <row r="1648" spans="2:26" ht="18.75">
      <c r="B1648" s="211" t="s">
        <v>1899</v>
      </c>
      <c r="C1648" s="211" t="s">
        <v>2808</v>
      </c>
      <c r="D1648" s="46" t="s">
        <v>2783</v>
      </c>
      <c r="E1648" s="31">
        <v>1</v>
      </c>
      <c r="F1648" s="31" t="s">
        <v>2807</v>
      </c>
      <c r="G1648" s="318">
        <v>0.1</v>
      </c>
      <c r="H1648" s="318">
        <f t="shared" si="76"/>
        <v>6.1728395061728392E-2</v>
      </c>
      <c r="I1648" s="319">
        <v>115</v>
      </c>
      <c r="J1648" s="251">
        <f>_xlfn.XLOOKUP($I1648,Inputs!$C$6:$C$23,Inputs!$D$6:$D$23)*$G1648</f>
        <v>4.1714285714285718E-2</v>
      </c>
      <c r="K1648" s="252">
        <f t="shared" si="77"/>
        <v>3</v>
      </c>
      <c r="L1648" s="322"/>
      <c r="M1648" s="322"/>
      <c r="N1648" s="322"/>
      <c r="O1648" s="322"/>
      <c r="P1648" s="322"/>
      <c r="Q1648" s="250">
        <f>_xlfn.XLOOKUP($I1648,Inputs!$G$6:$G$23,Inputs!$J$6:$J$23)*$K1648</f>
        <v>98.449131513647643</v>
      </c>
      <c r="R1648" s="250">
        <f>_xlfn.XLOOKUP($I1648,Inputs!$G$6:$G$23,Inputs!$K$6:$K$23)*$K1648</f>
        <v>108.40163934426229</v>
      </c>
      <c r="S1648" s="211" t="s">
        <v>4372</v>
      </c>
      <c r="T1648" s="31" t="s">
        <v>3138</v>
      </c>
      <c r="U1648" s="211" t="s">
        <v>4371</v>
      </c>
      <c r="V1648" s="31" t="s">
        <v>4164</v>
      </c>
      <c r="W1648" s="16"/>
      <c r="X1648" s="16"/>
      <c r="Y1648" s="74">
        <v>785</v>
      </c>
      <c r="Z1648" s="196" t="str">
        <f t="shared" si="78"/>
        <v/>
      </c>
    </row>
    <row r="1649" spans="2:26" ht="18.75">
      <c r="B1649" s="211" t="s">
        <v>1903</v>
      </c>
      <c r="C1649" s="211" t="s">
        <v>2808</v>
      </c>
      <c r="D1649" s="46" t="s">
        <v>2783</v>
      </c>
      <c r="E1649" s="31">
        <v>1</v>
      </c>
      <c r="F1649" s="31" t="s">
        <v>2807</v>
      </c>
      <c r="G1649" s="318">
        <v>140</v>
      </c>
      <c r="H1649" s="318">
        <f t="shared" si="76"/>
        <v>86.419753086419746</v>
      </c>
      <c r="I1649" s="319">
        <v>230</v>
      </c>
      <c r="J1649" s="251">
        <f>_xlfn.XLOOKUP($I1649,Inputs!$C$6:$C$23,Inputs!$D$6:$D$23)*$G1649</f>
        <v>67.2</v>
      </c>
      <c r="K1649" s="252">
        <f t="shared" si="77"/>
        <v>2.2395954120969481</v>
      </c>
      <c r="L1649" s="322"/>
      <c r="M1649" s="322"/>
      <c r="N1649" s="322"/>
      <c r="O1649" s="322"/>
      <c r="P1649" s="322"/>
      <c r="Q1649" s="250">
        <f>_xlfn.XLOOKUP($I1649,Inputs!$G$6:$G$23,Inputs!$J$6:$J$23)*$K1649</f>
        <v>300.10578522099104</v>
      </c>
      <c r="R1649" s="250">
        <f>_xlfn.XLOOKUP($I1649,Inputs!$G$6:$G$23,Inputs!$K$6:$K$23)*$K1649</f>
        <v>324.7413347540575</v>
      </c>
      <c r="S1649" s="211" t="s">
        <v>1898</v>
      </c>
      <c r="T1649" s="31" t="s">
        <v>4501</v>
      </c>
      <c r="U1649" s="211" t="s">
        <v>1228</v>
      </c>
      <c r="V1649" s="31" t="s">
        <v>4610</v>
      </c>
      <c r="W1649" s="16"/>
      <c r="X1649" s="16"/>
      <c r="Y1649" s="74">
        <v>786</v>
      </c>
      <c r="Z1649" s="196" t="str">
        <f t="shared" si="78"/>
        <v/>
      </c>
    </row>
    <row r="1650" spans="2:26" ht="18.75">
      <c r="B1650" s="211" t="s">
        <v>1904</v>
      </c>
      <c r="C1650" s="211" t="s">
        <v>2808</v>
      </c>
      <c r="D1650" s="46" t="s">
        <v>2783</v>
      </c>
      <c r="E1650" s="31">
        <v>1</v>
      </c>
      <c r="F1650" s="31" t="s">
        <v>2807</v>
      </c>
      <c r="G1650" s="318">
        <v>1</v>
      </c>
      <c r="H1650" s="318">
        <f t="shared" si="76"/>
        <v>0.61728395061728392</v>
      </c>
      <c r="I1650" s="319">
        <v>115</v>
      </c>
      <c r="J1650" s="251">
        <f>_xlfn.XLOOKUP($I1650,Inputs!$C$6:$C$23,Inputs!$D$6:$D$23)*$G1650</f>
        <v>0.41714285714285715</v>
      </c>
      <c r="K1650" s="252">
        <f t="shared" si="77"/>
        <v>3</v>
      </c>
      <c r="L1650" s="322"/>
      <c r="M1650" s="322"/>
      <c r="N1650" s="322"/>
      <c r="O1650" s="322"/>
      <c r="P1650" s="322"/>
      <c r="Q1650" s="250">
        <f>_xlfn.XLOOKUP($I1650,Inputs!$G$6:$G$23,Inputs!$J$6:$J$23)*$K1650</f>
        <v>98.449131513647643</v>
      </c>
      <c r="R1650" s="250">
        <f>_xlfn.XLOOKUP($I1650,Inputs!$G$6:$G$23,Inputs!$K$6:$K$23)*$K1650</f>
        <v>108.40163934426229</v>
      </c>
      <c r="S1650" s="211" t="s">
        <v>1898</v>
      </c>
      <c r="T1650" s="31" t="s">
        <v>4501</v>
      </c>
      <c r="U1650" s="211" t="s">
        <v>4462</v>
      </c>
      <c r="V1650" s="31" t="s">
        <v>4463</v>
      </c>
      <c r="W1650" s="16"/>
      <c r="X1650" s="16"/>
      <c r="Y1650" s="74">
        <v>787</v>
      </c>
      <c r="Z1650" s="196" t="str">
        <f t="shared" si="78"/>
        <v/>
      </c>
    </row>
    <row r="1651" spans="2:26" ht="18.75">
      <c r="B1651" s="211" t="s">
        <v>1905</v>
      </c>
      <c r="C1651" s="211" t="s">
        <v>2808</v>
      </c>
      <c r="D1651" s="46" t="s">
        <v>2783</v>
      </c>
      <c r="E1651" s="31">
        <v>1</v>
      </c>
      <c r="F1651" s="31" t="s">
        <v>2807</v>
      </c>
      <c r="G1651" s="318">
        <v>0.9</v>
      </c>
      <c r="H1651" s="318">
        <f t="shared" si="76"/>
        <v>0.55555555555555558</v>
      </c>
      <c r="I1651" s="319">
        <v>115</v>
      </c>
      <c r="J1651" s="251">
        <f>_xlfn.XLOOKUP($I1651,Inputs!$C$6:$C$23,Inputs!$D$6:$D$23)*$G1651</f>
        <v>0.37542857142857144</v>
      </c>
      <c r="K1651" s="252">
        <f t="shared" si="77"/>
        <v>3</v>
      </c>
      <c r="L1651" s="322"/>
      <c r="M1651" s="322"/>
      <c r="N1651" s="322"/>
      <c r="O1651" s="322"/>
      <c r="P1651" s="322"/>
      <c r="Q1651" s="250">
        <f>_xlfn.XLOOKUP($I1651,Inputs!$G$6:$G$23,Inputs!$J$6:$J$23)*$K1651</f>
        <v>98.449131513647643</v>
      </c>
      <c r="R1651" s="250">
        <f>_xlfn.XLOOKUP($I1651,Inputs!$G$6:$G$23,Inputs!$K$6:$K$23)*$K1651</f>
        <v>108.40163934426229</v>
      </c>
      <c r="S1651" s="211" t="s">
        <v>1898</v>
      </c>
      <c r="T1651" s="31" t="s">
        <v>4501</v>
      </c>
      <c r="U1651" s="211" t="s">
        <v>4462</v>
      </c>
      <c r="V1651" s="31" t="s">
        <v>4463</v>
      </c>
      <c r="W1651" s="16"/>
      <c r="X1651" s="16"/>
      <c r="Y1651" s="74">
        <v>788</v>
      </c>
      <c r="Z1651" s="196" t="str">
        <f t="shared" si="78"/>
        <v/>
      </c>
    </row>
    <row r="1652" spans="2:26" ht="18.75">
      <c r="B1652" s="211" t="s">
        <v>1906</v>
      </c>
      <c r="C1652" s="211" t="s">
        <v>2808</v>
      </c>
      <c r="D1652" s="46" t="s">
        <v>2783</v>
      </c>
      <c r="E1652" s="31">
        <v>1</v>
      </c>
      <c r="F1652" s="31" t="s">
        <v>2807</v>
      </c>
      <c r="G1652" s="318">
        <v>20</v>
      </c>
      <c r="H1652" s="318">
        <f t="shared" si="76"/>
        <v>12.345679012345679</v>
      </c>
      <c r="I1652" s="319">
        <v>115</v>
      </c>
      <c r="J1652" s="251">
        <f>_xlfn.XLOOKUP($I1652,Inputs!$C$6:$C$23,Inputs!$D$6:$D$23)*$G1652</f>
        <v>8.3428571428571434</v>
      </c>
      <c r="K1652" s="252">
        <f t="shared" si="77"/>
        <v>3</v>
      </c>
      <c r="L1652" s="322"/>
      <c r="M1652" s="322"/>
      <c r="N1652" s="322"/>
      <c r="O1652" s="322"/>
      <c r="P1652" s="322"/>
      <c r="Q1652" s="250">
        <f>_xlfn.XLOOKUP($I1652,Inputs!$G$6:$G$23,Inputs!$J$6:$J$23)*$K1652</f>
        <v>98.449131513647643</v>
      </c>
      <c r="R1652" s="250">
        <f>_xlfn.XLOOKUP($I1652,Inputs!$G$6:$G$23,Inputs!$K$6:$K$23)*$K1652</f>
        <v>108.40163934426229</v>
      </c>
      <c r="S1652" s="211" t="s">
        <v>1907</v>
      </c>
      <c r="T1652" s="31" t="s">
        <v>3173</v>
      </c>
      <c r="U1652" s="211" t="s">
        <v>1908</v>
      </c>
      <c r="V1652" s="31" t="s">
        <v>3379</v>
      </c>
      <c r="W1652" s="16"/>
      <c r="X1652" s="16"/>
      <c r="Y1652" s="74">
        <v>790</v>
      </c>
      <c r="Z1652" s="196" t="str">
        <f t="shared" si="78"/>
        <v/>
      </c>
    </row>
    <row r="1653" spans="2:26" ht="18.75">
      <c r="B1653" s="211" t="s">
        <v>1909</v>
      </c>
      <c r="C1653" s="211" t="s">
        <v>2808</v>
      </c>
      <c r="D1653" s="46" t="s">
        <v>2783</v>
      </c>
      <c r="E1653" s="31">
        <v>1</v>
      </c>
      <c r="F1653" s="31" t="s">
        <v>2807</v>
      </c>
      <c r="G1653" s="318">
        <v>20</v>
      </c>
      <c r="H1653" s="318">
        <f t="shared" si="76"/>
        <v>12.345679012345679</v>
      </c>
      <c r="I1653" s="319">
        <v>115</v>
      </c>
      <c r="J1653" s="251">
        <f>_xlfn.XLOOKUP($I1653,Inputs!$C$6:$C$23,Inputs!$D$6:$D$23)*$G1653</f>
        <v>8.3428571428571434</v>
      </c>
      <c r="K1653" s="252">
        <f t="shared" si="77"/>
        <v>3</v>
      </c>
      <c r="L1653" s="322"/>
      <c r="M1653" s="322"/>
      <c r="N1653" s="322"/>
      <c r="O1653" s="322"/>
      <c r="P1653" s="322"/>
      <c r="Q1653" s="250">
        <f>_xlfn.XLOOKUP($I1653,Inputs!$G$6:$G$23,Inputs!$J$6:$J$23)*$K1653</f>
        <v>98.449131513647643</v>
      </c>
      <c r="R1653" s="250">
        <f>_xlfn.XLOOKUP($I1653,Inputs!$G$6:$G$23,Inputs!$K$6:$K$23)*$K1653</f>
        <v>108.40163934426229</v>
      </c>
      <c r="S1653" s="211" t="s">
        <v>1542</v>
      </c>
      <c r="T1653" s="31" t="s">
        <v>4028</v>
      </c>
      <c r="U1653" s="211" t="s">
        <v>1857</v>
      </c>
      <c r="V1653" s="31" t="s">
        <v>3335</v>
      </c>
      <c r="W1653" s="16"/>
      <c r="X1653" s="16"/>
      <c r="Y1653" s="74">
        <v>791</v>
      </c>
      <c r="Z1653" s="196" t="str">
        <f t="shared" si="78"/>
        <v/>
      </c>
    </row>
    <row r="1654" spans="2:26" ht="18.75">
      <c r="B1654" s="211" t="s">
        <v>1910</v>
      </c>
      <c r="C1654" s="211" t="s">
        <v>2808</v>
      </c>
      <c r="D1654" s="46" t="s">
        <v>2783</v>
      </c>
      <c r="E1654" s="31">
        <v>1</v>
      </c>
      <c r="F1654" s="31" t="s">
        <v>2807</v>
      </c>
      <c r="G1654" s="318">
        <v>20</v>
      </c>
      <c r="H1654" s="318">
        <f t="shared" si="76"/>
        <v>12.345679012345679</v>
      </c>
      <c r="I1654" s="319">
        <v>115</v>
      </c>
      <c r="J1654" s="251">
        <f>_xlfn.XLOOKUP($I1654,Inputs!$C$6:$C$23,Inputs!$D$6:$D$23)*$G1654</f>
        <v>8.3428571428571434</v>
      </c>
      <c r="K1654" s="252">
        <f t="shared" si="77"/>
        <v>3</v>
      </c>
      <c r="L1654" s="322"/>
      <c r="M1654" s="322"/>
      <c r="N1654" s="322"/>
      <c r="O1654" s="322"/>
      <c r="P1654" s="322"/>
      <c r="Q1654" s="250">
        <f>_xlfn.XLOOKUP($I1654,Inputs!$G$6:$G$23,Inputs!$J$6:$J$23)*$K1654</f>
        <v>98.449131513647643</v>
      </c>
      <c r="R1654" s="250">
        <f>_xlfn.XLOOKUP($I1654,Inputs!$G$6:$G$23,Inputs!$K$6:$K$23)*$K1654</f>
        <v>108.40163934426229</v>
      </c>
      <c r="S1654" s="211" t="s">
        <v>1911</v>
      </c>
      <c r="T1654" s="31" t="s">
        <v>4144</v>
      </c>
      <c r="U1654" s="211" t="s">
        <v>1912</v>
      </c>
      <c r="V1654" s="31" t="s">
        <v>4014</v>
      </c>
      <c r="W1654" s="16"/>
      <c r="X1654" s="16"/>
      <c r="Y1654" s="74">
        <v>792</v>
      </c>
      <c r="Z1654" s="196" t="str">
        <f t="shared" si="78"/>
        <v/>
      </c>
    </row>
    <row r="1655" spans="2:26" ht="18.75">
      <c r="B1655" s="211" t="s">
        <v>1922</v>
      </c>
      <c r="C1655" s="211" t="s">
        <v>2808</v>
      </c>
      <c r="D1655" s="46" t="s">
        <v>2783</v>
      </c>
      <c r="E1655" s="31">
        <v>1</v>
      </c>
      <c r="F1655" s="31" t="s">
        <v>2807</v>
      </c>
      <c r="G1655" s="318">
        <v>1</v>
      </c>
      <c r="H1655" s="318">
        <f t="shared" si="76"/>
        <v>0.61728395061728392</v>
      </c>
      <c r="I1655" s="319">
        <v>115</v>
      </c>
      <c r="J1655" s="251">
        <f>_xlfn.XLOOKUP($I1655,Inputs!$C$6:$C$23,Inputs!$D$6:$D$23)*$G1655</f>
        <v>0.41714285714285715</v>
      </c>
      <c r="K1655" s="252">
        <f t="shared" si="77"/>
        <v>3</v>
      </c>
      <c r="L1655" s="322"/>
      <c r="M1655" s="322"/>
      <c r="N1655" s="322"/>
      <c r="O1655" s="322"/>
      <c r="P1655" s="322"/>
      <c r="Q1655" s="250">
        <f>_xlfn.XLOOKUP($I1655,Inputs!$G$6:$G$23,Inputs!$J$6:$J$23)*$K1655</f>
        <v>98.449131513647643</v>
      </c>
      <c r="R1655" s="250">
        <f>_xlfn.XLOOKUP($I1655,Inputs!$G$6:$G$23,Inputs!$K$6:$K$23)*$K1655</f>
        <v>108.40163934426229</v>
      </c>
      <c r="S1655" s="211" t="s">
        <v>4401</v>
      </c>
      <c r="T1655" s="31" t="s">
        <v>4502</v>
      </c>
      <c r="U1655" s="211" t="s">
        <v>1923</v>
      </c>
      <c r="V1655" s="31" t="s">
        <v>3362</v>
      </c>
      <c r="W1655" s="16"/>
      <c r="X1655" s="16"/>
      <c r="Y1655" s="74">
        <v>808</v>
      </c>
      <c r="Z1655" s="196" t="str">
        <f t="shared" si="78"/>
        <v/>
      </c>
    </row>
    <row r="1656" spans="2:26" ht="18.75">
      <c r="B1656" s="211" t="s">
        <v>1924</v>
      </c>
      <c r="C1656" s="211" t="s">
        <v>2808</v>
      </c>
      <c r="D1656" s="46" t="s">
        <v>2783</v>
      </c>
      <c r="E1656" s="31">
        <v>1</v>
      </c>
      <c r="F1656" s="31" t="s">
        <v>2807</v>
      </c>
      <c r="G1656" s="318">
        <v>1</v>
      </c>
      <c r="H1656" s="318">
        <f t="shared" si="76"/>
        <v>0.61728395061728392</v>
      </c>
      <c r="I1656" s="319">
        <v>115</v>
      </c>
      <c r="J1656" s="251">
        <f>_xlfn.XLOOKUP($I1656,Inputs!$C$6:$C$23,Inputs!$D$6:$D$23)*$G1656</f>
        <v>0.41714285714285715</v>
      </c>
      <c r="K1656" s="252">
        <f t="shared" si="77"/>
        <v>3</v>
      </c>
      <c r="L1656" s="322"/>
      <c r="M1656" s="322"/>
      <c r="N1656" s="322"/>
      <c r="O1656" s="322"/>
      <c r="P1656" s="322"/>
      <c r="Q1656" s="250">
        <f>_xlfn.XLOOKUP($I1656,Inputs!$G$6:$G$23,Inputs!$J$6:$J$23)*$K1656</f>
        <v>98.449131513647643</v>
      </c>
      <c r="R1656" s="250">
        <f>_xlfn.XLOOKUP($I1656,Inputs!$G$6:$G$23,Inputs!$K$6:$K$23)*$K1656</f>
        <v>108.40163934426229</v>
      </c>
      <c r="S1656" s="211" t="s">
        <v>4401</v>
      </c>
      <c r="T1656" s="31" t="s">
        <v>4502</v>
      </c>
      <c r="U1656" s="211" t="s">
        <v>1923</v>
      </c>
      <c r="V1656" s="31" t="s">
        <v>3362</v>
      </c>
      <c r="W1656" s="16"/>
      <c r="X1656" s="16"/>
      <c r="Y1656" s="74">
        <v>809</v>
      </c>
      <c r="Z1656" s="196" t="str">
        <f t="shared" si="78"/>
        <v/>
      </c>
    </row>
    <row r="1657" spans="2:26" ht="18.75">
      <c r="B1657" s="211" t="s">
        <v>1925</v>
      </c>
      <c r="C1657" s="211" t="s">
        <v>2808</v>
      </c>
      <c r="D1657" s="46" t="s">
        <v>2783</v>
      </c>
      <c r="E1657" s="31">
        <v>1</v>
      </c>
      <c r="F1657" s="31" t="s">
        <v>2807</v>
      </c>
      <c r="G1657" s="318">
        <v>1</v>
      </c>
      <c r="H1657" s="318">
        <f t="shared" si="76"/>
        <v>0.61728395061728392</v>
      </c>
      <c r="I1657" s="319">
        <v>115</v>
      </c>
      <c r="J1657" s="251">
        <f>_xlfn.XLOOKUP($I1657,Inputs!$C$6:$C$23,Inputs!$D$6:$D$23)*$G1657</f>
        <v>0.41714285714285715</v>
      </c>
      <c r="K1657" s="252">
        <f t="shared" si="77"/>
        <v>3</v>
      </c>
      <c r="L1657" s="322"/>
      <c r="M1657" s="322"/>
      <c r="N1657" s="322"/>
      <c r="O1657" s="322"/>
      <c r="P1657" s="322"/>
      <c r="Q1657" s="250">
        <f>_xlfn.XLOOKUP($I1657,Inputs!$G$6:$G$23,Inputs!$J$6:$J$23)*$K1657</f>
        <v>98.449131513647643</v>
      </c>
      <c r="R1657" s="250">
        <f>_xlfn.XLOOKUP($I1657,Inputs!$G$6:$G$23,Inputs!$K$6:$K$23)*$K1657</f>
        <v>108.40163934426229</v>
      </c>
      <c r="S1657" s="211" t="s">
        <v>4401</v>
      </c>
      <c r="T1657" s="31" t="s">
        <v>4502</v>
      </c>
      <c r="U1657" s="211" t="s">
        <v>1923</v>
      </c>
      <c r="V1657" s="31" t="s">
        <v>3362</v>
      </c>
      <c r="W1657" s="16"/>
      <c r="X1657" s="16"/>
      <c r="Y1657" s="74">
        <v>810</v>
      </c>
      <c r="Z1657" s="196" t="str">
        <f t="shared" si="78"/>
        <v/>
      </c>
    </row>
    <row r="1658" spans="2:26" ht="18.75">
      <c r="B1658" s="211" t="s">
        <v>1933</v>
      </c>
      <c r="C1658" s="211" t="s">
        <v>2808</v>
      </c>
      <c r="D1658" s="46" t="s">
        <v>2783</v>
      </c>
      <c r="E1658" s="31">
        <v>1</v>
      </c>
      <c r="F1658" s="31" t="s">
        <v>2807</v>
      </c>
      <c r="G1658" s="318">
        <v>0.1</v>
      </c>
      <c r="H1658" s="318">
        <f t="shared" si="76"/>
        <v>6.1728395061728392E-2</v>
      </c>
      <c r="I1658" s="319">
        <v>230</v>
      </c>
      <c r="J1658" s="251">
        <f>_xlfn.XLOOKUP($I1658,Inputs!$C$6:$C$23,Inputs!$D$6:$D$23)*$G1658</f>
        <v>4.8000000000000001E-2</v>
      </c>
      <c r="K1658" s="252">
        <f t="shared" si="77"/>
        <v>3</v>
      </c>
      <c r="L1658" s="322"/>
      <c r="M1658" s="322"/>
      <c r="N1658" s="322"/>
      <c r="O1658" s="322"/>
      <c r="P1658" s="322"/>
      <c r="Q1658" s="250">
        <f>_xlfn.XLOOKUP($I1658,Inputs!$G$6:$G$23,Inputs!$J$6:$J$23)*$K1658</f>
        <v>402</v>
      </c>
      <c r="R1658" s="250">
        <f>_xlfn.XLOOKUP($I1658,Inputs!$G$6:$G$23,Inputs!$K$6:$K$23)*$K1658</f>
        <v>435</v>
      </c>
      <c r="S1658" s="211" t="s">
        <v>1937</v>
      </c>
      <c r="T1658" s="31" t="s">
        <v>3144</v>
      </c>
      <c r="U1658" s="211" t="s">
        <v>1938</v>
      </c>
      <c r="V1658" s="31" t="s">
        <v>3892</v>
      </c>
      <c r="W1658" s="16"/>
      <c r="X1658" s="16"/>
      <c r="Y1658" s="74">
        <v>817</v>
      </c>
      <c r="Z1658" s="196" t="str">
        <f t="shared" si="78"/>
        <v/>
      </c>
    </row>
    <row r="1659" spans="2:26" ht="18.75">
      <c r="B1659" s="211" t="s">
        <v>1933</v>
      </c>
      <c r="C1659" s="211" t="s">
        <v>2808</v>
      </c>
      <c r="D1659" s="46" t="s">
        <v>2783</v>
      </c>
      <c r="E1659" s="31">
        <v>1</v>
      </c>
      <c r="F1659" s="31" t="s">
        <v>2807</v>
      </c>
      <c r="G1659" s="318">
        <v>4</v>
      </c>
      <c r="H1659" s="318">
        <f t="shared" si="76"/>
        <v>2.4691358024691357</v>
      </c>
      <c r="I1659" s="319">
        <v>230</v>
      </c>
      <c r="J1659" s="251">
        <f>_xlfn.XLOOKUP($I1659,Inputs!$C$6:$C$23,Inputs!$D$6:$D$23)*$G1659</f>
        <v>1.92</v>
      </c>
      <c r="K1659" s="252">
        <f t="shared" si="77"/>
        <v>3</v>
      </c>
      <c r="L1659" s="322"/>
      <c r="M1659" s="322"/>
      <c r="N1659" s="322"/>
      <c r="O1659" s="322"/>
      <c r="P1659" s="322"/>
      <c r="Q1659" s="250">
        <f>_xlfn.XLOOKUP($I1659,Inputs!$G$6:$G$23,Inputs!$J$6:$J$23)*$K1659</f>
        <v>402</v>
      </c>
      <c r="R1659" s="250">
        <f>_xlfn.XLOOKUP($I1659,Inputs!$G$6:$G$23,Inputs!$K$6:$K$23)*$K1659</f>
        <v>435</v>
      </c>
      <c r="S1659" s="211" t="s">
        <v>1937</v>
      </c>
      <c r="T1659" s="31" t="s">
        <v>3144</v>
      </c>
      <c r="U1659" s="211" t="s">
        <v>1939</v>
      </c>
      <c r="V1659" s="31" t="s">
        <v>3145</v>
      </c>
      <c r="W1659" s="16"/>
      <c r="X1659" s="16"/>
      <c r="Y1659" s="74">
        <v>818</v>
      </c>
      <c r="Z1659" s="196" t="str">
        <f t="shared" si="78"/>
        <v/>
      </c>
    </row>
    <row r="1660" spans="2:26" ht="18.75">
      <c r="B1660" s="211" t="s">
        <v>1933</v>
      </c>
      <c r="C1660" s="211" t="s">
        <v>2808</v>
      </c>
      <c r="D1660" s="46" t="s">
        <v>2783</v>
      </c>
      <c r="E1660" s="31">
        <v>1</v>
      </c>
      <c r="F1660" s="31" t="s">
        <v>2807</v>
      </c>
      <c r="G1660" s="318">
        <v>0.1</v>
      </c>
      <c r="H1660" s="318">
        <f t="shared" si="76"/>
        <v>6.1728395061728392E-2</v>
      </c>
      <c r="I1660" s="319">
        <v>230</v>
      </c>
      <c r="J1660" s="251">
        <f>_xlfn.XLOOKUP($I1660,Inputs!$C$6:$C$23,Inputs!$D$6:$D$23)*$G1660</f>
        <v>4.8000000000000001E-2</v>
      </c>
      <c r="K1660" s="252">
        <f t="shared" si="77"/>
        <v>3</v>
      </c>
      <c r="L1660" s="322"/>
      <c r="M1660" s="322"/>
      <c r="N1660" s="322"/>
      <c r="O1660" s="322"/>
      <c r="P1660" s="322"/>
      <c r="Q1660" s="250">
        <f>_xlfn.XLOOKUP($I1660,Inputs!$G$6:$G$23,Inputs!$J$6:$J$23)*$K1660</f>
        <v>402</v>
      </c>
      <c r="R1660" s="250">
        <f>_xlfn.XLOOKUP($I1660,Inputs!$G$6:$G$23,Inputs!$K$6:$K$23)*$K1660</f>
        <v>435</v>
      </c>
      <c r="S1660" s="211" t="s">
        <v>1939</v>
      </c>
      <c r="T1660" s="31" t="s">
        <v>3145</v>
      </c>
      <c r="U1660" s="211" t="s">
        <v>1092</v>
      </c>
      <c r="V1660" s="31" t="s">
        <v>3898</v>
      </c>
      <c r="W1660" s="16"/>
      <c r="X1660" s="16"/>
      <c r="Y1660" s="74">
        <v>819</v>
      </c>
      <c r="Z1660" s="196" t="str">
        <f t="shared" si="78"/>
        <v/>
      </c>
    </row>
    <row r="1661" spans="2:26" ht="18.75">
      <c r="B1661" s="211" t="s">
        <v>1933</v>
      </c>
      <c r="C1661" s="211" t="s">
        <v>2808</v>
      </c>
      <c r="D1661" s="46" t="s">
        <v>2783</v>
      </c>
      <c r="E1661" s="31">
        <v>1</v>
      </c>
      <c r="F1661" s="31" t="s">
        <v>2807</v>
      </c>
      <c r="G1661" s="318">
        <v>0.1</v>
      </c>
      <c r="H1661" s="318">
        <f t="shared" si="76"/>
        <v>6.1728395061728392E-2</v>
      </c>
      <c r="I1661" s="319">
        <v>230</v>
      </c>
      <c r="J1661" s="251">
        <f>_xlfn.XLOOKUP($I1661,Inputs!$C$6:$C$23,Inputs!$D$6:$D$23)*$G1661</f>
        <v>4.8000000000000001E-2</v>
      </c>
      <c r="K1661" s="252">
        <f t="shared" si="77"/>
        <v>3</v>
      </c>
      <c r="L1661" s="322"/>
      <c r="M1661" s="322"/>
      <c r="N1661" s="322"/>
      <c r="O1661" s="322"/>
      <c r="P1661" s="322"/>
      <c r="Q1661" s="250">
        <f>_xlfn.XLOOKUP($I1661,Inputs!$G$6:$G$23,Inputs!$J$6:$J$23)*$K1661</f>
        <v>402</v>
      </c>
      <c r="R1661" s="250">
        <f>_xlfn.XLOOKUP($I1661,Inputs!$G$6:$G$23,Inputs!$K$6:$K$23)*$K1661</f>
        <v>435</v>
      </c>
      <c r="S1661" s="211" t="s">
        <v>1934</v>
      </c>
      <c r="T1661" s="31" t="s">
        <v>2954</v>
      </c>
      <c r="U1661" s="211" t="s">
        <v>1936</v>
      </c>
      <c r="V1661" s="31" t="s">
        <v>4608</v>
      </c>
      <c r="W1661" s="16"/>
      <c r="X1661" s="16"/>
      <c r="Y1661" s="74">
        <v>820</v>
      </c>
      <c r="Z1661" s="196" t="str">
        <f t="shared" si="78"/>
        <v/>
      </c>
    </row>
    <row r="1662" spans="2:26" ht="18.75">
      <c r="B1662" s="211" t="s">
        <v>1933</v>
      </c>
      <c r="C1662" s="211" t="s">
        <v>2808</v>
      </c>
      <c r="D1662" s="46" t="s">
        <v>2783</v>
      </c>
      <c r="E1662" s="31">
        <v>1</v>
      </c>
      <c r="F1662" s="31" t="s">
        <v>2807</v>
      </c>
      <c r="G1662" s="318">
        <v>8</v>
      </c>
      <c r="H1662" s="318">
        <f t="shared" si="76"/>
        <v>4.9382716049382713</v>
      </c>
      <c r="I1662" s="319">
        <v>230</v>
      </c>
      <c r="J1662" s="251">
        <f>_xlfn.XLOOKUP($I1662,Inputs!$C$6:$C$23,Inputs!$D$6:$D$23)*$G1662</f>
        <v>3.84</v>
      </c>
      <c r="K1662" s="252">
        <f t="shared" si="77"/>
        <v>3</v>
      </c>
      <c r="L1662" s="322"/>
      <c r="M1662" s="322"/>
      <c r="N1662" s="322"/>
      <c r="O1662" s="322"/>
      <c r="P1662" s="322"/>
      <c r="Q1662" s="250">
        <f>_xlfn.XLOOKUP($I1662,Inputs!$G$6:$G$23,Inputs!$J$6:$J$23)*$K1662</f>
        <v>402</v>
      </c>
      <c r="R1662" s="250">
        <f>_xlfn.XLOOKUP($I1662,Inputs!$G$6:$G$23,Inputs!$K$6:$K$23)*$K1662</f>
        <v>435</v>
      </c>
      <c r="S1662" s="211" t="s">
        <v>1934</v>
      </c>
      <c r="T1662" s="31" t="s">
        <v>2954</v>
      </c>
      <c r="U1662" s="211" t="s">
        <v>1935</v>
      </c>
      <c r="V1662" s="31" t="s">
        <v>3146</v>
      </c>
      <c r="W1662" s="16"/>
      <c r="X1662" s="16"/>
      <c r="Y1662" s="74">
        <v>821</v>
      </c>
      <c r="Z1662" s="196" t="str">
        <f t="shared" si="78"/>
        <v/>
      </c>
    </row>
    <row r="1663" spans="2:26" ht="18.75">
      <c r="B1663" s="211" t="s">
        <v>1933</v>
      </c>
      <c r="C1663" s="211" t="s">
        <v>2808</v>
      </c>
      <c r="D1663" s="46" t="s">
        <v>2783</v>
      </c>
      <c r="E1663" s="31">
        <v>1</v>
      </c>
      <c r="F1663" s="31" t="s">
        <v>2807</v>
      </c>
      <c r="G1663" s="318">
        <v>50</v>
      </c>
      <c r="H1663" s="318">
        <f t="shared" si="76"/>
        <v>30.864197530864196</v>
      </c>
      <c r="I1663" s="319">
        <v>230</v>
      </c>
      <c r="J1663" s="251">
        <f>_xlfn.XLOOKUP($I1663,Inputs!$C$6:$C$23,Inputs!$D$6:$D$23)*$G1663</f>
        <v>24</v>
      </c>
      <c r="K1663" s="252">
        <f t="shared" si="77"/>
        <v>3</v>
      </c>
      <c r="L1663" s="322"/>
      <c r="M1663" s="322"/>
      <c r="N1663" s="322"/>
      <c r="O1663" s="322"/>
      <c r="P1663" s="322"/>
      <c r="Q1663" s="250">
        <f>_xlfn.XLOOKUP($I1663,Inputs!$G$6:$G$23,Inputs!$J$6:$J$23)*$K1663</f>
        <v>402</v>
      </c>
      <c r="R1663" s="250">
        <f>_xlfn.XLOOKUP($I1663,Inputs!$G$6:$G$23,Inputs!$K$6:$K$23)*$K1663</f>
        <v>435</v>
      </c>
      <c r="S1663" s="211" t="s">
        <v>1751</v>
      </c>
      <c r="T1663" s="31" t="s">
        <v>4612</v>
      </c>
      <c r="U1663" s="211" t="s">
        <v>1934</v>
      </c>
      <c r="V1663" s="31" t="s">
        <v>2954</v>
      </c>
      <c r="W1663" s="16"/>
      <c r="X1663" s="16"/>
      <c r="Y1663" s="74">
        <v>822</v>
      </c>
      <c r="Z1663" s="196" t="str">
        <f t="shared" si="78"/>
        <v/>
      </c>
    </row>
    <row r="1664" spans="2:26" ht="18.75">
      <c r="B1664" s="211" t="s">
        <v>1933</v>
      </c>
      <c r="C1664" s="211" t="s">
        <v>2808</v>
      </c>
      <c r="D1664" s="46" t="s">
        <v>2783</v>
      </c>
      <c r="E1664" s="31">
        <v>1</v>
      </c>
      <c r="F1664" s="31" t="s">
        <v>2807</v>
      </c>
      <c r="G1664" s="318">
        <v>6</v>
      </c>
      <c r="H1664" s="318">
        <f t="shared" si="76"/>
        <v>3.7037037037037033</v>
      </c>
      <c r="I1664" s="319">
        <v>230</v>
      </c>
      <c r="J1664" s="251">
        <f>_xlfn.XLOOKUP($I1664,Inputs!$C$6:$C$23,Inputs!$D$6:$D$23)*$G1664</f>
        <v>2.88</v>
      </c>
      <c r="K1664" s="252">
        <f t="shared" si="77"/>
        <v>3</v>
      </c>
      <c r="L1664" s="322"/>
      <c r="M1664" s="322"/>
      <c r="N1664" s="322"/>
      <c r="O1664" s="322"/>
      <c r="P1664" s="322"/>
      <c r="Q1664" s="250">
        <f>_xlfn.XLOOKUP($I1664,Inputs!$G$6:$G$23,Inputs!$J$6:$J$23)*$K1664</f>
        <v>402</v>
      </c>
      <c r="R1664" s="250">
        <f>_xlfn.XLOOKUP($I1664,Inputs!$G$6:$G$23,Inputs!$K$6:$K$23)*$K1664</f>
        <v>435</v>
      </c>
      <c r="S1664" s="211" t="s">
        <v>1935</v>
      </c>
      <c r="T1664" s="31" t="s">
        <v>3146</v>
      </c>
      <c r="U1664" s="211" t="s">
        <v>1937</v>
      </c>
      <c r="V1664" s="31" t="s">
        <v>3144</v>
      </c>
      <c r="W1664" s="16"/>
      <c r="X1664" s="16"/>
      <c r="Y1664" s="74">
        <v>823</v>
      </c>
      <c r="Z1664" s="196" t="str">
        <f t="shared" si="78"/>
        <v/>
      </c>
    </row>
    <row r="1665" spans="2:26" ht="18.75">
      <c r="B1665" s="211" t="s">
        <v>1933</v>
      </c>
      <c r="C1665" s="211" t="s">
        <v>2808</v>
      </c>
      <c r="D1665" s="46" t="s">
        <v>2783</v>
      </c>
      <c r="E1665" s="31">
        <v>1</v>
      </c>
      <c r="F1665" s="31" t="s">
        <v>2807</v>
      </c>
      <c r="G1665" s="318">
        <v>0.1</v>
      </c>
      <c r="H1665" s="318">
        <f t="shared" si="76"/>
        <v>6.1728395061728392E-2</v>
      </c>
      <c r="I1665" s="319">
        <v>230</v>
      </c>
      <c r="J1665" s="251">
        <f>_xlfn.XLOOKUP($I1665,Inputs!$C$6:$C$23,Inputs!$D$6:$D$23)*$G1665</f>
        <v>4.8000000000000001E-2</v>
      </c>
      <c r="K1665" s="252">
        <f t="shared" si="77"/>
        <v>3</v>
      </c>
      <c r="L1665" s="322"/>
      <c r="M1665" s="322"/>
      <c r="N1665" s="322"/>
      <c r="O1665" s="322"/>
      <c r="P1665" s="322"/>
      <c r="Q1665" s="250">
        <f>_xlfn.XLOOKUP($I1665,Inputs!$G$6:$G$23,Inputs!$J$6:$J$23)*$K1665</f>
        <v>402</v>
      </c>
      <c r="R1665" s="250">
        <f>_xlfn.XLOOKUP($I1665,Inputs!$G$6:$G$23,Inputs!$K$6:$K$23)*$K1665</f>
        <v>435</v>
      </c>
      <c r="S1665" s="211" t="s">
        <v>1935</v>
      </c>
      <c r="T1665" s="31" t="s">
        <v>3146</v>
      </c>
      <c r="U1665" s="211" t="s">
        <v>3478</v>
      </c>
      <c r="V1665" s="31" t="s">
        <v>3914</v>
      </c>
      <c r="W1665" s="16"/>
      <c r="X1665" s="16"/>
      <c r="Y1665" s="74">
        <v>824</v>
      </c>
      <c r="Z1665" s="196" t="str">
        <f t="shared" si="78"/>
        <v/>
      </c>
    </row>
    <row r="1666" spans="2:26" ht="18.75">
      <c r="B1666" s="211" t="s">
        <v>1940</v>
      </c>
      <c r="C1666" s="211" t="s">
        <v>2808</v>
      </c>
      <c r="D1666" s="46" t="s">
        <v>2783</v>
      </c>
      <c r="E1666" s="31">
        <v>1</v>
      </c>
      <c r="F1666" s="31" t="s">
        <v>2807</v>
      </c>
      <c r="G1666" s="318">
        <v>20</v>
      </c>
      <c r="H1666" s="318">
        <f t="shared" si="76"/>
        <v>12.345679012345679</v>
      </c>
      <c r="I1666" s="319">
        <v>230</v>
      </c>
      <c r="J1666" s="251">
        <f>_xlfn.XLOOKUP($I1666,Inputs!$C$6:$C$23,Inputs!$D$6:$D$23)*$G1666</f>
        <v>9.6</v>
      </c>
      <c r="K1666" s="252">
        <f t="shared" si="77"/>
        <v>3</v>
      </c>
      <c r="L1666" s="322"/>
      <c r="M1666" s="322"/>
      <c r="N1666" s="322"/>
      <c r="O1666" s="322"/>
      <c r="P1666" s="322"/>
      <c r="Q1666" s="250">
        <f>_xlfn.XLOOKUP($I1666,Inputs!$G$6:$G$23,Inputs!$J$6:$J$23)*$K1666</f>
        <v>402</v>
      </c>
      <c r="R1666" s="250">
        <f>_xlfn.XLOOKUP($I1666,Inputs!$G$6:$G$23,Inputs!$K$6:$K$23)*$K1666</f>
        <v>435</v>
      </c>
      <c r="S1666" s="211" t="s">
        <v>1518</v>
      </c>
      <c r="T1666" s="31" t="s">
        <v>3949</v>
      </c>
      <c r="U1666" s="211" t="s">
        <v>1519</v>
      </c>
      <c r="V1666" s="31" t="s">
        <v>2835</v>
      </c>
      <c r="W1666" s="16"/>
      <c r="X1666" s="16"/>
      <c r="Y1666" s="74">
        <v>825</v>
      </c>
      <c r="Z1666" s="196" t="str">
        <f t="shared" si="78"/>
        <v/>
      </c>
    </row>
    <row r="1667" spans="2:26" ht="18.75">
      <c r="B1667" s="211" t="s">
        <v>1940</v>
      </c>
      <c r="C1667" s="211" t="s">
        <v>2808</v>
      </c>
      <c r="D1667" s="46" t="s">
        <v>2783</v>
      </c>
      <c r="E1667" s="31">
        <v>1</v>
      </c>
      <c r="F1667" s="31" t="s">
        <v>2807</v>
      </c>
      <c r="G1667" s="318">
        <v>65</v>
      </c>
      <c r="H1667" s="318">
        <f t="shared" si="76"/>
        <v>40.123456790123456</v>
      </c>
      <c r="I1667" s="319">
        <v>230</v>
      </c>
      <c r="J1667" s="251">
        <f>_xlfn.XLOOKUP($I1667,Inputs!$C$6:$C$23,Inputs!$D$6:$D$23)*$G1667</f>
        <v>31.2</v>
      </c>
      <c r="K1667" s="252">
        <f t="shared" si="77"/>
        <v>3</v>
      </c>
      <c r="L1667" s="322"/>
      <c r="M1667" s="322"/>
      <c r="N1667" s="322"/>
      <c r="O1667" s="322"/>
      <c r="P1667" s="322"/>
      <c r="Q1667" s="250">
        <f>_xlfn.XLOOKUP($I1667,Inputs!$G$6:$G$23,Inputs!$J$6:$J$23)*$K1667</f>
        <v>402</v>
      </c>
      <c r="R1667" s="250">
        <f>_xlfn.XLOOKUP($I1667,Inputs!$G$6:$G$23,Inputs!$K$6:$K$23)*$K1667</f>
        <v>435</v>
      </c>
      <c r="S1667" s="211" t="s">
        <v>4403</v>
      </c>
      <c r="T1667" s="31" t="s">
        <v>4504</v>
      </c>
      <c r="U1667" s="211" t="s">
        <v>1519</v>
      </c>
      <c r="V1667" s="31" t="s">
        <v>2835</v>
      </c>
      <c r="W1667" s="16"/>
      <c r="X1667" s="16"/>
      <c r="Y1667" s="74">
        <v>826</v>
      </c>
      <c r="Z1667" s="196" t="str">
        <f t="shared" si="78"/>
        <v/>
      </c>
    </row>
    <row r="1668" spans="2:26" ht="18.75">
      <c r="B1668" s="211" t="s">
        <v>1941</v>
      </c>
      <c r="C1668" s="211" t="s">
        <v>2808</v>
      </c>
      <c r="D1668" s="46" t="s">
        <v>2783</v>
      </c>
      <c r="E1668" s="31">
        <v>1</v>
      </c>
      <c r="F1668" s="31" t="s">
        <v>2807</v>
      </c>
      <c r="G1668" s="318">
        <v>45</v>
      </c>
      <c r="H1668" s="318">
        <f t="shared" ref="H1668:H1731" si="79">G1668/1.62</f>
        <v>27.777777777777775</v>
      </c>
      <c r="I1668" s="319">
        <v>230</v>
      </c>
      <c r="J1668" s="251">
        <f>_xlfn.XLOOKUP($I1668,Inputs!$C$6:$C$23,Inputs!$D$6:$D$23)*$G1668</f>
        <v>21.599999999999998</v>
      </c>
      <c r="K1668" s="252">
        <f t="shared" ref="K1668:K1731" si="80">IF((42.4*(H1668)^(-0.6595))&gt;=3,3,(IF(42.4*(H1668)^(-0.6595)&lt;=0.5,0.5,(42.4*(H1668)^(-0.6595)))))</f>
        <v>3</v>
      </c>
      <c r="L1668" s="322"/>
      <c r="M1668" s="322"/>
      <c r="N1668" s="322"/>
      <c r="O1668" s="322"/>
      <c r="P1668" s="322"/>
      <c r="Q1668" s="250">
        <f>_xlfn.XLOOKUP($I1668,Inputs!$G$6:$G$23,Inputs!$J$6:$J$23)*$K1668</f>
        <v>402</v>
      </c>
      <c r="R1668" s="250">
        <f>_xlfn.XLOOKUP($I1668,Inputs!$G$6:$G$23,Inputs!$K$6:$K$23)*$K1668</f>
        <v>435</v>
      </c>
      <c r="S1668" s="211" t="s">
        <v>1799</v>
      </c>
      <c r="T1668" s="31" t="s">
        <v>4190</v>
      </c>
      <c r="U1668" s="211" t="s">
        <v>4429</v>
      </c>
      <c r="V1668" s="31" t="s">
        <v>4596</v>
      </c>
      <c r="W1668" s="16"/>
      <c r="X1668" s="16"/>
      <c r="Y1668" s="74">
        <v>827</v>
      </c>
      <c r="Z1668" s="196" t="str">
        <f t="shared" si="78"/>
        <v/>
      </c>
    </row>
    <row r="1669" spans="2:26" ht="18.75">
      <c r="B1669" s="211" t="s">
        <v>1941</v>
      </c>
      <c r="C1669" s="211" t="s">
        <v>2808</v>
      </c>
      <c r="D1669" s="46" t="s">
        <v>2783</v>
      </c>
      <c r="E1669" s="31">
        <v>1</v>
      </c>
      <c r="F1669" s="31" t="s">
        <v>2807</v>
      </c>
      <c r="G1669" s="318">
        <v>5</v>
      </c>
      <c r="H1669" s="318">
        <f t="shared" si="79"/>
        <v>3.0864197530864197</v>
      </c>
      <c r="I1669" s="319">
        <v>230</v>
      </c>
      <c r="J1669" s="251">
        <f>_xlfn.XLOOKUP($I1669,Inputs!$C$6:$C$23,Inputs!$D$6:$D$23)*$G1669</f>
        <v>2.4</v>
      </c>
      <c r="K1669" s="252">
        <f t="shared" si="80"/>
        <v>3</v>
      </c>
      <c r="L1669" s="322"/>
      <c r="M1669" s="322"/>
      <c r="N1669" s="322"/>
      <c r="O1669" s="322"/>
      <c r="P1669" s="322"/>
      <c r="Q1669" s="250">
        <f>_xlfn.XLOOKUP($I1669,Inputs!$G$6:$G$23,Inputs!$J$6:$J$23)*$K1669</f>
        <v>402</v>
      </c>
      <c r="R1669" s="250">
        <f>_xlfn.XLOOKUP($I1669,Inputs!$G$6:$G$23,Inputs!$K$6:$K$23)*$K1669</f>
        <v>435</v>
      </c>
      <c r="S1669" s="211" t="s">
        <v>1942</v>
      </c>
      <c r="T1669" s="31" t="s">
        <v>2912</v>
      </c>
      <c r="U1669" s="211" t="s">
        <v>1943</v>
      </c>
      <c r="V1669" s="31" t="s">
        <v>4006</v>
      </c>
      <c r="W1669" s="16"/>
      <c r="X1669" s="16"/>
      <c r="Y1669" s="74">
        <v>828</v>
      </c>
      <c r="Z1669" s="196" t="str">
        <f t="shared" si="78"/>
        <v/>
      </c>
    </row>
    <row r="1670" spans="2:26" ht="18.75">
      <c r="B1670" s="211" t="s">
        <v>1941</v>
      </c>
      <c r="C1670" s="211" t="s">
        <v>2808</v>
      </c>
      <c r="D1670" s="46" t="s">
        <v>2783</v>
      </c>
      <c r="E1670" s="31">
        <v>1</v>
      </c>
      <c r="F1670" s="31" t="s">
        <v>2807</v>
      </c>
      <c r="G1670" s="318">
        <v>90</v>
      </c>
      <c r="H1670" s="318">
        <f t="shared" si="79"/>
        <v>55.55555555555555</v>
      </c>
      <c r="I1670" s="319">
        <v>230</v>
      </c>
      <c r="J1670" s="251">
        <f>_xlfn.XLOOKUP($I1670,Inputs!$C$6:$C$23,Inputs!$D$6:$D$23)*$G1670</f>
        <v>43.199999999999996</v>
      </c>
      <c r="K1670" s="252">
        <f t="shared" si="80"/>
        <v>2.9972162166153491</v>
      </c>
      <c r="L1670" s="322"/>
      <c r="M1670" s="322"/>
      <c r="N1670" s="322"/>
      <c r="O1670" s="322"/>
      <c r="P1670" s="322"/>
      <c r="Q1670" s="250">
        <f>_xlfn.XLOOKUP($I1670,Inputs!$G$6:$G$23,Inputs!$J$6:$J$23)*$K1670</f>
        <v>401.62697302645677</v>
      </c>
      <c r="R1670" s="250">
        <f>_xlfn.XLOOKUP($I1670,Inputs!$G$6:$G$23,Inputs!$K$6:$K$23)*$K1670</f>
        <v>434.59635140922563</v>
      </c>
      <c r="S1670" s="211" t="s">
        <v>1942</v>
      </c>
      <c r="T1670" s="31" t="s">
        <v>2912</v>
      </c>
      <c r="U1670" s="211" t="s">
        <v>1911</v>
      </c>
      <c r="V1670" s="31" t="s">
        <v>4144</v>
      </c>
      <c r="W1670" s="16"/>
      <c r="X1670" s="16"/>
      <c r="Y1670" s="74">
        <v>829</v>
      </c>
      <c r="Z1670" s="196" t="str">
        <f t="shared" si="78"/>
        <v/>
      </c>
    </row>
    <row r="1671" spans="2:26" ht="18.75">
      <c r="B1671" s="211" t="s">
        <v>1941</v>
      </c>
      <c r="C1671" s="211" t="s">
        <v>2808</v>
      </c>
      <c r="D1671" s="46" t="s">
        <v>2783</v>
      </c>
      <c r="E1671" s="31">
        <v>1</v>
      </c>
      <c r="F1671" s="31" t="s">
        <v>2807</v>
      </c>
      <c r="G1671" s="318">
        <v>40</v>
      </c>
      <c r="H1671" s="318">
        <f t="shared" si="79"/>
        <v>24.691358024691358</v>
      </c>
      <c r="I1671" s="319">
        <v>230</v>
      </c>
      <c r="J1671" s="251">
        <f>_xlfn.XLOOKUP($I1671,Inputs!$C$6:$C$23,Inputs!$D$6:$D$23)*$G1671</f>
        <v>19.2</v>
      </c>
      <c r="K1671" s="252">
        <f t="shared" si="80"/>
        <v>3</v>
      </c>
      <c r="L1671" s="322"/>
      <c r="M1671" s="322"/>
      <c r="N1671" s="322"/>
      <c r="O1671" s="322"/>
      <c r="P1671" s="322"/>
      <c r="Q1671" s="250">
        <f>_xlfn.XLOOKUP($I1671,Inputs!$G$6:$G$23,Inputs!$J$6:$J$23)*$K1671</f>
        <v>402</v>
      </c>
      <c r="R1671" s="250">
        <f>_xlfn.XLOOKUP($I1671,Inputs!$G$6:$G$23,Inputs!$K$6:$K$23)*$K1671</f>
        <v>435</v>
      </c>
      <c r="S1671" s="211" t="s">
        <v>4429</v>
      </c>
      <c r="T1671" s="134" t="s">
        <v>4596</v>
      </c>
      <c r="U1671" s="211" t="s">
        <v>1942</v>
      </c>
      <c r="V1671" s="31" t="s">
        <v>2912</v>
      </c>
      <c r="W1671" s="16"/>
      <c r="X1671" s="16"/>
      <c r="Y1671" s="74">
        <v>830</v>
      </c>
      <c r="Z1671" s="196" t="str">
        <f t="shared" si="78"/>
        <v/>
      </c>
    </row>
    <row r="1672" spans="2:26" ht="18.75">
      <c r="B1672" s="211" t="s">
        <v>1944</v>
      </c>
      <c r="C1672" s="211" t="s">
        <v>2808</v>
      </c>
      <c r="D1672" s="46" t="s">
        <v>2783</v>
      </c>
      <c r="E1672" s="31">
        <v>1</v>
      </c>
      <c r="F1672" s="31" t="s">
        <v>2807</v>
      </c>
      <c r="G1672" s="318">
        <v>0.1</v>
      </c>
      <c r="H1672" s="318">
        <f t="shared" si="79"/>
        <v>6.1728395061728392E-2</v>
      </c>
      <c r="I1672" s="319">
        <v>230</v>
      </c>
      <c r="J1672" s="251">
        <f>_xlfn.XLOOKUP($I1672,Inputs!$C$6:$C$23,Inputs!$D$6:$D$23)*$G1672</f>
        <v>4.8000000000000001E-2</v>
      </c>
      <c r="K1672" s="252">
        <f t="shared" si="80"/>
        <v>3</v>
      </c>
      <c r="L1672" s="322"/>
      <c r="M1672" s="322"/>
      <c r="N1672" s="322"/>
      <c r="O1672" s="322"/>
      <c r="P1672" s="322"/>
      <c r="Q1672" s="250">
        <f>_xlfn.XLOOKUP($I1672,Inputs!$G$6:$G$23,Inputs!$J$6:$J$23)*$K1672</f>
        <v>402</v>
      </c>
      <c r="R1672" s="250">
        <f>_xlfn.XLOOKUP($I1672,Inputs!$G$6:$G$23,Inputs!$K$6:$K$23)*$K1672</f>
        <v>435</v>
      </c>
      <c r="S1672" s="211" t="s">
        <v>4466</v>
      </c>
      <c r="T1672" s="31" t="s">
        <v>3149</v>
      </c>
      <c r="U1672" s="211" t="s">
        <v>4670</v>
      </c>
      <c r="V1672" s="31" t="s">
        <v>4318</v>
      </c>
      <c r="W1672" s="16"/>
      <c r="X1672" s="16"/>
      <c r="Y1672" s="74">
        <v>831</v>
      </c>
      <c r="Z1672" s="196" t="str">
        <f t="shared" si="78"/>
        <v/>
      </c>
    </row>
    <row r="1673" spans="2:26" ht="18.75">
      <c r="B1673" s="211" t="s">
        <v>1944</v>
      </c>
      <c r="C1673" s="211" t="s">
        <v>2808</v>
      </c>
      <c r="D1673" s="46" t="s">
        <v>2783</v>
      </c>
      <c r="E1673" s="31">
        <v>1</v>
      </c>
      <c r="F1673" s="31" t="s">
        <v>2807</v>
      </c>
      <c r="G1673" s="318">
        <v>0.1</v>
      </c>
      <c r="H1673" s="318">
        <f t="shared" si="79"/>
        <v>6.1728395061728392E-2</v>
      </c>
      <c r="I1673" s="319">
        <v>230</v>
      </c>
      <c r="J1673" s="251">
        <f>_xlfn.XLOOKUP($I1673,Inputs!$C$6:$C$23,Inputs!$D$6:$D$23)*$G1673</f>
        <v>4.8000000000000001E-2</v>
      </c>
      <c r="K1673" s="252">
        <f t="shared" si="80"/>
        <v>3</v>
      </c>
      <c r="L1673" s="322"/>
      <c r="M1673" s="322"/>
      <c r="N1673" s="322"/>
      <c r="O1673" s="322"/>
      <c r="P1673" s="322"/>
      <c r="Q1673" s="250">
        <f>_xlfn.XLOOKUP($I1673,Inputs!$G$6:$G$23,Inputs!$J$6:$J$23)*$K1673</f>
        <v>402</v>
      </c>
      <c r="R1673" s="250">
        <f>_xlfn.XLOOKUP($I1673,Inputs!$G$6:$G$23,Inputs!$K$6:$K$23)*$K1673</f>
        <v>435</v>
      </c>
      <c r="S1673" s="211" t="s">
        <v>4466</v>
      </c>
      <c r="T1673" s="31" t="s">
        <v>3149</v>
      </c>
      <c r="U1673" s="211" t="s">
        <v>4694</v>
      </c>
      <c r="V1673" s="31" t="s">
        <v>4453</v>
      </c>
      <c r="W1673" s="16"/>
      <c r="X1673" s="16"/>
      <c r="Y1673" s="74">
        <v>832</v>
      </c>
      <c r="Z1673" s="196" t="str">
        <f t="shared" si="78"/>
        <v/>
      </c>
    </row>
    <row r="1674" spans="2:26" ht="18.75">
      <c r="B1674" s="211" t="s">
        <v>1944</v>
      </c>
      <c r="C1674" s="211" t="s">
        <v>2808</v>
      </c>
      <c r="D1674" s="46" t="s">
        <v>2783</v>
      </c>
      <c r="E1674" s="31">
        <v>1</v>
      </c>
      <c r="F1674" s="31" t="s">
        <v>2807</v>
      </c>
      <c r="G1674" s="318">
        <v>10</v>
      </c>
      <c r="H1674" s="318">
        <f t="shared" si="79"/>
        <v>6.1728395061728394</v>
      </c>
      <c r="I1674" s="319">
        <v>230</v>
      </c>
      <c r="J1674" s="251">
        <f>_xlfn.XLOOKUP($I1674,Inputs!$C$6:$C$23,Inputs!$D$6:$D$23)*$G1674</f>
        <v>4.8</v>
      </c>
      <c r="K1674" s="252">
        <f t="shared" si="80"/>
        <v>3</v>
      </c>
      <c r="L1674" s="322"/>
      <c r="M1674" s="322"/>
      <c r="N1674" s="322"/>
      <c r="O1674" s="322"/>
      <c r="P1674" s="322"/>
      <c r="Q1674" s="250">
        <f>_xlfn.XLOOKUP($I1674,Inputs!$G$6:$G$23,Inputs!$J$6:$J$23)*$K1674</f>
        <v>402</v>
      </c>
      <c r="R1674" s="250">
        <f>_xlfn.XLOOKUP($I1674,Inputs!$G$6:$G$23,Inputs!$K$6:$K$23)*$K1674</f>
        <v>435</v>
      </c>
      <c r="S1674" s="211" t="s">
        <v>1945</v>
      </c>
      <c r="T1674" s="31" t="s">
        <v>2916</v>
      </c>
      <c r="U1674" s="211" t="s">
        <v>1946</v>
      </c>
      <c r="V1674" s="31" t="s">
        <v>3147</v>
      </c>
      <c r="W1674" s="16"/>
      <c r="X1674" s="16"/>
      <c r="Y1674" s="74">
        <v>833</v>
      </c>
      <c r="Z1674" s="196" t="str">
        <f t="shared" si="78"/>
        <v/>
      </c>
    </row>
    <row r="1675" spans="2:26" ht="18.75">
      <c r="B1675" s="211" t="s">
        <v>1944</v>
      </c>
      <c r="C1675" s="211" t="s">
        <v>2808</v>
      </c>
      <c r="D1675" s="46" t="s">
        <v>2783</v>
      </c>
      <c r="E1675" s="31">
        <v>1</v>
      </c>
      <c r="F1675" s="31" t="s">
        <v>2807</v>
      </c>
      <c r="G1675" s="318">
        <v>6</v>
      </c>
      <c r="H1675" s="318">
        <f t="shared" si="79"/>
        <v>3.7037037037037033</v>
      </c>
      <c r="I1675" s="319">
        <v>230</v>
      </c>
      <c r="J1675" s="251">
        <f>_xlfn.XLOOKUP($I1675,Inputs!$C$6:$C$23,Inputs!$D$6:$D$23)*$G1675</f>
        <v>2.88</v>
      </c>
      <c r="K1675" s="252">
        <f t="shared" si="80"/>
        <v>3</v>
      </c>
      <c r="L1675" s="322"/>
      <c r="M1675" s="322"/>
      <c r="N1675" s="322"/>
      <c r="O1675" s="322"/>
      <c r="P1675" s="322"/>
      <c r="Q1675" s="250">
        <f>_xlfn.XLOOKUP($I1675,Inputs!$G$6:$G$23,Inputs!$J$6:$J$23)*$K1675</f>
        <v>402</v>
      </c>
      <c r="R1675" s="250">
        <f>_xlfn.XLOOKUP($I1675,Inputs!$G$6:$G$23,Inputs!$K$6:$K$23)*$K1675</f>
        <v>435</v>
      </c>
      <c r="S1675" s="211" t="s">
        <v>1945</v>
      </c>
      <c r="T1675" s="31" t="s">
        <v>2916</v>
      </c>
      <c r="U1675" s="211" t="s">
        <v>1521</v>
      </c>
      <c r="V1675" s="31" t="s">
        <v>5539</v>
      </c>
      <c r="W1675" s="16"/>
      <c r="X1675" s="16"/>
      <c r="Y1675" s="74">
        <v>834</v>
      </c>
      <c r="Z1675" s="196" t="str">
        <f t="shared" si="78"/>
        <v/>
      </c>
    </row>
    <row r="1676" spans="2:26" ht="18.75">
      <c r="B1676" s="211" t="s">
        <v>1944</v>
      </c>
      <c r="C1676" s="211" t="s">
        <v>2808</v>
      </c>
      <c r="D1676" s="46" t="s">
        <v>2783</v>
      </c>
      <c r="E1676" s="31">
        <v>1</v>
      </c>
      <c r="F1676" s="31" t="s">
        <v>2807</v>
      </c>
      <c r="G1676" s="318">
        <v>70</v>
      </c>
      <c r="H1676" s="318">
        <f t="shared" si="79"/>
        <v>43.209876543209873</v>
      </c>
      <c r="I1676" s="319">
        <v>230</v>
      </c>
      <c r="J1676" s="251">
        <f>_xlfn.XLOOKUP($I1676,Inputs!$C$6:$C$23,Inputs!$D$6:$D$23)*$G1676</f>
        <v>33.6</v>
      </c>
      <c r="K1676" s="252">
        <f t="shared" si="80"/>
        <v>3</v>
      </c>
      <c r="L1676" s="322"/>
      <c r="M1676" s="322"/>
      <c r="N1676" s="322"/>
      <c r="O1676" s="322"/>
      <c r="P1676" s="322"/>
      <c r="Q1676" s="250">
        <f>_xlfn.XLOOKUP($I1676,Inputs!$G$6:$G$23,Inputs!$J$6:$J$23)*$K1676</f>
        <v>402</v>
      </c>
      <c r="R1676" s="250">
        <f>_xlfn.XLOOKUP($I1676,Inputs!$G$6:$G$23,Inputs!$K$6:$K$23)*$K1676</f>
        <v>435</v>
      </c>
      <c r="S1676" s="211" t="s">
        <v>1673</v>
      </c>
      <c r="T1676" s="31" t="s">
        <v>4069</v>
      </c>
      <c r="U1676" s="211" t="s">
        <v>1947</v>
      </c>
      <c r="V1676" s="31" t="s">
        <v>2915</v>
      </c>
      <c r="W1676" s="16"/>
      <c r="X1676" s="16"/>
      <c r="Y1676" s="74">
        <v>835</v>
      </c>
      <c r="Z1676" s="196" t="str">
        <f t="shared" ref="Z1676:Z1739" si="81">IF(S1676=U1676,"YES","")</f>
        <v/>
      </c>
    </row>
    <row r="1677" spans="2:26" ht="18.75">
      <c r="B1677" s="211" t="s">
        <v>1944</v>
      </c>
      <c r="C1677" s="211" t="s">
        <v>2808</v>
      </c>
      <c r="D1677" s="46" t="s">
        <v>2783</v>
      </c>
      <c r="E1677" s="31">
        <v>1</v>
      </c>
      <c r="F1677" s="31" t="s">
        <v>2807</v>
      </c>
      <c r="G1677" s="318">
        <v>2</v>
      </c>
      <c r="H1677" s="318">
        <f t="shared" si="79"/>
        <v>1.2345679012345678</v>
      </c>
      <c r="I1677" s="319">
        <v>230</v>
      </c>
      <c r="J1677" s="251">
        <f>_xlfn.XLOOKUP($I1677,Inputs!$C$6:$C$23,Inputs!$D$6:$D$23)*$G1677</f>
        <v>0.96</v>
      </c>
      <c r="K1677" s="252">
        <f t="shared" si="80"/>
        <v>3</v>
      </c>
      <c r="L1677" s="322"/>
      <c r="M1677" s="322"/>
      <c r="N1677" s="322"/>
      <c r="O1677" s="322"/>
      <c r="P1677" s="322"/>
      <c r="Q1677" s="250">
        <f>_xlfn.XLOOKUP($I1677,Inputs!$G$6:$G$23,Inputs!$J$6:$J$23)*$K1677</f>
        <v>402</v>
      </c>
      <c r="R1677" s="250">
        <f>_xlfn.XLOOKUP($I1677,Inputs!$G$6:$G$23,Inputs!$K$6:$K$23)*$K1677</f>
        <v>435</v>
      </c>
      <c r="S1677" s="211" t="s">
        <v>1946</v>
      </c>
      <c r="T1677" s="31" t="s">
        <v>3147</v>
      </c>
      <c r="U1677" s="211" t="s">
        <v>1948</v>
      </c>
      <c r="V1677" s="31" t="s">
        <v>3148</v>
      </c>
      <c r="W1677" s="16"/>
      <c r="X1677" s="16"/>
      <c r="Y1677" s="74">
        <v>836</v>
      </c>
      <c r="Z1677" s="196" t="str">
        <f t="shared" si="81"/>
        <v/>
      </c>
    </row>
    <row r="1678" spans="2:26" ht="18.75">
      <c r="B1678" s="211" t="s">
        <v>1944</v>
      </c>
      <c r="C1678" s="211" t="s">
        <v>2808</v>
      </c>
      <c r="D1678" s="46" t="s">
        <v>2783</v>
      </c>
      <c r="E1678" s="31">
        <v>1</v>
      </c>
      <c r="F1678" s="31" t="s">
        <v>2807</v>
      </c>
      <c r="G1678" s="318">
        <v>10</v>
      </c>
      <c r="H1678" s="318">
        <f t="shared" si="79"/>
        <v>6.1728395061728394</v>
      </c>
      <c r="I1678" s="319">
        <v>230</v>
      </c>
      <c r="J1678" s="251">
        <f>_xlfn.XLOOKUP($I1678,Inputs!$C$6:$C$23,Inputs!$D$6:$D$23)*$G1678</f>
        <v>4.8</v>
      </c>
      <c r="K1678" s="252">
        <f t="shared" si="80"/>
        <v>3</v>
      </c>
      <c r="L1678" s="322"/>
      <c r="M1678" s="322"/>
      <c r="N1678" s="322"/>
      <c r="O1678" s="322"/>
      <c r="P1678" s="322"/>
      <c r="Q1678" s="250">
        <f>_xlfn.XLOOKUP($I1678,Inputs!$G$6:$G$23,Inputs!$J$6:$J$23)*$K1678</f>
        <v>402</v>
      </c>
      <c r="R1678" s="250">
        <f>_xlfn.XLOOKUP($I1678,Inputs!$G$6:$G$23,Inputs!$K$6:$K$23)*$K1678</f>
        <v>435</v>
      </c>
      <c r="S1678" s="211" t="s">
        <v>1946</v>
      </c>
      <c r="T1678" s="31" t="s">
        <v>3147</v>
      </c>
      <c r="U1678" s="211" t="s">
        <v>4466</v>
      </c>
      <c r="V1678" s="31" t="s">
        <v>3149</v>
      </c>
      <c r="W1678" s="16"/>
      <c r="X1678" s="16"/>
      <c r="Y1678" s="74">
        <v>837</v>
      </c>
      <c r="Z1678" s="196" t="str">
        <f t="shared" si="81"/>
        <v/>
      </c>
    </row>
    <row r="1679" spans="2:26" ht="18.75">
      <c r="B1679" s="211" t="s">
        <v>1944</v>
      </c>
      <c r="C1679" s="211" t="s">
        <v>2808</v>
      </c>
      <c r="D1679" s="46" t="s">
        <v>2783</v>
      </c>
      <c r="E1679" s="31">
        <v>1</v>
      </c>
      <c r="F1679" s="31" t="s">
        <v>2807</v>
      </c>
      <c r="G1679" s="318">
        <v>3</v>
      </c>
      <c r="H1679" s="318">
        <f t="shared" si="79"/>
        <v>1.8518518518518516</v>
      </c>
      <c r="I1679" s="319">
        <v>230</v>
      </c>
      <c r="J1679" s="251">
        <f>_xlfn.XLOOKUP($I1679,Inputs!$C$6:$C$23,Inputs!$D$6:$D$23)*$G1679</f>
        <v>1.44</v>
      </c>
      <c r="K1679" s="252">
        <f t="shared" si="80"/>
        <v>3</v>
      </c>
      <c r="L1679" s="322"/>
      <c r="M1679" s="322"/>
      <c r="N1679" s="322"/>
      <c r="O1679" s="322"/>
      <c r="P1679" s="322"/>
      <c r="Q1679" s="250">
        <f>_xlfn.XLOOKUP($I1679,Inputs!$G$6:$G$23,Inputs!$J$6:$J$23)*$K1679</f>
        <v>402</v>
      </c>
      <c r="R1679" s="250">
        <f>_xlfn.XLOOKUP($I1679,Inputs!$G$6:$G$23,Inputs!$K$6:$K$23)*$K1679</f>
        <v>435</v>
      </c>
      <c r="S1679" s="211" t="s">
        <v>1947</v>
      </c>
      <c r="T1679" s="31" t="s">
        <v>2915</v>
      </c>
      <c r="U1679" s="211" t="s">
        <v>1950</v>
      </c>
      <c r="V1679" s="31" t="s">
        <v>4189</v>
      </c>
      <c r="W1679" s="16"/>
      <c r="X1679" s="16"/>
      <c r="Y1679" s="74">
        <v>838</v>
      </c>
      <c r="Z1679" s="196" t="str">
        <f t="shared" si="81"/>
        <v/>
      </c>
    </row>
    <row r="1680" spans="2:26" ht="18.75">
      <c r="B1680" s="211" t="s">
        <v>1944</v>
      </c>
      <c r="C1680" s="211" t="s">
        <v>2808</v>
      </c>
      <c r="D1680" s="46" t="s">
        <v>2783</v>
      </c>
      <c r="E1680" s="31">
        <v>1</v>
      </c>
      <c r="F1680" s="31" t="s">
        <v>2807</v>
      </c>
      <c r="G1680" s="318">
        <v>85</v>
      </c>
      <c r="H1680" s="318">
        <f t="shared" si="79"/>
        <v>52.469135802469133</v>
      </c>
      <c r="I1680" s="319">
        <v>230</v>
      </c>
      <c r="J1680" s="251">
        <f>_xlfn.XLOOKUP($I1680,Inputs!$C$6:$C$23,Inputs!$D$6:$D$23)*$G1680</f>
        <v>40.799999999999997</v>
      </c>
      <c r="K1680" s="252">
        <f t="shared" si="80"/>
        <v>3</v>
      </c>
      <c r="L1680" s="322"/>
      <c r="M1680" s="322"/>
      <c r="N1680" s="322"/>
      <c r="O1680" s="322"/>
      <c r="P1680" s="322"/>
      <c r="Q1680" s="250">
        <f>_xlfn.XLOOKUP($I1680,Inputs!$G$6:$G$23,Inputs!$J$6:$J$23)*$K1680</f>
        <v>402</v>
      </c>
      <c r="R1680" s="250">
        <f>_xlfn.XLOOKUP($I1680,Inputs!$G$6:$G$23,Inputs!$K$6:$K$23)*$K1680</f>
        <v>435</v>
      </c>
      <c r="S1680" s="211" t="s">
        <v>1947</v>
      </c>
      <c r="T1680" s="31" t="s">
        <v>2915</v>
      </c>
      <c r="U1680" s="211" t="s">
        <v>1949</v>
      </c>
      <c r="V1680" s="31" t="s">
        <v>2913</v>
      </c>
      <c r="W1680" s="16"/>
      <c r="X1680" s="16"/>
      <c r="Y1680" s="74">
        <v>839</v>
      </c>
      <c r="Z1680" s="196" t="str">
        <f t="shared" si="81"/>
        <v/>
      </c>
    </row>
    <row r="1681" spans="2:26" ht="18.75">
      <c r="B1681" s="211" t="s">
        <v>1944</v>
      </c>
      <c r="C1681" s="211" t="s">
        <v>2808</v>
      </c>
      <c r="D1681" s="46" t="s">
        <v>2783</v>
      </c>
      <c r="E1681" s="31">
        <v>1</v>
      </c>
      <c r="F1681" s="31" t="s">
        <v>2807</v>
      </c>
      <c r="G1681" s="318">
        <v>7</v>
      </c>
      <c r="H1681" s="318">
        <f t="shared" si="79"/>
        <v>4.3209876543209873</v>
      </c>
      <c r="I1681" s="319">
        <v>230</v>
      </c>
      <c r="J1681" s="251">
        <f>_xlfn.XLOOKUP($I1681,Inputs!$C$6:$C$23,Inputs!$D$6:$D$23)*$G1681</f>
        <v>3.36</v>
      </c>
      <c r="K1681" s="252">
        <f t="shared" si="80"/>
        <v>3</v>
      </c>
      <c r="L1681" s="322"/>
      <c r="M1681" s="322"/>
      <c r="N1681" s="322"/>
      <c r="O1681" s="322"/>
      <c r="P1681" s="322"/>
      <c r="Q1681" s="250">
        <f>_xlfn.XLOOKUP($I1681,Inputs!$G$6:$G$23,Inputs!$J$6:$J$23)*$K1681</f>
        <v>402</v>
      </c>
      <c r="R1681" s="250">
        <f>_xlfn.XLOOKUP($I1681,Inputs!$G$6:$G$23,Inputs!$K$6:$K$23)*$K1681</f>
        <v>435</v>
      </c>
      <c r="S1681" s="211" t="s">
        <v>1949</v>
      </c>
      <c r="T1681" s="31" t="s">
        <v>2913</v>
      </c>
      <c r="U1681" s="211" t="s">
        <v>1945</v>
      </c>
      <c r="V1681" s="31" t="s">
        <v>2916</v>
      </c>
      <c r="W1681" s="16"/>
      <c r="X1681" s="16"/>
      <c r="Y1681" s="74">
        <v>840</v>
      </c>
      <c r="Z1681" s="196" t="str">
        <f t="shared" si="81"/>
        <v/>
      </c>
    </row>
    <row r="1682" spans="2:26" ht="18.75">
      <c r="B1682" s="211" t="s">
        <v>1944</v>
      </c>
      <c r="C1682" s="211" t="s">
        <v>2808</v>
      </c>
      <c r="D1682" s="46" t="s">
        <v>2783</v>
      </c>
      <c r="E1682" s="31">
        <v>1</v>
      </c>
      <c r="F1682" s="31" t="s">
        <v>2807</v>
      </c>
      <c r="G1682" s="318">
        <v>0.1</v>
      </c>
      <c r="H1682" s="318">
        <f t="shared" si="79"/>
        <v>6.1728395061728392E-2</v>
      </c>
      <c r="I1682" s="319">
        <v>230</v>
      </c>
      <c r="J1682" s="251">
        <f>_xlfn.XLOOKUP($I1682,Inputs!$C$6:$C$23,Inputs!$D$6:$D$23)*$G1682</f>
        <v>4.8000000000000001E-2</v>
      </c>
      <c r="K1682" s="252">
        <f t="shared" si="80"/>
        <v>3</v>
      </c>
      <c r="L1682" s="322"/>
      <c r="M1682" s="322"/>
      <c r="N1682" s="322"/>
      <c r="O1682" s="322"/>
      <c r="P1682" s="322"/>
      <c r="Q1682" s="250">
        <f>_xlfn.XLOOKUP($I1682,Inputs!$G$6:$G$23,Inputs!$J$6:$J$23)*$K1682</f>
        <v>402</v>
      </c>
      <c r="R1682" s="250">
        <f>_xlfn.XLOOKUP($I1682,Inputs!$G$6:$G$23,Inputs!$K$6:$K$23)*$K1682</f>
        <v>435</v>
      </c>
      <c r="S1682" s="211" t="s">
        <v>1951</v>
      </c>
      <c r="T1682" s="31" t="s">
        <v>3150</v>
      </c>
      <c r="U1682" s="211" t="s">
        <v>1952</v>
      </c>
      <c r="V1682" s="31" t="s">
        <v>4548</v>
      </c>
      <c r="W1682" s="16"/>
      <c r="X1682" s="16"/>
      <c r="Y1682" s="74">
        <v>841</v>
      </c>
      <c r="Z1682" s="196" t="str">
        <f t="shared" si="81"/>
        <v/>
      </c>
    </row>
    <row r="1683" spans="2:26" ht="18.75">
      <c r="B1683" s="211" t="s">
        <v>1944</v>
      </c>
      <c r="C1683" s="211" t="s">
        <v>2808</v>
      </c>
      <c r="D1683" s="46" t="s">
        <v>2783</v>
      </c>
      <c r="E1683" s="31">
        <v>1</v>
      </c>
      <c r="F1683" s="31" t="s">
        <v>2807</v>
      </c>
      <c r="G1683" s="318">
        <v>0.1</v>
      </c>
      <c r="H1683" s="318">
        <f t="shared" si="79"/>
        <v>6.1728395061728392E-2</v>
      </c>
      <c r="I1683" s="319">
        <v>230</v>
      </c>
      <c r="J1683" s="251">
        <f>_xlfn.XLOOKUP($I1683,Inputs!$C$6:$C$23,Inputs!$D$6:$D$23)*$G1683</f>
        <v>4.8000000000000001E-2</v>
      </c>
      <c r="K1683" s="252">
        <f t="shared" si="80"/>
        <v>3</v>
      </c>
      <c r="L1683" s="322"/>
      <c r="M1683" s="322"/>
      <c r="N1683" s="322"/>
      <c r="O1683" s="322"/>
      <c r="P1683" s="322"/>
      <c r="Q1683" s="250">
        <f>_xlfn.XLOOKUP($I1683,Inputs!$G$6:$G$23,Inputs!$J$6:$J$23)*$K1683</f>
        <v>402</v>
      </c>
      <c r="R1683" s="250">
        <f>_xlfn.XLOOKUP($I1683,Inputs!$G$6:$G$23,Inputs!$K$6:$K$23)*$K1683</f>
        <v>435</v>
      </c>
      <c r="S1683" s="211" t="s">
        <v>1948</v>
      </c>
      <c r="T1683" s="31" t="s">
        <v>3148</v>
      </c>
      <c r="U1683" s="211" t="s">
        <v>1953</v>
      </c>
      <c r="V1683" s="31" t="s">
        <v>4267</v>
      </c>
      <c r="W1683" s="16"/>
      <c r="X1683" s="16"/>
      <c r="Y1683" s="74">
        <v>842</v>
      </c>
      <c r="Z1683" s="196" t="str">
        <f t="shared" si="81"/>
        <v/>
      </c>
    </row>
    <row r="1684" spans="2:26" ht="18.75">
      <c r="B1684" s="211" t="s">
        <v>1944</v>
      </c>
      <c r="C1684" s="211" t="s">
        <v>2808</v>
      </c>
      <c r="D1684" s="46" t="s">
        <v>2783</v>
      </c>
      <c r="E1684" s="31">
        <v>1</v>
      </c>
      <c r="F1684" s="31" t="s">
        <v>2807</v>
      </c>
      <c r="G1684" s="318">
        <v>10</v>
      </c>
      <c r="H1684" s="318">
        <f t="shared" si="79"/>
        <v>6.1728395061728394</v>
      </c>
      <c r="I1684" s="319">
        <v>230</v>
      </c>
      <c r="J1684" s="251">
        <f>_xlfn.XLOOKUP($I1684,Inputs!$C$6:$C$23,Inputs!$D$6:$D$23)*$G1684</f>
        <v>4.8</v>
      </c>
      <c r="K1684" s="252">
        <f t="shared" si="80"/>
        <v>3</v>
      </c>
      <c r="L1684" s="322"/>
      <c r="M1684" s="322"/>
      <c r="N1684" s="322"/>
      <c r="O1684" s="322"/>
      <c r="P1684" s="322"/>
      <c r="Q1684" s="250">
        <f>_xlfn.XLOOKUP($I1684,Inputs!$G$6:$G$23,Inputs!$J$6:$J$23)*$K1684</f>
        <v>402</v>
      </c>
      <c r="R1684" s="250">
        <f>_xlfn.XLOOKUP($I1684,Inputs!$G$6:$G$23,Inputs!$K$6:$K$23)*$K1684</f>
        <v>435</v>
      </c>
      <c r="S1684" s="211" t="s">
        <v>1948</v>
      </c>
      <c r="T1684" s="31" t="s">
        <v>3148</v>
      </c>
      <c r="U1684" s="211" t="s">
        <v>1951</v>
      </c>
      <c r="V1684" s="31" t="s">
        <v>3150</v>
      </c>
      <c r="W1684" s="16"/>
      <c r="X1684" s="16"/>
      <c r="Y1684" s="74">
        <v>843</v>
      </c>
      <c r="Z1684" s="196" t="str">
        <f t="shared" si="81"/>
        <v/>
      </c>
    </row>
    <row r="1685" spans="2:26" ht="18.75">
      <c r="B1685" s="211" t="s">
        <v>1944</v>
      </c>
      <c r="C1685" s="211" t="s">
        <v>2808</v>
      </c>
      <c r="D1685" s="46" t="s">
        <v>2783</v>
      </c>
      <c r="E1685" s="31">
        <v>1</v>
      </c>
      <c r="F1685" s="31" t="s">
        <v>2807</v>
      </c>
      <c r="G1685" s="318">
        <v>0.1</v>
      </c>
      <c r="H1685" s="318">
        <f t="shared" si="79"/>
        <v>6.1728395061728392E-2</v>
      </c>
      <c r="I1685" s="319">
        <v>230</v>
      </c>
      <c r="J1685" s="251">
        <f>_xlfn.XLOOKUP($I1685,Inputs!$C$6:$C$23,Inputs!$D$6:$D$23)*$G1685</f>
        <v>4.8000000000000001E-2</v>
      </c>
      <c r="K1685" s="252">
        <f t="shared" si="80"/>
        <v>3</v>
      </c>
      <c r="L1685" s="322"/>
      <c r="M1685" s="322"/>
      <c r="N1685" s="322"/>
      <c r="O1685" s="322"/>
      <c r="P1685" s="322"/>
      <c r="Q1685" s="250">
        <f>_xlfn.XLOOKUP($I1685,Inputs!$G$6:$G$23,Inputs!$J$6:$J$23)*$K1685</f>
        <v>402</v>
      </c>
      <c r="R1685" s="250">
        <f>_xlfn.XLOOKUP($I1685,Inputs!$G$6:$G$23,Inputs!$K$6:$K$23)*$K1685</f>
        <v>435</v>
      </c>
      <c r="S1685" s="211" t="s">
        <v>1521</v>
      </c>
      <c r="T1685" s="31" t="s">
        <v>5539</v>
      </c>
      <c r="U1685" s="211" t="s">
        <v>1522</v>
      </c>
      <c r="V1685" s="31" t="s">
        <v>5540</v>
      </c>
      <c r="W1685" s="16"/>
      <c r="X1685" s="16"/>
      <c r="Y1685" s="74">
        <v>844</v>
      </c>
      <c r="Z1685" s="196" t="str">
        <f t="shared" si="81"/>
        <v/>
      </c>
    </row>
    <row r="1686" spans="2:26" ht="18.75">
      <c r="B1686" s="211" t="s">
        <v>1944</v>
      </c>
      <c r="C1686" s="211" t="s">
        <v>2808</v>
      </c>
      <c r="D1686" s="46" t="s">
        <v>2783</v>
      </c>
      <c r="E1686" s="31">
        <v>1</v>
      </c>
      <c r="F1686" s="31" t="s">
        <v>2807</v>
      </c>
      <c r="G1686" s="318">
        <v>10</v>
      </c>
      <c r="H1686" s="318">
        <f t="shared" si="79"/>
        <v>6.1728395061728394</v>
      </c>
      <c r="I1686" s="319">
        <v>230</v>
      </c>
      <c r="J1686" s="251">
        <f>_xlfn.XLOOKUP($I1686,Inputs!$C$6:$C$23,Inputs!$D$6:$D$23)*$G1686</f>
        <v>4.8</v>
      </c>
      <c r="K1686" s="252">
        <f t="shared" si="80"/>
        <v>3</v>
      </c>
      <c r="L1686" s="322"/>
      <c r="M1686" s="322"/>
      <c r="N1686" s="322"/>
      <c r="O1686" s="322"/>
      <c r="P1686" s="322"/>
      <c r="Q1686" s="250">
        <f>_xlfn.XLOOKUP($I1686,Inputs!$G$6:$G$23,Inputs!$J$6:$J$23)*$K1686</f>
        <v>402</v>
      </c>
      <c r="R1686" s="250">
        <f>_xlfn.XLOOKUP($I1686,Inputs!$G$6:$G$23,Inputs!$K$6:$K$23)*$K1686</f>
        <v>435</v>
      </c>
      <c r="S1686" s="211" t="s">
        <v>1521</v>
      </c>
      <c r="T1686" s="31" t="s">
        <v>5539</v>
      </c>
      <c r="U1686" s="211" t="s">
        <v>1517</v>
      </c>
      <c r="V1686" s="31" t="s">
        <v>3987</v>
      </c>
      <c r="W1686" s="16"/>
      <c r="X1686" s="16"/>
      <c r="Y1686" s="74">
        <v>845</v>
      </c>
      <c r="Z1686" s="196" t="str">
        <f t="shared" si="81"/>
        <v/>
      </c>
    </row>
    <row r="1687" spans="2:26" ht="18.75">
      <c r="B1687" s="211" t="s">
        <v>1954</v>
      </c>
      <c r="C1687" s="211" t="s">
        <v>2808</v>
      </c>
      <c r="D1687" s="46" t="s">
        <v>2783</v>
      </c>
      <c r="E1687" s="31">
        <v>1</v>
      </c>
      <c r="F1687" s="31" t="s">
        <v>2807</v>
      </c>
      <c r="G1687" s="318">
        <v>45</v>
      </c>
      <c r="H1687" s="318">
        <f t="shared" si="79"/>
        <v>27.777777777777775</v>
      </c>
      <c r="I1687" s="319">
        <v>230</v>
      </c>
      <c r="J1687" s="251">
        <f>_xlfn.XLOOKUP($I1687,Inputs!$C$6:$C$23,Inputs!$D$6:$D$23)*$G1687</f>
        <v>21.599999999999998</v>
      </c>
      <c r="K1687" s="252">
        <f t="shared" si="80"/>
        <v>3</v>
      </c>
      <c r="L1687" s="322"/>
      <c r="M1687" s="322"/>
      <c r="N1687" s="322"/>
      <c r="O1687" s="322"/>
      <c r="P1687" s="322"/>
      <c r="Q1687" s="250">
        <f>_xlfn.XLOOKUP($I1687,Inputs!$G$6:$G$23,Inputs!$J$6:$J$23)*$K1687</f>
        <v>402</v>
      </c>
      <c r="R1687" s="250">
        <f>_xlfn.XLOOKUP($I1687,Inputs!$G$6:$G$23,Inputs!$K$6:$K$23)*$K1687</f>
        <v>435</v>
      </c>
      <c r="S1687" s="211" t="s">
        <v>1799</v>
      </c>
      <c r="T1687" s="31" t="s">
        <v>4190</v>
      </c>
      <c r="U1687" s="211" t="s">
        <v>4429</v>
      </c>
      <c r="V1687" s="31" t="s">
        <v>4596</v>
      </c>
      <c r="W1687" s="16"/>
      <c r="X1687" s="16"/>
      <c r="Y1687" s="74">
        <v>849</v>
      </c>
      <c r="Z1687" s="196" t="str">
        <f t="shared" si="81"/>
        <v/>
      </c>
    </row>
    <row r="1688" spans="2:26" ht="18.75">
      <c r="B1688" s="211" t="s">
        <v>1954</v>
      </c>
      <c r="C1688" s="211" t="s">
        <v>2808</v>
      </c>
      <c r="D1688" s="46" t="s">
        <v>2783</v>
      </c>
      <c r="E1688" s="31">
        <v>1</v>
      </c>
      <c r="F1688" s="31" t="s">
        <v>2807</v>
      </c>
      <c r="G1688" s="318">
        <v>10</v>
      </c>
      <c r="H1688" s="318">
        <f t="shared" si="79"/>
        <v>6.1728395061728394</v>
      </c>
      <c r="I1688" s="319">
        <v>230</v>
      </c>
      <c r="J1688" s="251">
        <f>_xlfn.XLOOKUP($I1688,Inputs!$C$6:$C$23,Inputs!$D$6:$D$23)*$G1688</f>
        <v>4.8</v>
      </c>
      <c r="K1688" s="252">
        <f t="shared" si="80"/>
        <v>3</v>
      </c>
      <c r="L1688" s="322"/>
      <c r="M1688" s="322"/>
      <c r="N1688" s="322"/>
      <c r="O1688" s="322"/>
      <c r="P1688" s="322"/>
      <c r="Q1688" s="250">
        <f>_xlfn.XLOOKUP($I1688,Inputs!$G$6:$G$23,Inputs!$J$6:$J$23)*$K1688</f>
        <v>402</v>
      </c>
      <c r="R1688" s="250">
        <f>_xlfn.XLOOKUP($I1688,Inputs!$G$6:$G$23,Inputs!$K$6:$K$23)*$K1688</f>
        <v>435</v>
      </c>
      <c r="S1688" s="211" t="s">
        <v>4429</v>
      </c>
      <c r="T1688" s="31" t="s">
        <v>4596</v>
      </c>
      <c r="U1688" s="211" t="s">
        <v>1956</v>
      </c>
      <c r="V1688" s="31" t="s">
        <v>4276</v>
      </c>
      <c r="W1688" s="16"/>
      <c r="X1688" s="16"/>
      <c r="Y1688" s="74">
        <v>850</v>
      </c>
      <c r="Z1688" s="196" t="str">
        <f t="shared" si="81"/>
        <v/>
      </c>
    </row>
    <row r="1689" spans="2:26" ht="18.75">
      <c r="B1689" s="211" t="s">
        <v>1954</v>
      </c>
      <c r="C1689" s="211" t="s">
        <v>2808</v>
      </c>
      <c r="D1689" s="46" t="s">
        <v>2783</v>
      </c>
      <c r="E1689" s="31">
        <v>1</v>
      </c>
      <c r="F1689" s="31" t="s">
        <v>2807</v>
      </c>
      <c r="G1689" s="318">
        <v>15</v>
      </c>
      <c r="H1689" s="318">
        <f t="shared" si="79"/>
        <v>9.2592592592592595</v>
      </c>
      <c r="I1689" s="319">
        <v>230</v>
      </c>
      <c r="J1689" s="251">
        <f>_xlfn.XLOOKUP($I1689,Inputs!$C$6:$C$23,Inputs!$D$6:$D$23)*$G1689</f>
        <v>7.1999999999999993</v>
      </c>
      <c r="K1689" s="252">
        <f t="shared" si="80"/>
        <v>3</v>
      </c>
      <c r="L1689" s="322"/>
      <c r="M1689" s="322"/>
      <c r="N1689" s="322"/>
      <c r="O1689" s="322"/>
      <c r="P1689" s="322"/>
      <c r="Q1689" s="250">
        <f>_xlfn.XLOOKUP($I1689,Inputs!$G$6:$G$23,Inputs!$J$6:$J$23)*$K1689</f>
        <v>402</v>
      </c>
      <c r="R1689" s="250">
        <f>_xlfn.XLOOKUP($I1689,Inputs!$G$6:$G$23,Inputs!$K$6:$K$23)*$K1689</f>
        <v>435</v>
      </c>
      <c r="S1689" s="211" t="s">
        <v>4429</v>
      </c>
      <c r="T1689" s="31" t="s">
        <v>4596</v>
      </c>
      <c r="U1689" s="211" t="s">
        <v>2762</v>
      </c>
      <c r="V1689" s="31" t="s">
        <v>2917</v>
      </c>
      <c r="W1689" s="16"/>
      <c r="X1689" s="16"/>
      <c r="Y1689" s="74">
        <v>851</v>
      </c>
      <c r="Z1689" s="196" t="str">
        <f t="shared" si="81"/>
        <v/>
      </c>
    </row>
    <row r="1690" spans="2:26" ht="18.75">
      <c r="B1690" s="211" t="s">
        <v>1957</v>
      </c>
      <c r="C1690" s="211" t="s">
        <v>2808</v>
      </c>
      <c r="D1690" s="46" t="s">
        <v>2783</v>
      </c>
      <c r="E1690" s="31">
        <v>1</v>
      </c>
      <c r="F1690" s="31" t="s">
        <v>2807</v>
      </c>
      <c r="G1690" s="318">
        <v>0.1</v>
      </c>
      <c r="H1690" s="318">
        <f t="shared" si="79"/>
        <v>6.1728395061728392E-2</v>
      </c>
      <c r="I1690" s="319">
        <v>230</v>
      </c>
      <c r="J1690" s="251">
        <f>_xlfn.XLOOKUP($I1690,Inputs!$C$6:$C$23,Inputs!$D$6:$D$23)*$G1690</f>
        <v>4.8000000000000001E-2</v>
      </c>
      <c r="K1690" s="252">
        <f t="shared" si="80"/>
        <v>3</v>
      </c>
      <c r="L1690" s="322"/>
      <c r="M1690" s="322"/>
      <c r="N1690" s="322"/>
      <c r="O1690" s="322"/>
      <c r="P1690" s="322"/>
      <c r="Q1690" s="250">
        <f>_xlfn.XLOOKUP($I1690,Inputs!$G$6:$G$23,Inputs!$J$6:$J$23)*$K1690</f>
        <v>402</v>
      </c>
      <c r="R1690" s="250">
        <f>_xlfn.XLOOKUP($I1690,Inputs!$G$6:$G$23,Inputs!$K$6:$K$23)*$K1690</f>
        <v>435</v>
      </c>
      <c r="S1690" s="211" t="s">
        <v>4466</v>
      </c>
      <c r="T1690" s="31" t="s">
        <v>3149</v>
      </c>
      <c r="U1690" s="211" t="s">
        <v>4670</v>
      </c>
      <c r="V1690" s="31" t="s">
        <v>4318</v>
      </c>
      <c r="W1690" s="16"/>
      <c r="X1690" s="16"/>
      <c r="Y1690" s="74">
        <v>852</v>
      </c>
      <c r="Z1690" s="196" t="str">
        <f t="shared" si="81"/>
        <v/>
      </c>
    </row>
    <row r="1691" spans="2:26" ht="18.75">
      <c r="B1691" s="211" t="s">
        <v>1957</v>
      </c>
      <c r="C1691" s="211" t="s">
        <v>2808</v>
      </c>
      <c r="D1691" s="46" t="s">
        <v>2783</v>
      </c>
      <c r="E1691" s="31">
        <v>1</v>
      </c>
      <c r="F1691" s="31" t="s">
        <v>2807</v>
      </c>
      <c r="G1691" s="318">
        <v>0.1</v>
      </c>
      <c r="H1691" s="318">
        <f t="shared" si="79"/>
        <v>6.1728395061728392E-2</v>
      </c>
      <c r="I1691" s="319">
        <v>230</v>
      </c>
      <c r="J1691" s="251">
        <f>_xlfn.XLOOKUP($I1691,Inputs!$C$6:$C$23,Inputs!$D$6:$D$23)*$G1691</f>
        <v>4.8000000000000001E-2</v>
      </c>
      <c r="K1691" s="252">
        <f t="shared" si="80"/>
        <v>3</v>
      </c>
      <c r="L1691" s="322"/>
      <c r="M1691" s="322"/>
      <c r="N1691" s="322"/>
      <c r="O1691" s="322"/>
      <c r="P1691" s="322"/>
      <c r="Q1691" s="250">
        <f>_xlfn.XLOOKUP($I1691,Inputs!$G$6:$G$23,Inputs!$J$6:$J$23)*$K1691</f>
        <v>402</v>
      </c>
      <c r="R1691" s="250">
        <f>_xlfn.XLOOKUP($I1691,Inputs!$G$6:$G$23,Inputs!$K$6:$K$23)*$K1691</f>
        <v>435</v>
      </c>
      <c r="S1691" s="211" t="s">
        <v>4466</v>
      </c>
      <c r="T1691" s="31" t="s">
        <v>3149</v>
      </c>
      <c r="U1691" s="211" t="s">
        <v>4358</v>
      </c>
      <c r="V1691" s="31" t="s">
        <v>2833</v>
      </c>
      <c r="W1691" s="16"/>
      <c r="X1691" s="16"/>
      <c r="Y1691" s="74">
        <v>853</v>
      </c>
      <c r="Z1691" s="196" t="str">
        <f t="shared" si="81"/>
        <v/>
      </c>
    </row>
    <row r="1692" spans="2:26" ht="18.75">
      <c r="B1692" s="211" t="s">
        <v>1957</v>
      </c>
      <c r="C1692" s="211" t="s">
        <v>2808</v>
      </c>
      <c r="D1692" s="46" t="s">
        <v>2783</v>
      </c>
      <c r="E1692" s="31">
        <v>1</v>
      </c>
      <c r="F1692" s="31" t="s">
        <v>2807</v>
      </c>
      <c r="G1692" s="318">
        <v>2</v>
      </c>
      <c r="H1692" s="318">
        <f t="shared" si="79"/>
        <v>1.2345679012345678</v>
      </c>
      <c r="I1692" s="319">
        <v>230</v>
      </c>
      <c r="J1692" s="251">
        <f>_xlfn.XLOOKUP($I1692,Inputs!$C$6:$C$23,Inputs!$D$6:$D$23)*$G1692</f>
        <v>0.96</v>
      </c>
      <c r="K1692" s="252">
        <f t="shared" si="80"/>
        <v>3</v>
      </c>
      <c r="L1692" s="322"/>
      <c r="M1692" s="322"/>
      <c r="N1692" s="322"/>
      <c r="O1692" s="322"/>
      <c r="P1692" s="322"/>
      <c r="Q1692" s="250">
        <f>_xlfn.XLOOKUP($I1692,Inputs!$G$6:$G$23,Inputs!$J$6:$J$23)*$K1692</f>
        <v>402</v>
      </c>
      <c r="R1692" s="250">
        <f>_xlfn.XLOOKUP($I1692,Inputs!$G$6:$G$23,Inputs!$K$6:$K$23)*$K1692</f>
        <v>435</v>
      </c>
      <c r="S1692" s="211" t="s">
        <v>1516</v>
      </c>
      <c r="T1692" s="31" t="s">
        <v>2836</v>
      </c>
      <c r="U1692" s="211" t="s">
        <v>1517</v>
      </c>
      <c r="V1692" s="31" t="s">
        <v>3987</v>
      </c>
      <c r="W1692" s="16"/>
      <c r="X1692" s="16"/>
      <c r="Y1692" s="74">
        <v>854</v>
      </c>
      <c r="Z1692" s="196" t="str">
        <f t="shared" si="81"/>
        <v/>
      </c>
    </row>
    <row r="1693" spans="2:26" ht="18.75">
      <c r="B1693" s="211" t="s">
        <v>1957</v>
      </c>
      <c r="C1693" s="211" t="s">
        <v>2808</v>
      </c>
      <c r="D1693" s="46" t="s">
        <v>2783</v>
      </c>
      <c r="E1693" s="31">
        <v>1</v>
      </c>
      <c r="F1693" s="31" t="s">
        <v>2807</v>
      </c>
      <c r="G1693" s="318">
        <v>10</v>
      </c>
      <c r="H1693" s="318">
        <f t="shared" si="79"/>
        <v>6.1728395061728394</v>
      </c>
      <c r="I1693" s="319">
        <v>230</v>
      </c>
      <c r="J1693" s="251">
        <f>_xlfn.XLOOKUP($I1693,Inputs!$C$6:$C$23,Inputs!$D$6:$D$23)*$G1693</f>
        <v>4.8</v>
      </c>
      <c r="K1693" s="252">
        <f t="shared" si="80"/>
        <v>3</v>
      </c>
      <c r="L1693" s="322"/>
      <c r="M1693" s="322"/>
      <c r="N1693" s="322"/>
      <c r="O1693" s="322"/>
      <c r="P1693" s="322"/>
      <c r="Q1693" s="250">
        <f>_xlfn.XLOOKUP($I1693,Inputs!$G$6:$G$23,Inputs!$J$6:$J$23)*$K1693</f>
        <v>402</v>
      </c>
      <c r="R1693" s="250">
        <f>_xlfn.XLOOKUP($I1693,Inputs!$G$6:$G$23,Inputs!$K$6:$K$23)*$K1693</f>
        <v>435</v>
      </c>
      <c r="S1693" s="211" t="s">
        <v>1945</v>
      </c>
      <c r="T1693" s="31" t="s">
        <v>2916</v>
      </c>
      <c r="U1693" s="211" t="s">
        <v>1946</v>
      </c>
      <c r="V1693" s="31" t="s">
        <v>3147</v>
      </c>
      <c r="W1693" s="16"/>
      <c r="X1693" s="16"/>
      <c r="Y1693" s="74">
        <v>855</v>
      </c>
      <c r="Z1693" s="196" t="str">
        <f t="shared" si="81"/>
        <v/>
      </c>
    </row>
    <row r="1694" spans="2:26" ht="18.75">
      <c r="B1694" s="211" t="s">
        <v>1957</v>
      </c>
      <c r="C1694" s="211" t="s">
        <v>2808</v>
      </c>
      <c r="D1694" s="46" t="s">
        <v>2783</v>
      </c>
      <c r="E1694" s="31">
        <v>1</v>
      </c>
      <c r="F1694" s="31" t="s">
        <v>2807</v>
      </c>
      <c r="G1694" s="318">
        <v>6</v>
      </c>
      <c r="H1694" s="318">
        <f t="shared" si="79"/>
        <v>3.7037037037037033</v>
      </c>
      <c r="I1694" s="319">
        <v>230</v>
      </c>
      <c r="J1694" s="251">
        <f>_xlfn.XLOOKUP($I1694,Inputs!$C$6:$C$23,Inputs!$D$6:$D$23)*$G1694</f>
        <v>2.88</v>
      </c>
      <c r="K1694" s="252">
        <f t="shared" si="80"/>
        <v>3</v>
      </c>
      <c r="L1694" s="322"/>
      <c r="M1694" s="322"/>
      <c r="N1694" s="322"/>
      <c r="O1694" s="322"/>
      <c r="P1694" s="322"/>
      <c r="Q1694" s="250">
        <f>_xlfn.XLOOKUP($I1694,Inputs!$G$6:$G$23,Inputs!$J$6:$J$23)*$K1694</f>
        <v>402</v>
      </c>
      <c r="R1694" s="250">
        <f>_xlfn.XLOOKUP($I1694,Inputs!$G$6:$G$23,Inputs!$K$6:$K$23)*$K1694</f>
        <v>435</v>
      </c>
      <c r="S1694" s="211" t="s">
        <v>1945</v>
      </c>
      <c r="T1694" s="31" t="s">
        <v>2916</v>
      </c>
      <c r="U1694" s="211" t="s">
        <v>1521</v>
      </c>
      <c r="V1694" s="31" t="s">
        <v>5539</v>
      </c>
      <c r="W1694" s="16"/>
      <c r="X1694" s="16"/>
      <c r="Y1694" s="74">
        <v>856</v>
      </c>
      <c r="Z1694" s="196" t="str">
        <f t="shared" si="81"/>
        <v/>
      </c>
    </row>
    <row r="1695" spans="2:26" ht="18.75">
      <c r="B1695" s="211" t="s">
        <v>1957</v>
      </c>
      <c r="C1695" s="211" t="s">
        <v>2808</v>
      </c>
      <c r="D1695" s="46" t="s">
        <v>2783</v>
      </c>
      <c r="E1695" s="31">
        <v>1</v>
      </c>
      <c r="F1695" s="31" t="s">
        <v>2807</v>
      </c>
      <c r="G1695" s="318">
        <v>70</v>
      </c>
      <c r="H1695" s="318">
        <f t="shared" si="79"/>
        <v>43.209876543209873</v>
      </c>
      <c r="I1695" s="319">
        <v>230</v>
      </c>
      <c r="J1695" s="251">
        <f>_xlfn.XLOOKUP($I1695,Inputs!$C$6:$C$23,Inputs!$D$6:$D$23)*$G1695</f>
        <v>33.6</v>
      </c>
      <c r="K1695" s="252">
        <f t="shared" si="80"/>
        <v>3</v>
      </c>
      <c r="L1695" s="322"/>
      <c r="M1695" s="322"/>
      <c r="N1695" s="322"/>
      <c r="O1695" s="322"/>
      <c r="P1695" s="322"/>
      <c r="Q1695" s="250">
        <f>_xlfn.XLOOKUP($I1695,Inputs!$G$6:$G$23,Inputs!$J$6:$J$23)*$K1695</f>
        <v>402</v>
      </c>
      <c r="R1695" s="250">
        <f>_xlfn.XLOOKUP($I1695,Inputs!$G$6:$G$23,Inputs!$K$6:$K$23)*$K1695</f>
        <v>435</v>
      </c>
      <c r="S1695" s="211" t="s">
        <v>1673</v>
      </c>
      <c r="T1695" s="31" t="s">
        <v>4069</v>
      </c>
      <c r="U1695" s="211" t="s">
        <v>1947</v>
      </c>
      <c r="V1695" s="31" t="s">
        <v>2915</v>
      </c>
      <c r="W1695" s="16"/>
      <c r="X1695" s="16"/>
      <c r="Y1695" s="74">
        <v>857</v>
      </c>
      <c r="Z1695" s="196" t="str">
        <f t="shared" si="81"/>
        <v/>
      </c>
    </row>
    <row r="1696" spans="2:26" ht="18.75">
      <c r="B1696" s="211" t="s">
        <v>1957</v>
      </c>
      <c r="C1696" s="211" t="s">
        <v>2808</v>
      </c>
      <c r="D1696" s="46" t="s">
        <v>2783</v>
      </c>
      <c r="E1696" s="31">
        <v>1</v>
      </c>
      <c r="F1696" s="31" t="s">
        <v>2807</v>
      </c>
      <c r="G1696" s="318">
        <v>2</v>
      </c>
      <c r="H1696" s="318">
        <f t="shared" si="79"/>
        <v>1.2345679012345678</v>
      </c>
      <c r="I1696" s="319">
        <v>230</v>
      </c>
      <c r="J1696" s="251">
        <f>_xlfn.XLOOKUP($I1696,Inputs!$C$6:$C$23,Inputs!$D$6:$D$23)*$G1696</f>
        <v>0.96</v>
      </c>
      <c r="K1696" s="252">
        <f t="shared" si="80"/>
        <v>3</v>
      </c>
      <c r="L1696" s="322"/>
      <c r="M1696" s="322"/>
      <c r="N1696" s="322"/>
      <c r="O1696" s="322"/>
      <c r="P1696" s="322"/>
      <c r="Q1696" s="250">
        <f>_xlfn.XLOOKUP($I1696,Inputs!$G$6:$G$23,Inputs!$J$6:$J$23)*$K1696</f>
        <v>402</v>
      </c>
      <c r="R1696" s="250">
        <f>_xlfn.XLOOKUP($I1696,Inputs!$G$6:$G$23,Inputs!$K$6:$K$23)*$K1696</f>
        <v>435</v>
      </c>
      <c r="S1696" s="211" t="s">
        <v>1946</v>
      </c>
      <c r="T1696" s="31" t="s">
        <v>3147</v>
      </c>
      <c r="U1696" s="211" t="s">
        <v>1948</v>
      </c>
      <c r="V1696" s="31" t="s">
        <v>3148</v>
      </c>
      <c r="W1696" s="16"/>
      <c r="X1696" s="16"/>
      <c r="Y1696" s="74">
        <v>858</v>
      </c>
      <c r="Z1696" s="196" t="str">
        <f t="shared" si="81"/>
        <v/>
      </c>
    </row>
    <row r="1697" spans="2:26" ht="18.75">
      <c r="B1697" s="211" t="s">
        <v>1957</v>
      </c>
      <c r="C1697" s="211" t="s">
        <v>2808</v>
      </c>
      <c r="D1697" s="46" t="s">
        <v>2783</v>
      </c>
      <c r="E1697" s="31">
        <v>1</v>
      </c>
      <c r="F1697" s="31" t="s">
        <v>2807</v>
      </c>
      <c r="G1697" s="318">
        <v>10</v>
      </c>
      <c r="H1697" s="318">
        <f t="shared" si="79"/>
        <v>6.1728395061728394</v>
      </c>
      <c r="I1697" s="319">
        <v>230</v>
      </c>
      <c r="J1697" s="251">
        <f>_xlfn.XLOOKUP($I1697,Inputs!$C$6:$C$23,Inputs!$D$6:$D$23)*$G1697</f>
        <v>4.8</v>
      </c>
      <c r="K1697" s="252">
        <f t="shared" si="80"/>
        <v>3</v>
      </c>
      <c r="L1697" s="322"/>
      <c r="M1697" s="322"/>
      <c r="N1697" s="322"/>
      <c r="O1697" s="322"/>
      <c r="P1697" s="322"/>
      <c r="Q1697" s="250">
        <f>_xlfn.XLOOKUP($I1697,Inputs!$G$6:$G$23,Inputs!$J$6:$J$23)*$K1697</f>
        <v>402</v>
      </c>
      <c r="R1697" s="250">
        <f>_xlfn.XLOOKUP($I1697,Inputs!$G$6:$G$23,Inputs!$K$6:$K$23)*$K1697</f>
        <v>435</v>
      </c>
      <c r="S1697" s="211" t="s">
        <v>1946</v>
      </c>
      <c r="T1697" s="31" t="s">
        <v>3147</v>
      </c>
      <c r="U1697" s="211" t="s">
        <v>4466</v>
      </c>
      <c r="V1697" s="31" t="s">
        <v>3149</v>
      </c>
      <c r="W1697" s="16"/>
      <c r="X1697" s="16"/>
      <c r="Y1697" s="74">
        <v>859</v>
      </c>
      <c r="Z1697" s="196" t="str">
        <f t="shared" si="81"/>
        <v/>
      </c>
    </row>
    <row r="1698" spans="2:26" ht="18.75">
      <c r="B1698" s="211" t="s">
        <v>1957</v>
      </c>
      <c r="C1698" s="211" t="s">
        <v>2808</v>
      </c>
      <c r="D1698" s="46" t="s">
        <v>2783</v>
      </c>
      <c r="E1698" s="31">
        <v>1</v>
      </c>
      <c r="F1698" s="31" t="s">
        <v>2807</v>
      </c>
      <c r="G1698" s="318">
        <v>85</v>
      </c>
      <c r="H1698" s="318">
        <f t="shared" si="79"/>
        <v>52.469135802469133</v>
      </c>
      <c r="I1698" s="319">
        <v>230</v>
      </c>
      <c r="J1698" s="251">
        <f>_xlfn.XLOOKUP($I1698,Inputs!$C$6:$C$23,Inputs!$D$6:$D$23)*$G1698</f>
        <v>40.799999999999997</v>
      </c>
      <c r="K1698" s="252">
        <f t="shared" si="80"/>
        <v>3</v>
      </c>
      <c r="L1698" s="322"/>
      <c r="M1698" s="322"/>
      <c r="N1698" s="322"/>
      <c r="O1698" s="322"/>
      <c r="P1698" s="322"/>
      <c r="Q1698" s="250">
        <f>_xlfn.XLOOKUP($I1698,Inputs!$G$6:$G$23,Inputs!$J$6:$J$23)*$K1698</f>
        <v>402</v>
      </c>
      <c r="R1698" s="250">
        <f>_xlfn.XLOOKUP($I1698,Inputs!$G$6:$G$23,Inputs!$K$6:$K$23)*$K1698</f>
        <v>435</v>
      </c>
      <c r="S1698" s="211" t="s">
        <v>1947</v>
      </c>
      <c r="T1698" s="31" t="s">
        <v>2915</v>
      </c>
      <c r="U1698" s="211" t="s">
        <v>1949</v>
      </c>
      <c r="V1698" s="31" t="s">
        <v>2913</v>
      </c>
      <c r="W1698" s="16"/>
      <c r="X1698" s="16"/>
      <c r="Y1698" s="74">
        <v>860</v>
      </c>
      <c r="Z1698" s="196" t="str">
        <f t="shared" si="81"/>
        <v/>
      </c>
    </row>
    <row r="1699" spans="2:26" ht="18.75">
      <c r="B1699" s="211" t="s">
        <v>1957</v>
      </c>
      <c r="C1699" s="211" t="s">
        <v>2808</v>
      </c>
      <c r="D1699" s="46" t="s">
        <v>2783</v>
      </c>
      <c r="E1699" s="31">
        <v>1</v>
      </c>
      <c r="F1699" s="31" t="s">
        <v>2807</v>
      </c>
      <c r="G1699" s="318">
        <v>7</v>
      </c>
      <c r="H1699" s="318">
        <f t="shared" si="79"/>
        <v>4.3209876543209873</v>
      </c>
      <c r="I1699" s="319">
        <v>230</v>
      </c>
      <c r="J1699" s="251">
        <f>_xlfn.XLOOKUP($I1699,Inputs!$C$6:$C$23,Inputs!$D$6:$D$23)*$G1699</f>
        <v>3.36</v>
      </c>
      <c r="K1699" s="252">
        <f t="shared" si="80"/>
        <v>3</v>
      </c>
      <c r="L1699" s="322"/>
      <c r="M1699" s="322"/>
      <c r="N1699" s="322"/>
      <c r="O1699" s="322"/>
      <c r="P1699" s="322"/>
      <c r="Q1699" s="250">
        <f>_xlfn.XLOOKUP($I1699,Inputs!$G$6:$G$23,Inputs!$J$6:$J$23)*$K1699</f>
        <v>402</v>
      </c>
      <c r="R1699" s="250">
        <f>_xlfn.XLOOKUP($I1699,Inputs!$G$6:$G$23,Inputs!$K$6:$K$23)*$K1699</f>
        <v>435</v>
      </c>
      <c r="S1699" s="211" t="s">
        <v>1949</v>
      </c>
      <c r="T1699" s="31" t="s">
        <v>2913</v>
      </c>
      <c r="U1699" s="211" t="s">
        <v>1945</v>
      </c>
      <c r="V1699" s="31" t="s">
        <v>2916</v>
      </c>
      <c r="W1699" s="16"/>
      <c r="X1699" s="16"/>
      <c r="Y1699" s="74">
        <v>861</v>
      </c>
      <c r="Z1699" s="196" t="str">
        <f t="shared" si="81"/>
        <v/>
      </c>
    </row>
    <row r="1700" spans="2:26" ht="18.75">
      <c r="B1700" s="211" t="s">
        <v>1957</v>
      </c>
      <c r="C1700" s="211" t="s">
        <v>2808</v>
      </c>
      <c r="D1700" s="46" t="s">
        <v>2783</v>
      </c>
      <c r="E1700" s="31">
        <v>1</v>
      </c>
      <c r="F1700" s="31" t="s">
        <v>2807</v>
      </c>
      <c r="G1700" s="318">
        <v>0.1</v>
      </c>
      <c r="H1700" s="318">
        <f t="shared" si="79"/>
        <v>6.1728395061728392E-2</v>
      </c>
      <c r="I1700" s="319">
        <v>230</v>
      </c>
      <c r="J1700" s="251">
        <f>_xlfn.XLOOKUP($I1700,Inputs!$C$6:$C$23,Inputs!$D$6:$D$23)*$G1700</f>
        <v>4.8000000000000001E-2</v>
      </c>
      <c r="K1700" s="252">
        <f t="shared" si="80"/>
        <v>3</v>
      </c>
      <c r="L1700" s="322"/>
      <c r="M1700" s="322"/>
      <c r="N1700" s="322"/>
      <c r="O1700" s="322"/>
      <c r="P1700" s="322"/>
      <c r="Q1700" s="250">
        <f>_xlfn.XLOOKUP($I1700,Inputs!$G$6:$G$23,Inputs!$J$6:$J$23)*$K1700</f>
        <v>402</v>
      </c>
      <c r="R1700" s="250">
        <f>_xlfn.XLOOKUP($I1700,Inputs!$G$6:$G$23,Inputs!$K$6:$K$23)*$K1700</f>
        <v>435</v>
      </c>
      <c r="S1700" s="211" t="s">
        <v>1951</v>
      </c>
      <c r="T1700" s="134" t="s">
        <v>3150</v>
      </c>
      <c r="U1700" s="211" t="s">
        <v>1952</v>
      </c>
      <c r="V1700" s="31" t="s">
        <v>4548</v>
      </c>
      <c r="W1700" s="16"/>
      <c r="X1700" s="16"/>
      <c r="Y1700" s="74">
        <v>862</v>
      </c>
      <c r="Z1700" s="196" t="str">
        <f t="shared" si="81"/>
        <v/>
      </c>
    </row>
    <row r="1701" spans="2:26" ht="18.75">
      <c r="B1701" s="211" t="s">
        <v>1957</v>
      </c>
      <c r="C1701" s="211" t="s">
        <v>2808</v>
      </c>
      <c r="D1701" s="46" t="s">
        <v>2783</v>
      </c>
      <c r="E1701" s="31">
        <v>1</v>
      </c>
      <c r="F1701" s="31" t="s">
        <v>2807</v>
      </c>
      <c r="G1701" s="318">
        <v>0.1</v>
      </c>
      <c r="H1701" s="318">
        <f t="shared" si="79"/>
        <v>6.1728395061728392E-2</v>
      </c>
      <c r="I1701" s="319">
        <v>230</v>
      </c>
      <c r="J1701" s="251">
        <f>_xlfn.XLOOKUP($I1701,Inputs!$C$6:$C$23,Inputs!$D$6:$D$23)*$G1701</f>
        <v>4.8000000000000001E-2</v>
      </c>
      <c r="K1701" s="252">
        <f t="shared" si="80"/>
        <v>3</v>
      </c>
      <c r="L1701" s="322"/>
      <c r="M1701" s="322"/>
      <c r="N1701" s="322"/>
      <c r="O1701" s="322"/>
      <c r="P1701" s="322"/>
      <c r="Q1701" s="250">
        <f>_xlfn.XLOOKUP($I1701,Inputs!$G$6:$G$23,Inputs!$J$6:$J$23)*$K1701</f>
        <v>402</v>
      </c>
      <c r="R1701" s="250">
        <f>_xlfn.XLOOKUP($I1701,Inputs!$G$6:$G$23,Inputs!$K$6:$K$23)*$K1701</f>
        <v>435</v>
      </c>
      <c r="S1701" s="211" t="s">
        <v>1948</v>
      </c>
      <c r="T1701" s="31" t="s">
        <v>3148</v>
      </c>
      <c r="U1701" s="211" t="s">
        <v>1953</v>
      </c>
      <c r="V1701" s="31" t="s">
        <v>4267</v>
      </c>
      <c r="W1701" s="16"/>
      <c r="X1701" s="16"/>
      <c r="Y1701" s="74">
        <v>863</v>
      </c>
      <c r="Z1701" s="196" t="str">
        <f t="shared" si="81"/>
        <v/>
      </c>
    </row>
    <row r="1702" spans="2:26" ht="18.75">
      <c r="B1702" s="211" t="s">
        <v>1957</v>
      </c>
      <c r="C1702" s="211" t="s">
        <v>2808</v>
      </c>
      <c r="D1702" s="46" t="s">
        <v>2783</v>
      </c>
      <c r="E1702" s="31">
        <v>1</v>
      </c>
      <c r="F1702" s="31" t="s">
        <v>2807</v>
      </c>
      <c r="G1702" s="318">
        <v>10</v>
      </c>
      <c r="H1702" s="318">
        <f t="shared" si="79"/>
        <v>6.1728395061728394</v>
      </c>
      <c r="I1702" s="319">
        <v>230</v>
      </c>
      <c r="J1702" s="251">
        <f>_xlfn.XLOOKUP($I1702,Inputs!$C$6:$C$23,Inputs!$D$6:$D$23)*$G1702</f>
        <v>4.8</v>
      </c>
      <c r="K1702" s="252">
        <f t="shared" si="80"/>
        <v>3</v>
      </c>
      <c r="L1702" s="322"/>
      <c r="M1702" s="322"/>
      <c r="N1702" s="322"/>
      <c r="O1702" s="322"/>
      <c r="P1702" s="322"/>
      <c r="Q1702" s="250">
        <f>_xlfn.XLOOKUP($I1702,Inputs!$G$6:$G$23,Inputs!$J$6:$J$23)*$K1702</f>
        <v>402</v>
      </c>
      <c r="R1702" s="250">
        <f>_xlfn.XLOOKUP($I1702,Inputs!$G$6:$G$23,Inputs!$K$6:$K$23)*$K1702</f>
        <v>435</v>
      </c>
      <c r="S1702" s="211" t="s">
        <v>1948</v>
      </c>
      <c r="T1702" s="31" t="s">
        <v>3148</v>
      </c>
      <c r="U1702" s="211" t="s">
        <v>1951</v>
      </c>
      <c r="V1702" s="31" t="s">
        <v>3150</v>
      </c>
      <c r="W1702" s="16"/>
      <c r="X1702" s="16"/>
      <c r="Y1702" s="74">
        <v>864</v>
      </c>
      <c r="Z1702" s="196" t="str">
        <f t="shared" si="81"/>
        <v/>
      </c>
    </row>
    <row r="1703" spans="2:26" ht="18.75">
      <c r="B1703" s="211" t="s">
        <v>1957</v>
      </c>
      <c r="C1703" s="211" t="s">
        <v>2808</v>
      </c>
      <c r="D1703" s="46" t="s">
        <v>2783</v>
      </c>
      <c r="E1703" s="31">
        <v>1</v>
      </c>
      <c r="F1703" s="31" t="s">
        <v>2807</v>
      </c>
      <c r="G1703" s="318">
        <v>0.1</v>
      </c>
      <c r="H1703" s="318">
        <f t="shared" si="79"/>
        <v>6.1728395061728392E-2</v>
      </c>
      <c r="I1703" s="319">
        <v>230</v>
      </c>
      <c r="J1703" s="251">
        <f>_xlfn.XLOOKUP($I1703,Inputs!$C$6:$C$23,Inputs!$D$6:$D$23)*$G1703</f>
        <v>4.8000000000000001E-2</v>
      </c>
      <c r="K1703" s="252">
        <f t="shared" si="80"/>
        <v>3</v>
      </c>
      <c r="L1703" s="322"/>
      <c r="M1703" s="322"/>
      <c r="N1703" s="322"/>
      <c r="O1703" s="322"/>
      <c r="P1703" s="322"/>
      <c r="Q1703" s="250">
        <f>_xlfn.XLOOKUP($I1703,Inputs!$G$6:$G$23,Inputs!$J$6:$J$23)*$K1703</f>
        <v>402</v>
      </c>
      <c r="R1703" s="250">
        <f>_xlfn.XLOOKUP($I1703,Inputs!$G$6:$G$23,Inputs!$K$6:$K$23)*$K1703</f>
        <v>435</v>
      </c>
      <c r="S1703" s="211" t="s">
        <v>4358</v>
      </c>
      <c r="T1703" s="31" t="s">
        <v>2833</v>
      </c>
      <c r="U1703" s="211" t="s">
        <v>4694</v>
      </c>
      <c r="V1703" s="31" t="s">
        <v>4453</v>
      </c>
      <c r="W1703" s="16"/>
      <c r="X1703" s="16"/>
      <c r="Y1703" s="74">
        <v>865</v>
      </c>
      <c r="Z1703" s="196" t="str">
        <f t="shared" si="81"/>
        <v/>
      </c>
    </row>
    <row r="1704" spans="2:26" ht="18.75">
      <c r="B1704" s="211" t="s">
        <v>1957</v>
      </c>
      <c r="C1704" s="211" t="s">
        <v>2808</v>
      </c>
      <c r="D1704" s="46" t="s">
        <v>2783</v>
      </c>
      <c r="E1704" s="31">
        <v>1</v>
      </c>
      <c r="F1704" s="31" t="s">
        <v>2807</v>
      </c>
      <c r="G1704" s="318">
        <v>0.1</v>
      </c>
      <c r="H1704" s="318">
        <f t="shared" si="79"/>
        <v>6.1728395061728392E-2</v>
      </c>
      <c r="I1704" s="319">
        <v>230</v>
      </c>
      <c r="J1704" s="251">
        <f>_xlfn.XLOOKUP($I1704,Inputs!$C$6:$C$23,Inputs!$D$6:$D$23)*$G1704</f>
        <v>4.8000000000000001E-2</v>
      </c>
      <c r="K1704" s="252">
        <f t="shared" si="80"/>
        <v>3</v>
      </c>
      <c r="L1704" s="322"/>
      <c r="M1704" s="322"/>
      <c r="N1704" s="322"/>
      <c r="O1704" s="322"/>
      <c r="P1704" s="322"/>
      <c r="Q1704" s="250">
        <f>_xlfn.XLOOKUP($I1704,Inputs!$G$6:$G$23,Inputs!$J$6:$J$23)*$K1704</f>
        <v>402</v>
      </c>
      <c r="R1704" s="250">
        <f>_xlfn.XLOOKUP($I1704,Inputs!$G$6:$G$23,Inputs!$K$6:$K$23)*$K1704</f>
        <v>435</v>
      </c>
      <c r="S1704" s="211" t="s">
        <v>4358</v>
      </c>
      <c r="T1704" s="31" t="s">
        <v>2833</v>
      </c>
      <c r="U1704" s="211" t="s">
        <v>4357</v>
      </c>
      <c r="V1704" s="31" t="s">
        <v>3921</v>
      </c>
      <c r="W1704" s="16"/>
      <c r="X1704" s="16"/>
      <c r="Y1704" s="74">
        <v>866</v>
      </c>
      <c r="Z1704" s="196" t="str">
        <f t="shared" si="81"/>
        <v/>
      </c>
    </row>
    <row r="1705" spans="2:26" ht="18.75">
      <c r="B1705" s="211" t="s">
        <v>1957</v>
      </c>
      <c r="C1705" s="211" t="s">
        <v>2808</v>
      </c>
      <c r="D1705" s="46" t="s">
        <v>2783</v>
      </c>
      <c r="E1705" s="31">
        <v>1</v>
      </c>
      <c r="F1705" s="31" t="s">
        <v>2807</v>
      </c>
      <c r="G1705" s="318">
        <v>0.1</v>
      </c>
      <c r="H1705" s="318">
        <f t="shared" si="79"/>
        <v>6.1728395061728392E-2</v>
      </c>
      <c r="I1705" s="319">
        <v>230</v>
      </c>
      <c r="J1705" s="251">
        <f>_xlfn.XLOOKUP($I1705,Inputs!$C$6:$C$23,Inputs!$D$6:$D$23)*$G1705</f>
        <v>4.8000000000000001E-2</v>
      </c>
      <c r="K1705" s="252">
        <f t="shared" si="80"/>
        <v>3</v>
      </c>
      <c r="L1705" s="322"/>
      <c r="M1705" s="322"/>
      <c r="N1705" s="322"/>
      <c r="O1705" s="322"/>
      <c r="P1705" s="322"/>
      <c r="Q1705" s="250">
        <f>_xlfn.XLOOKUP($I1705,Inputs!$G$6:$G$23,Inputs!$J$6:$J$23)*$K1705</f>
        <v>402</v>
      </c>
      <c r="R1705" s="250">
        <f>_xlfn.XLOOKUP($I1705,Inputs!$G$6:$G$23,Inputs!$K$6:$K$23)*$K1705</f>
        <v>435</v>
      </c>
      <c r="S1705" s="211" t="s">
        <v>1521</v>
      </c>
      <c r="T1705" s="31" t="s">
        <v>5539</v>
      </c>
      <c r="U1705" s="211" t="s">
        <v>1522</v>
      </c>
      <c r="V1705" s="31" t="s">
        <v>5540</v>
      </c>
      <c r="W1705" s="16"/>
      <c r="X1705" s="16"/>
      <c r="Y1705" s="74">
        <v>867</v>
      </c>
      <c r="Z1705" s="196" t="str">
        <f t="shared" si="81"/>
        <v/>
      </c>
    </row>
    <row r="1706" spans="2:26" ht="18.75">
      <c r="B1706" s="211" t="s">
        <v>1957</v>
      </c>
      <c r="C1706" s="211" t="s">
        <v>2808</v>
      </c>
      <c r="D1706" s="46" t="s">
        <v>2783</v>
      </c>
      <c r="E1706" s="31">
        <v>1</v>
      </c>
      <c r="F1706" s="31" t="s">
        <v>2807</v>
      </c>
      <c r="G1706" s="318">
        <v>8</v>
      </c>
      <c r="H1706" s="318">
        <f t="shared" si="79"/>
        <v>4.9382716049382713</v>
      </c>
      <c r="I1706" s="319">
        <v>230</v>
      </c>
      <c r="J1706" s="251">
        <f>_xlfn.XLOOKUP($I1706,Inputs!$C$6:$C$23,Inputs!$D$6:$D$23)*$G1706</f>
        <v>3.84</v>
      </c>
      <c r="K1706" s="252">
        <f t="shared" si="80"/>
        <v>3</v>
      </c>
      <c r="L1706" s="322"/>
      <c r="M1706" s="322"/>
      <c r="N1706" s="322"/>
      <c r="O1706" s="322"/>
      <c r="P1706" s="322"/>
      <c r="Q1706" s="250">
        <f>_xlfn.XLOOKUP($I1706,Inputs!$G$6:$G$23,Inputs!$J$6:$J$23)*$K1706</f>
        <v>402</v>
      </c>
      <c r="R1706" s="250">
        <f>_xlfn.XLOOKUP($I1706,Inputs!$G$6:$G$23,Inputs!$K$6:$K$23)*$K1706</f>
        <v>435</v>
      </c>
      <c r="S1706" s="211" t="s">
        <v>1521</v>
      </c>
      <c r="T1706" s="31" t="s">
        <v>5539</v>
      </c>
      <c r="U1706" s="211" t="s">
        <v>1516</v>
      </c>
      <c r="V1706" s="31" t="s">
        <v>2836</v>
      </c>
      <c r="W1706" s="16"/>
      <c r="X1706" s="16"/>
      <c r="Y1706" s="74">
        <v>868</v>
      </c>
      <c r="Z1706" s="196" t="str">
        <f t="shared" si="81"/>
        <v/>
      </c>
    </row>
    <row r="1707" spans="2:26" ht="18.75">
      <c r="B1707" s="211" t="s">
        <v>1958</v>
      </c>
      <c r="C1707" s="211" t="s">
        <v>2808</v>
      </c>
      <c r="D1707" s="46" t="s">
        <v>2783</v>
      </c>
      <c r="E1707" s="31">
        <v>1</v>
      </c>
      <c r="F1707" s="31" t="s">
        <v>2807</v>
      </c>
      <c r="G1707" s="318">
        <v>73</v>
      </c>
      <c r="H1707" s="318">
        <f t="shared" si="79"/>
        <v>45.061728395061728</v>
      </c>
      <c r="I1707" s="319">
        <v>230</v>
      </c>
      <c r="J1707" s="251">
        <f>_xlfn.XLOOKUP($I1707,Inputs!$C$6:$C$23,Inputs!$D$6:$D$23)*$G1707</f>
        <v>35.04</v>
      </c>
      <c r="K1707" s="252">
        <f t="shared" si="80"/>
        <v>3</v>
      </c>
      <c r="L1707" s="322"/>
      <c r="M1707" s="322"/>
      <c r="N1707" s="322"/>
      <c r="O1707" s="322"/>
      <c r="P1707" s="322"/>
      <c r="Q1707" s="250">
        <f>_xlfn.XLOOKUP($I1707,Inputs!$G$6:$G$23,Inputs!$J$6:$J$23)*$K1707</f>
        <v>402</v>
      </c>
      <c r="R1707" s="250">
        <f>_xlfn.XLOOKUP($I1707,Inputs!$G$6:$G$23,Inputs!$K$6:$K$23)*$K1707</f>
        <v>435</v>
      </c>
      <c r="S1707" s="211" t="s">
        <v>1675</v>
      </c>
      <c r="T1707" s="31" t="s">
        <v>2874</v>
      </c>
      <c r="U1707" s="211" t="s">
        <v>4403</v>
      </c>
      <c r="V1707" s="31" t="s">
        <v>4504</v>
      </c>
      <c r="W1707" s="16"/>
      <c r="X1707" s="16"/>
      <c r="Y1707" s="74">
        <v>869</v>
      </c>
      <c r="Z1707" s="196" t="str">
        <f t="shared" si="81"/>
        <v/>
      </c>
    </row>
    <row r="1708" spans="2:26" ht="18.75">
      <c r="B1708" s="211" t="s">
        <v>1958</v>
      </c>
      <c r="C1708" s="211" t="s">
        <v>2808</v>
      </c>
      <c r="D1708" s="46" t="s">
        <v>2783</v>
      </c>
      <c r="E1708" s="31">
        <v>1</v>
      </c>
      <c r="F1708" s="31" t="s">
        <v>2807</v>
      </c>
      <c r="G1708" s="318">
        <v>35</v>
      </c>
      <c r="H1708" s="318">
        <f t="shared" si="79"/>
        <v>21.604938271604937</v>
      </c>
      <c r="I1708" s="319">
        <v>230</v>
      </c>
      <c r="J1708" s="251">
        <f>_xlfn.XLOOKUP($I1708,Inputs!$C$6:$C$23,Inputs!$D$6:$D$23)*$G1708</f>
        <v>16.8</v>
      </c>
      <c r="K1708" s="252">
        <f t="shared" si="80"/>
        <v>3</v>
      </c>
      <c r="L1708" s="322"/>
      <c r="M1708" s="322"/>
      <c r="N1708" s="322"/>
      <c r="O1708" s="322"/>
      <c r="P1708" s="322"/>
      <c r="Q1708" s="250">
        <f>_xlfn.XLOOKUP($I1708,Inputs!$G$6:$G$23,Inputs!$J$6:$J$23)*$K1708</f>
        <v>402</v>
      </c>
      <c r="R1708" s="250">
        <f>_xlfn.XLOOKUP($I1708,Inputs!$G$6:$G$23,Inputs!$K$6:$K$23)*$K1708</f>
        <v>435</v>
      </c>
      <c r="S1708" s="211" t="s">
        <v>1673</v>
      </c>
      <c r="T1708" s="31" t="s">
        <v>4069</v>
      </c>
      <c r="U1708" s="211" t="s">
        <v>1675</v>
      </c>
      <c r="V1708" s="31" t="s">
        <v>2874</v>
      </c>
      <c r="W1708" s="16"/>
      <c r="X1708" s="16"/>
      <c r="Y1708" s="74">
        <v>870</v>
      </c>
      <c r="Z1708" s="196" t="str">
        <f t="shared" si="81"/>
        <v/>
      </c>
    </row>
    <row r="1709" spans="2:26" ht="18.75">
      <c r="B1709" s="211" t="s">
        <v>1965</v>
      </c>
      <c r="C1709" s="211" t="s">
        <v>2808</v>
      </c>
      <c r="D1709" s="46" t="s">
        <v>2783</v>
      </c>
      <c r="E1709" s="31">
        <v>1</v>
      </c>
      <c r="F1709" s="31" t="s">
        <v>2807</v>
      </c>
      <c r="G1709" s="318">
        <v>30</v>
      </c>
      <c r="H1709" s="318">
        <f t="shared" si="79"/>
        <v>18.518518518518519</v>
      </c>
      <c r="I1709" s="319">
        <v>115</v>
      </c>
      <c r="J1709" s="251">
        <f>_xlfn.XLOOKUP($I1709,Inputs!$C$6:$C$23,Inputs!$D$6:$D$23)*$G1709</f>
        <v>12.514285714285714</v>
      </c>
      <c r="K1709" s="252">
        <f t="shared" si="80"/>
        <v>3</v>
      </c>
      <c r="L1709" s="322"/>
      <c r="M1709" s="322"/>
      <c r="N1709" s="322"/>
      <c r="O1709" s="322"/>
      <c r="P1709" s="322"/>
      <c r="Q1709" s="250">
        <f>_xlfn.XLOOKUP($I1709,Inputs!$G$6:$G$23,Inputs!$J$6:$J$23)*$K1709</f>
        <v>98.449131513647643</v>
      </c>
      <c r="R1709" s="250">
        <f>_xlfn.XLOOKUP($I1709,Inputs!$G$6:$G$23,Inputs!$K$6:$K$23)*$K1709</f>
        <v>108.40163934426229</v>
      </c>
      <c r="S1709" s="211" t="s">
        <v>1902</v>
      </c>
      <c r="T1709" s="31" t="s">
        <v>4071</v>
      </c>
      <c r="U1709" s="211" t="s">
        <v>1966</v>
      </c>
      <c r="V1709" s="31" t="s">
        <v>3972</v>
      </c>
      <c r="W1709" s="16"/>
      <c r="X1709" s="16"/>
      <c r="Y1709" s="74">
        <v>879</v>
      </c>
      <c r="Z1709" s="196" t="str">
        <f t="shared" si="81"/>
        <v/>
      </c>
    </row>
    <row r="1710" spans="2:26" ht="18.75">
      <c r="B1710" s="211" t="s">
        <v>1977</v>
      </c>
      <c r="C1710" s="211" t="s">
        <v>2808</v>
      </c>
      <c r="D1710" s="46" t="s">
        <v>2783</v>
      </c>
      <c r="E1710" s="31">
        <v>1</v>
      </c>
      <c r="F1710" s="31" t="s">
        <v>2807</v>
      </c>
      <c r="G1710" s="318">
        <v>60</v>
      </c>
      <c r="H1710" s="318">
        <f t="shared" si="79"/>
        <v>37.037037037037038</v>
      </c>
      <c r="I1710" s="319">
        <v>115</v>
      </c>
      <c r="J1710" s="251">
        <f>_xlfn.XLOOKUP($I1710,Inputs!$C$6:$C$23,Inputs!$D$6:$D$23)*$G1710</f>
        <v>25.028571428571428</v>
      </c>
      <c r="K1710" s="252">
        <f t="shared" si="80"/>
        <v>3</v>
      </c>
      <c r="L1710" s="322"/>
      <c r="M1710" s="322"/>
      <c r="N1710" s="322"/>
      <c r="O1710" s="322"/>
      <c r="P1710" s="322"/>
      <c r="Q1710" s="250">
        <f>_xlfn.XLOOKUP($I1710,Inputs!$G$6:$G$23,Inputs!$J$6:$J$23)*$K1710</f>
        <v>98.449131513647643</v>
      </c>
      <c r="R1710" s="250">
        <f>_xlfn.XLOOKUP($I1710,Inputs!$G$6:$G$23,Inputs!$K$6:$K$23)*$K1710</f>
        <v>108.40163934426229</v>
      </c>
      <c r="S1710" s="211" t="s">
        <v>4404</v>
      </c>
      <c r="T1710" s="31" t="s">
        <v>4505</v>
      </c>
      <c r="U1710" s="211" t="s">
        <v>1365</v>
      </c>
      <c r="V1710" s="31" t="s">
        <v>2919</v>
      </c>
      <c r="W1710" s="16"/>
      <c r="X1710" s="16"/>
      <c r="Y1710" s="74">
        <v>897</v>
      </c>
      <c r="Z1710" s="196" t="str">
        <f t="shared" si="81"/>
        <v/>
      </c>
    </row>
    <row r="1711" spans="2:26" ht="18.75">
      <c r="B1711" s="211" t="s">
        <v>1977</v>
      </c>
      <c r="C1711" s="211" t="s">
        <v>2808</v>
      </c>
      <c r="D1711" s="46" t="s">
        <v>2783</v>
      </c>
      <c r="E1711" s="31">
        <v>1</v>
      </c>
      <c r="F1711" s="31" t="s">
        <v>2807</v>
      </c>
      <c r="G1711" s="318">
        <v>0.1</v>
      </c>
      <c r="H1711" s="318">
        <f t="shared" si="79"/>
        <v>6.1728395061728392E-2</v>
      </c>
      <c r="I1711" s="319">
        <v>115</v>
      </c>
      <c r="J1711" s="251">
        <f>_xlfn.XLOOKUP($I1711,Inputs!$C$6:$C$23,Inputs!$D$6:$D$23)*$G1711</f>
        <v>4.1714285714285718E-2</v>
      </c>
      <c r="K1711" s="252">
        <f t="shared" si="80"/>
        <v>3</v>
      </c>
      <c r="L1711" s="322"/>
      <c r="M1711" s="322"/>
      <c r="N1711" s="322"/>
      <c r="O1711" s="322"/>
      <c r="P1711" s="322"/>
      <c r="Q1711" s="250">
        <f>_xlfn.XLOOKUP($I1711,Inputs!$G$6:$G$23,Inputs!$J$6:$J$23)*$K1711</f>
        <v>98.449131513647643</v>
      </c>
      <c r="R1711" s="250">
        <f>_xlfn.XLOOKUP($I1711,Inputs!$G$6:$G$23,Inputs!$K$6:$K$23)*$K1711</f>
        <v>108.40163934426229</v>
      </c>
      <c r="S1711" s="211" t="s">
        <v>1978</v>
      </c>
      <c r="T1711" s="31" t="s">
        <v>2920</v>
      </c>
      <c r="U1711" s="211" t="s">
        <v>1979</v>
      </c>
      <c r="V1711" s="31" t="s">
        <v>4109</v>
      </c>
      <c r="W1711" s="16"/>
      <c r="X1711" s="16"/>
      <c r="Y1711" s="74">
        <v>898</v>
      </c>
      <c r="Z1711" s="196" t="str">
        <f t="shared" si="81"/>
        <v/>
      </c>
    </row>
    <row r="1712" spans="2:26" ht="18.75">
      <c r="B1712" s="211" t="s">
        <v>1977</v>
      </c>
      <c r="C1712" s="211" t="s">
        <v>2808</v>
      </c>
      <c r="D1712" s="46" t="s">
        <v>2783</v>
      </c>
      <c r="E1712" s="31">
        <v>1</v>
      </c>
      <c r="F1712" s="31" t="s">
        <v>2807</v>
      </c>
      <c r="G1712" s="318">
        <v>5</v>
      </c>
      <c r="H1712" s="318">
        <f t="shared" si="79"/>
        <v>3.0864197530864197</v>
      </c>
      <c r="I1712" s="319">
        <v>115</v>
      </c>
      <c r="J1712" s="251">
        <f>_xlfn.XLOOKUP($I1712,Inputs!$C$6:$C$23,Inputs!$D$6:$D$23)*$G1712</f>
        <v>2.0857142857142859</v>
      </c>
      <c r="K1712" s="252">
        <f t="shared" si="80"/>
        <v>3</v>
      </c>
      <c r="L1712" s="322"/>
      <c r="M1712" s="322"/>
      <c r="N1712" s="322"/>
      <c r="O1712" s="322"/>
      <c r="P1712" s="322"/>
      <c r="Q1712" s="250">
        <f>_xlfn.XLOOKUP($I1712,Inputs!$G$6:$G$23,Inputs!$J$6:$J$23)*$K1712</f>
        <v>98.449131513647643</v>
      </c>
      <c r="R1712" s="250">
        <f>_xlfn.XLOOKUP($I1712,Inputs!$G$6:$G$23,Inputs!$K$6:$K$23)*$K1712</f>
        <v>108.40163934426229</v>
      </c>
      <c r="S1712" s="211" t="s">
        <v>1978</v>
      </c>
      <c r="T1712" s="31" t="s">
        <v>2920</v>
      </c>
      <c r="U1712" s="211" t="s">
        <v>1980</v>
      </c>
      <c r="V1712" s="31" t="s">
        <v>4271</v>
      </c>
      <c r="W1712" s="16"/>
      <c r="X1712" s="16"/>
      <c r="Y1712" s="74">
        <v>899</v>
      </c>
      <c r="Z1712" s="196" t="str">
        <f t="shared" si="81"/>
        <v/>
      </c>
    </row>
    <row r="1713" spans="2:26" ht="18.75">
      <c r="B1713" s="211" t="s">
        <v>1977</v>
      </c>
      <c r="C1713" s="211" t="s">
        <v>2808</v>
      </c>
      <c r="D1713" s="46" t="s">
        <v>2783</v>
      </c>
      <c r="E1713" s="31">
        <v>1</v>
      </c>
      <c r="F1713" s="31" t="s">
        <v>2807</v>
      </c>
      <c r="G1713" s="318">
        <v>5</v>
      </c>
      <c r="H1713" s="318">
        <f t="shared" si="79"/>
        <v>3.0864197530864197</v>
      </c>
      <c r="I1713" s="319">
        <v>115</v>
      </c>
      <c r="J1713" s="251">
        <f>_xlfn.XLOOKUP($I1713,Inputs!$C$6:$C$23,Inputs!$D$6:$D$23)*$G1713</f>
        <v>2.0857142857142859</v>
      </c>
      <c r="K1713" s="252">
        <f t="shared" si="80"/>
        <v>3</v>
      </c>
      <c r="L1713" s="322"/>
      <c r="M1713" s="322"/>
      <c r="N1713" s="322"/>
      <c r="O1713" s="322"/>
      <c r="P1713" s="322"/>
      <c r="Q1713" s="250">
        <f>_xlfn.XLOOKUP($I1713,Inputs!$G$6:$G$23,Inputs!$J$6:$J$23)*$K1713</f>
        <v>98.449131513647643</v>
      </c>
      <c r="R1713" s="250">
        <f>_xlfn.XLOOKUP($I1713,Inputs!$G$6:$G$23,Inputs!$K$6:$K$23)*$K1713</f>
        <v>108.40163934426229</v>
      </c>
      <c r="S1713" s="211" t="s">
        <v>1365</v>
      </c>
      <c r="T1713" s="31" t="s">
        <v>2919</v>
      </c>
      <c r="U1713" s="211" t="s">
        <v>1978</v>
      </c>
      <c r="V1713" s="31" t="s">
        <v>2920</v>
      </c>
      <c r="W1713" s="16"/>
      <c r="X1713" s="16"/>
      <c r="Y1713" s="74">
        <v>900</v>
      </c>
      <c r="Z1713" s="196" t="str">
        <f t="shared" si="81"/>
        <v/>
      </c>
    </row>
    <row r="1714" spans="2:26" ht="18.75">
      <c r="B1714" s="211" t="s">
        <v>1982</v>
      </c>
      <c r="C1714" s="211" t="s">
        <v>2808</v>
      </c>
      <c r="D1714" s="46" t="s">
        <v>2783</v>
      </c>
      <c r="E1714" s="31">
        <v>1</v>
      </c>
      <c r="F1714" s="31" t="s">
        <v>2807</v>
      </c>
      <c r="G1714" s="318">
        <v>50</v>
      </c>
      <c r="H1714" s="318">
        <f t="shared" si="79"/>
        <v>30.864197530864196</v>
      </c>
      <c r="I1714" s="319">
        <v>115</v>
      </c>
      <c r="J1714" s="251">
        <f>_xlfn.XLOOKUP($I1714,Inputs!$C$6:$C$23,Inputs!$D$6:$D$23)*$G1714</f>
        <v>20.857142857142858</v>
      </c>
      <c r="K1714" s="252">
        <f t="shared" si="80"/>
        <v>3</v>
      </c>
      <c r="L1714" s="322"/>
      <c r="M1714" s="322"/>
      <c r="N1714" s="322"/>
      <c r="O1714" s="322"/>
      <c r="P1714" s="322"/>
      <c r="Q1714" s="250">
        <f>_xlfn.XLOOKUP($I1714,Inputs!$G$6:$G$23,Inputs!$J$6:$J$23)*$K1714</f>
        <v>98.449131513647643</v>
      </c>
      <c r="R1714" s="250">
        <f>_xlfn.XLOOKUP($I1714,Inputs!$G$6:$G$23,Inputs!$K$6:$K$23)*$K1714</f>
        <v>108.40163934426229</v>
      </c>
      <c r="S1714" s="211" t="s">
        <v>4404</v>
      </c>
      <c r="T1714" s="31" t="s">
        <v>4505</v>
      </c>
      <c r="U1714" s="211" t="s">
        <v>1983</v>
      </c>
      <c r="V1714" s="31" t="s">
        <v>2921</v>
      </c>
      <c r="W1714" s="16"/>
      <c r="X1714" s="16"/>
      <c r="Y1714" s="74">
        <v>907</v>
      </c>
      <c r="Z1714" s="196" t="str">
        <f t="shared" si="81"/>
        <v/>
      </c>
    </row>
    <row r="1715" spans="2:26" ht="18.75">
      <c r="B1715" s="211" t="s">
        <v>1982</v>
      </c>
      <c r="C1715" s="211" t="s">
        <v>2808</v>
      </c>
      <c r="D1715" s="46" t="s">
        <v>2783</v>
      </c>
      <c r="E1715" s="31">
        <v>1</v>
      </c>
      <c r="F1715" s="31" t="s">
        <v>2807</v>
      </c>
      <c r="G1715" s="318">
        <v>5</v>
      </c>
      <c r="H1715" s="318">
        <f t="shared" si="79"/>
        <v>3.0864197530864197</v>
      </c>
      <c r="I1715" s="319">
        <v>115</v>
      </c>
      <c r="J1715" s="251">
        <f>_xlfn.XLOOKUP($I1715,Inputs!$C$6:$C$23,Inputs!$D$6:$D$23)*$G1715</f>
        <v>2.0857142857142859</v>
      </c>
      <c r="K1715" s="252">
        <f t="shared" si="80"/>
        <v>3</v>
      </c>
      <c r="L1715" s="322"/>
      <c r="M1715" s="322"/>
      <c r="N1715" s="322"/>
      <c r="O1715" s="322"/>
      <c r="P1715" s="322"/>
      <c r="Q1715" s="250">
        <f>_xlfn.XLOOKUP($I1715,Inputs!$G$6:$G$23,Inputs!$J$6:$J$23)*$K1715</f>
        <v>98.449131513647643</v>
      </c>
      <c r="R1715" s="250">
        <f>_xlfn.XLOOKUP($I1715,Inputs!$G$6:$G$23,Inputs!$K$6:$K$23)*$K1715</f>
        <v>108.40163934426229</v>
      </c>
      <c r="S1715" s="211" t="s">
        <v>1983</v>
      </c>
      <c r="T1715" s="31" t="s">
        <v>2921</v>
      </c>
      <c r="U1715" s="211" t="s">
        <v>4701</v>
      </c>
      <c r="V1715" s="31" t="s">
        <v>4645</v>
      </c>
      <c r="W1715" s="16"/>
      <c r="X1715" s="16"/>
      <c r="Y1715" s="74">
        <v>908</v>
      </c>
      <c r="Z1715" s="196" t="str">
        <f t="shared" si="81"/>
        <v/>
      </c>
    </row>
    <row r="1716" spans="2:26" ht="18.75">
      <c r="B1716" s="211" t="s">
        <v>1982</v>
      </c>
      <c r="C1716" s="211" t="s">
        <v>2808</v>
      </c>
      <c r="D1716" s="46" t="s">
        <v>2783</v>
      </c>
      <c r="E1716" s="31">
        <v>1</v>
      </c>
      <c r="F1716" s="31" t="s">
        <v>2807</v>
      </c>
      <c r="G1716" s="318">
        <v>20</v>
      </c>
      <c r="H1716" s="318">
        <f t="shared" si="79"/>
        <v>12.345679012345679</v>
      </c>
      <c r="I1716" s="319">
        <v>115</v>
      </c>
      <c r="J1716" s="251">
        <f>_xlfn.XLOOKUP($I1716,Inputs!$C$6:$C$23,Inputs!$D$6:$D$23)*$G1716</f>
        <v>8.3428571428571434</v>
      </c>
      <c r="K1716" s="252">
        <f t="shared" si="80"/>
        <v>3</v>
      </c>
      <c r="L1716" s="322"/>
      <c r="M1716" s="322"/>
      <c r="N1716" s="322"/>
      <c r="O1716" s="322"/>
      <c r="P1716" s="322"/>
      <c r="Q1716" s="250">
        <f>_xlfn.XLOOKUP($I1716,Inputs!$G$6:$G$23,Inputs!$J$6:$J$23)*$K1716</f>
        <v>98.449131513647643</v>
      </c>
      <c r="R1716" s="250">
        <f>_xlfn.XLOOKUP($I1716,Inputs!$G$6:$G$23,Inputs!$K$6:$K$23)*$K1716</f>
        <v>108.40163934426229</v>
      </c>
      <c r="S1716" s="211" t="s">
        <v>1983</v>
      </c>
      <c r="T1716" s="31" t="s">
        <v>2921</v>
      </c>
      <c r="U1716" s="211" t="s">
        <v>1980</v>
      </c>
      <c r="V1716" s="31" t="s">
        <v>4271</v>
      </c>
      <c r="W1716" s="16"/>
      <c r="X1716" s="16"/>
      <c r="Y1716" s="74">
        <v>909</v>
      </c>
      <c r="Z1716" s="196" t="str">
        <f t="shared" si="81"/>
        <v/>
      </c>
    </row>
    <row r="1717" spans="2:26" ht="18.75">
      <c r="B1717" s="211" t="s">
        <v>1984</v>
      </c>
      <c r="C1717" s="211" t="s">
        <v>2808</v>
      </c>
      <c r="D1717" s="46" t="s">
        <v>2783</v>
      </c>
      <c r="E1717" s="31">
        <v>1</v>
      </c>
      <c r="F1717" s="31" t="s">
        <v>2807</v>
      </c>
      <c r="G1717" s="318">
        <v>4</v>
      </c>
      <c r="H1717" s="318">
        <f t="shared" si="79"/>
        <v>2.4691358024691357</v>
      </c>
      <c r="I1717" s="319">
        <v>230</v>
      </c>
      <c r="J1717" s="251">
        <f>_xlfn.XLOOKUP($I1717,Inputs!$C$6:$C$23,Inputs!$D$6:$D$23)*$G1717</f>
        <v>1.92</v>
      </c>
      <c r="K1717" s="252">
        <f t="shared" si="80"/>
        <v>3</v>
      </c>
      <c r="L1717" s="322"/>
      <c r="M1717" s="322"/>
      <c r="N1717" s="322"/>
      <c r="O1717" s="322"/>
      <c r="P1717" s="322"/>
      <c r="Q1717" s="250">
        <f>_xlfn.XLOOKUP($I1717,Inputs!$G$6:$G$23,Inputs!$J$6:$J$23)*$K1717</f>
        <v>402</v>
      </c>
      <c r="R1717" s="250">
        <f>_xlfn.XLOOKUP($I1717,Inputs!$G$6:$G$23,Inputs!$K$6:$K$23)*$K1717</f>
        <v>435</v>
      </c>
      <c r="S1717" s="211" t="s">
        <v>1571</v>
      </c>
      <c r="T1717" s="31" t="s">
        <v>4431</v>
      </c>
      <c r="U1717" s="211" t="s">
        <v>1988</v>
      </c>
      <c r="V1717" s="31" t="s">
        <v>2923</v>
      </c>
      <c r="W1717" s="16"/>
      <c r="X1717" s="16"/>
      <c r="Y1717" s="74">
        <v>910</v>
      </c>
      <c r="Z1717" s="196" t="str">
        <f t="shared" si="81"/>
        <v/>
      </c>
    </row>
    <row r="1718" spans="2:26" ht="18.75">
      <c r="B1718" s="211" t="s">
        <v>1984</v>
      </c>
      <c r="C1718" s="211" t="s">
        <v>2808</v>
      </c>
      <c r="D1718" s="46" t="s">
        <v>2783</v>
      </c>
      <c r="E1718" s="31">
        <v>1</v>
      </c>
      <c r="F1718" s="31" t="s">
        <v>2807</v>
      </c>
      <c r="G1718" s="318">
        <v>0.5</v>
      </c>
      <c r="H1718" s="318">
        <f t="shared" si="79"/>
        <v>0.30864197530864196</v>
      </c>
      <c r="I1718" s="319">
        <v>230</v>
      </c>
      <c r="J1718" s="251">
        <f>_xlfn.XLOOKUP($I1718,Inputs!$C$6:$C$23,Inputs!$D$6:$D$23)*$G1718</f>
        <v>0.24</v>
      </c>
      <c r="K1718" s="252">
        <f t="shared" si="80"/>
        <v>3</v>
      </c>
      <c r="L1718" s="322"/>
      <c r="M1718" s="322"/>
      <c r="N1718" s="322"/>
      <c r="O1718" s="322"/>
      <c r="P1718" s="322"/>
      <c r="Q1718" s="250">
        <f>_xlfn.XLOOKUP($I1718,Inputs!$G$6:$G$23,Inputs!$J$6:$J$23)*$K1718</f>
        <v>402</v>
      </c>
      <c r="R1718" s="250">
        <f>_xlfn.XLOOKUP($I1718,Inputs!$G$6:$G$23,Inputs!$K$6:$K$23)*$K1718</f>
        <v>435</v>
      </c>
      <c r="S1718" s="211" t="s">
        <v>1985</v>
      </c>
      <c r="T1718" s="31" t="s">
        <v>2924</v>
      </c>
      <c r="U1718" s="211" t="s">
        <v>1606</v>
      </c>
      <c r="V1718" s="31" t="s">
        <v>4076</v>
      </c>
      <c r="W1718" s="16"/>
      <c r="X1718" s="16"/>
      <c r="Y1718" s="74">
        <v>911</v>
      </c>
      <c r="Z1718" s="196" t="str">
        <f t="shared" si="81"/>
        <v/>
      </c>
    </row>
    <row r="1719" spans="2:26" ht="18.75">
      <c r="B1719" s="211" t="s">
        <v>1984</v>
      </c>
      <c r="C1719" s="211" t="s">
        <v>2808</v>
      </c>
      <c r="D1719" s="46" t="s">
        <v>2783</v>
      </c>
      <c r="E1719" s="31">
        <v>1</v>
      </c>
      <c r="F1719" s="31" t="s">
        <v>2807</v>
      </c>
      <c r="G1719" s="318">
        <v>1</v>
      </c>
      <c r="H1719" s="318">
        <f t="shared" si="79"/>
        <v>0.61728395061728392</v>
      </c>
      <c r="I1719" s="319">
        <v>230</v>
      </c>
      <c r="J1719" s="251">
        <f>_xlfn.XLOOKUP($I1719,Inputs!$C$6:$C$23,Inputs!$D$6:$D$23)*$G1719</f>
        <v>0.48</v>
      </c>
      <c r="K1719" s="252">
        <f t="shared" si="80"/>
        <v>3</v>
      </c>
      <c r="L1719" s="322"/>
      <c r="M1719" s="322"/>
      <c r="N1719" s="322"/>
      <c r="O1719" s="322"/>
      <c r="P1719" s="322"/>
      <c r="Q1719" s="250">
        <f>_xlfn.XLOOKUP($I1719,Inputs!$G$6:$G$23,Inputs!$J$6:$J$23)*$K1719</f>
        <v>402</v>
      </c>
      <c r="R1719" s="250">
        <f>_xlfn.XLOOKUP($I1719,Inputs!$G$6:$G$23,Inputs!$K$6:$K$23)*$K1719</f>
        <v>435</v>
      </c>
      <c r="S1719" s="211" t="s">
        <v>1986</v>
      </c>
      <c r="T1719" s="31" t="s">
        <v>2922</v>
      </c>
      <c r="U1719" s="211" t="s">
        <v>1987</v>
      </c>
      <c r="V1719" s="31" t="s">
        <v>4283</v>
      </c>
      <c r="W1719" s="16"/>
      <c r="X1719" s="16"/>
      <c r="Y1719" s="74">
        <v>912</v>
      </c>
      <c r="Z1719" s="196" t="str">
        <f t="shared" si="81"/>
        <v/>
      </c>
    </row>
    <row r="1720" spans="2:26" ht="18.75">
      <c r="B1720" s="211" t="s">
        <v>1984</v>
      </c>
      <c r="C1720" s="211" t="s">
        <v>2808</v>
      </c>
      <c r="D1720" s="46" t="s">
        <v>2783</v>
      </c>
      <c r="E1720" s="31">
        <v>1</v>
      </c>
      <c r="F1720" s="31" t="s">
        <v>2807</v>
      </c>
      <c r="G1720" s="318">
        <v>22</v>
      </c>
      <c r="H1720" s="318">
        <f t="shared" si="79"/>
        <v>13.580246913580247</v>
      </c>
      <c r="I1720" s="319">
        <v>230</v>
      </c>
      <c r="J1720" s="251">
        <f>_xlfn.XLOOKUP($I1720,Inputs!$C$6:$C$23,Inputs!$D$6:$D$23)*$G1720</f>
        <v>10.559999999999999</v>
      </c>
      <c r="K1720" s="252">
        <f t="shared" si="80"/>
        <v>3</v>
      </c>
      <c r="L1720" s="322"/>
      <c r="M1720" s="322"/>
      <c r="N1720" s="322"/>
      <c r="O1720" s="322"/>
      <c r="P1720" s="322"/>
      <c r="Q1720" s="250">
        <f>_xlfn.XLOOKUP($I1720,Inputs!$G$6:$G$23,Inputs!$J$6:$J$23)*$K1720</f>
        <v>402</v>
      </c>
      <c r="R1720" s="250">
        <f>_xlfn.XLOOKUP($I1720,Inputs!$G$6:$G$23,Inputs!$K$6:$K$23)*$K1720</f>
        <v>435</v>
      </c>
      <c r="S1720" s="211" t="s">
        <v>1986</v>
      </c>
      <c r="T1720" s="31" t="s">
        <v>2922</v>
      </c>
      <c r="U1720" s="211" t="s">
        <v>1985</v>
      </c>
      <c r="V1720" s="31" t="s">
        <v>2924</v>
      </c>
      <c r="W1720" s="16"/>
      <c r="X1720" s="16"/>
      <c r="Y1720" s="74">
        <v>913</v>
      </c>
      <c r="Z1720" s="196" t="str">
        <f t="shared" si="81"/>
        <v/>
      </c>
    </row>
    <row r="1721" spans="2:26" ht="18.75">
      <c r="B1721" s="211" t="s">
        <v>1984</v>
      </c>
      <c r="C1721" s="211" t="s">
        <v>2808</v>
      </c>
      <c r="D1721" s="46" t="s">
        <v>2783</v>
      </c>
      <c r="E1721" s="31">
        <v>1</v>
      </c>
      <c r="F1721" s="31" t="s">
        <v>2807</v>
      </c>
      <c r="G1721" s="318">
        <v>6</v>
      </c>
      <c r="H1721" s="318">
        <f t="shared" si="79"/>
        <v>3.7037037037037033</v>
      </c>
      <c r="I1721" s="319">
        <v>230</v>
      </c>
      <c r="J1721" s="251">
        <f>_xlfn.XLOOKUP($I1721,Inputs!$C$6:$C$23,Inputs!$D$6:$D$23)*$G1721</f>
        <v>2.88</v>
      </c>
      <c r="K1721" s="252">
        <f t="shared" si="80"/>
        <v>3</v>
      </c>
      <c r="L1721" s="322"/>
      <c r="M1721" s="322"/>
      <c r="N1721" s="322"/>
      <c r="O1721" s="322"/>
      <c r="P1721" s="322"/>
      <c r="Q1721" s="250">
        <f>_xlfn.XLOOKUP($I1721,Inputs!$G$6:$G$23,Inputs!$J$6:$J$23)*$K1721</f>
        <v>402</v>
      </c>
      <c r="R1721" s="250">
        <f>_xlfn.XLOOKUP($I1721,Inputs!$G$6:$G$23,Inputs!$K$6:$K$23)*$K1721</f>
        <v>435</v>
      </c>
      <c r="S1721" s="211" t="s">
        <v>1988</v>
      </c>
      <c r="T1721" s="31" t="s">
        <v>2923</v>
      </c>
      <c r="U1721" s="211" t="s">
        <v>1986</v>
      </c>
      <c r="V1721" s="31" t="s">
        <v>2922</v>
      </c>
      <c r="W1721" s="16"/>
      <c r="X1721" s="16"/>
      <c r="Y1721" s="74">
        <v>914</v>
      </c>
      <c r="Z1721" s="196" t="str">
        <f t="shared" si="81"/>
        <v/>
      </c>
    </row>
    <row r="1722" spans="2:26" ht="18.75">
      <c r="B1722" s="211" t="s">
        <v>1989</v>
      </c>
      <c r="C1722" s="211" t="s">
        <v>2808</v>
      </c>
      <c r="D1722" s="46" t="s">
        <v>2783</v>
      </c>
      <c r="E1722" s="31">
        <v>1</v>
      </c>
      <c r="F1722" s="31" t="s">
        <v>2807</v>
      </c>
      <c r="G1722" s="318">
        <v>4</v>
      </c>
      <c r="H1722" s="318">
        <f t="shared" si="79"/>
        <v>2.4691358024691357</v>
      </c>
      <c r="I1722" s="319">
        <v>230</v>
      </c>
      <c r="J1722" s="251">
        <f>_xlfn.XLOOKUP($I1722,Inputs!$C$6:$C$23,Inputs!$D$6:$D$23)*$G1722</f>
        <v>1.92</v>
      </c>
      <c r="K1722" s="252">
        <f t="shared" si="80"/>
        <v>3</v>
      </c>
      <c r="L1722" s="322"/>
      <c r="M1722" s="322"/>
      <c r="N1722" s="322"/>
      <c r="O1722" s="322"/>
      <c r="P1722" s="322"/>
      <c r="Q1722" s="250">
        <f>_xlfn.XLOOKUP($I1722,Inputs!$G$6:$G$23,Inputs!$J$6:$J$23)*$K1722</f>
        <v>402</v>
      </c>
      <c r="R1722" s="250">
        <f>_xlfn.XLOOKUP($I1722,Inputs!$G$6:$G$23,Inputs!$K$6:$K$23)*$K1722</f>
        <v>435</v>
      </c>
      <c r="S1722" s="211" t="s">
        <v>1571</v>
      </c>
      <c r="T1722" s="31" t="s">
        <v>4431</v>
      </c>
      <c r="U1722" s="211" t="s">
        <v>1988</v>
      </c>
      <c r="V1722" s="31" t="s">
        <v>2923</v>
      </c>
      <c r="W1722" s="16"/>
      <c r="X1722" s="16"/>
      <c r="Y1722" s="74">
        <v>915</v>
      </c>
      <c r="Z1722" s="196" t="str">
        <f t="shared" si="81"/>
        <v/>
      </c>
    </row>
    <row r="1723" spans="2:26" ht="18.75">
      <c r="B1723" s="211" t="s">
        <v>1989</v>
      </c>
      <c r="C1723" s="211" t="s">
        <v>2808</v>
      </c>
      <c r="D1723" s="46" t="s">
        <v>2783</v>
      </c>
      <c r="E1723" s="31">
        <v>1</v>
      </c>
      <c r="F1723" s="31" t="s">
        <v>2807</v>
      </c>
      <c r="G1723" s="318">
        <v>0.5</v>
      </c>
      <c r="H1723" s="318">
        <f t="shared" si="79"/>
        <v>0.30864197530864196</v>
      </c>
      <c r="I1723" s="319">
        <v>230</v>
      </c>
      <c r="J1723" s="251">
        <f>_xlfn.XLOOKUP($I1723,Inputs!$C$6:$C$23,Inputs!$D$6:$D$23)*$G1723</f>
        <v>0.24</v>
      </c>
      <c r="K1723" s="252">
        <f t="shared" si="80"/>
        <v>3</v>
      </c>
      <c r="L1723" s="322"/>
      <c r="M1723" s="322"/>
      <c r="N1723" s="322"/>
      <c r="O1723" s="322"/>
      <c r="P1723" s="322"/>
      <c r="Q1723" s="250">
        <f>_xlfn.XLOOKUP($I1723,Inputs!$G$6:$G$23,Inputs!$J$6:$J$23)*$K1723</f>
        <v>402</v>
      </c>
      <c r="R1723" s="250">
        <f>_xlfn.XLOOKUP($I1723,Inputs!$G$6:$G$23,Inputs!$K$6:$K$23)*$K1723</f>
        <v>435</v>
      </c>
      <c r="S1723" s="211" t="s">
        <v>1985</v>
      </c>
      <c r="T1723" s="31" t="s">
        <v>2924</v>
      </c>
      <c r="U1723" s="211" t="s">
        <v>1606</v>
      </c>
      <c r="V1723" s="31" t="s">
        <v>4076</v>
      </c>
      <c r="W1723" s="16"/>
      <c r="X1723" s="16"/>
      <c r="Y1723" s="74">
        <v>916</v>
      </c>
      <c r="Z1723" s="196" t="str">
        <f t="shared" si="81"/>
        <v/>
      </c>
    </row>
    <row r="1724" spans="2:26" ht="18.75">
      <c r="B1724" s="211" t="s">
        <v>1989</v>
      </c>
      <c r="C1724" s="211" t="s">
        <v>2808</v>
      </c>
      <c r="D1724" s="46" t="s">
        <v>2783</v>
      </c>
      <c r="E1724" s="31">
        <v>1</v>
      </c>
      <c r="F1724" s="31" t="s">
        <v>2807</v>
      </c>
      <c r="G1724" s="318">
        <v>1</v>
      </c>
      <c r="H1724" s="318">
        <f t="shared" si="79"/>
        <v>0.61728395061728392</v>
      </c>
      <c r="I1724" s="319">
        <v>230</v>
      </c>
      <c r="J1724" s="251">
        <f>_xlfn.XLOOKUP($I1724,Inputs!$C$6:$C$23,Inputs!$D$6:$D$23)*$G1724</f>
        <v>0.48</v>
      </c>
      <c r="K1724" s="252">
        <f t="shared" si="80"/>
        <v>3</v>
      </c>
      <c r="L1724" s="322"/>
      <c r="M1724" s="322"/>
      <c r="N1724" s="322"/>
      <c r="O1724" s="322"/>
      <c r="P1724" s="322"/>
      <c r="Q1724" s="250">
        <f>_xlfn.XLOOKUP($I1724,Inputs!$G$6:$G$23,Inputs!$J$6:$J$23)*$K1724</f>
        <v>402</v>
      </c>
      <c r="R1724" s="250">
        <f>_xlfn.XLOOKUP($I1724,Inputs!$G$6:$G$23,Inputs!$K$6:$K$23)*$K1724</f>
        <v>435</v>
      </c>
      <c r="S1724" s="211" t="s">
        <v>1986</v>
      </c>
      <c r="T1724" s="31" t="s">
        <v>2922</v>
      </c>
      <c r="U1724" s="211" t="s">
        <v>1987</v>
      </c>
      <c r="V1724" s="31" t="s">
        <v>4283</v>
      </c>
      <c r="W1724" s="16"/>
      <c r="X1724" s="16"/>
      <c r="Y1724" s="74">
        <v>917</v>
      </c>
      <c r="Z1724" s="196" t="str">
        <f t="shared" si="81"/>
        <v/>
      </c>
    </row>
    <row r="1725" spans="2:26" ht="18.75">
      <c r="B1725" s="211" t="s">
        <v>1989</v>
      </c>
      <c r="C1725" s="211" t="s">
        <v>2808</v>
      </c>
      <c r="D1725" s="46" t="s">
        <v>2783</v>
      </c>
      <c r="E1725" s="31">
        <v>1</v>
      </c>
      <c r="F1725" s="31" t="s">
        <v>2807</v>
      </c>
      <c r="G1725" s="318">
        <v>22</v>
      </c>
      <c r="H1725" s="318">
        <f t="shared" si="79"/>
        <v>13.580246913580247</v>
      </c>
      <c r="I1725" s="319">
        <v>230</v>
      </c>
      <c r="J1725" s="251">
        <f>_xlfn.XLOOKUP($I1725,Inputs!$C$6:$C$23,Inputs!$D$6:$D$23)*$G1725</f>
        <v>10.559999999999999</v>
      </c>
      <c r="K1725" s="252">
        <f t="shared" si="80"/>
        <v>3</v>
      </c>
      <c r="L1725" s="322"/>
      <c r="M1725" s="322"/>
      <c r="N1725" s="322"/>
      <c r="O1725" s="322"/>
      <c r="P1725" s="322"/>
      <c r="Q1725" s="250">
        <f>_xlfn.XLOOKUP($I1725,Inputs!$G$6:$G$23,Inputs!$J$6:$J$23)*$K1725</f>
        <v>402</v>
      </c>
      <c r="R1725" s="250">
        <f>_xlfn.XLOOKUP($I1725,Inputs!$G$6:$G$23,Inputs!$K$6:$K$23)*$K1725</f>
        <v>435</v>
      </c>
      <c r="S1725" s="211" t="s">
        <v>1986</v>
      </c>
      <c r="T1725" s="31" t="s">
        <v>2922</v>
      </c>
      <c r="U1725" s="211" t="s">
        <v>1985</v>
      </c>
      <c r="V1725" s="31" t="s">
        <v>2924</v>
      </c>
      <c r="W1725" s="16"/>
      <c r="X1725" s="16"/>
      <c r="Y1725" s="74">
        <v>918</v>
      </c>
      <c r="Z1725" s="196" t="str">
        <f t="shared" si="81"/>
        <v/>
      </c>
    </row>
    <row r="1726" spans="2:26" ht="18.75">
      <c r="B1726" s="211" t="s">
        <v>1989</v>
      </c>
      <c r="C1726" s="211" t="s">
        <v>2808</v>
      </c>
      <c r="D1726" s="46" t="s">
        <v>2783</v>
      </c>
      <c r="E1726" s="31">
        <v>1</v>
      </c>
      <c r="F1726" s="31" t="s">
        <v>2807</v>
      </c>
      <c r="G1726" s="318">
        <v>6</v>
      </c>
      <c r="H1726" s="318">
        <f t="shared" si="79"/>
        <v>3.7037037037037033</v>
      </c>
      <c r="I1726" s="319">
        <v>230</v>
      </c>
      <c r="J1726" s="251">
        <f>_xlfn.XLOOKUP($I1726,Inputs!$C$6:$C$23,Inputs!$D$6:$D$23)*$G1726</f>
        <v>2.88</v>
      </c>
      <c r="K1726" s="252">
        <f t="shared" si="80"/>
        <v>3</v>
      </c>
      <c r="L1726" s="322"/>
      <c r="M1726" s="322"/>
      <c r="N1726" s="322"/>
      <c r="O1726" s="322"/>
      <c r="P1726" s="322"/>
      <c r="Q1726" s="250">
        <f>_xlfn.XLOOKUP($I1726,Inputs!$G$6:$G$23,Inputs!$J$6:$J$23)*$K1726</f>
        <v>402</v>
      </c>
      <c r="R1726" s="250">
        <f>_xlfn.XLOOKUP($I1726,Inputs!$G$6:$G$23,Inputs!$K$6:$K$23)*$K1726</f>
        <v>435</v>
      </c>
      <c r="S1726" s="211" t="s">
        <v>1988</v>
      </c>
      <c r="T1726" s="31" t="s">
        <v>2923</v>
      </c>
      <c r="U1726" s="211" t="s">
        <v>1986</v>
      </c>
      <c r="V1726" s="31" t="s">
        <v>2922</v>
      </c>
      <c r="W1726" s="16"/>
      <c r="X1726" s="16"/>
      <c r="Y1726" s="74">
        <v>919</v>
      </c>
      <c r="Z1726" s="196" t="str">
        <f t="shared" si="81"/>
        <v/>
      </c>
    </row>
    <row r="1727" spans="2:26" ht="18.75">
      <c r="B1727" s="211" t="s">
        <v>2000</v>
      </c>
      <c r="C1727" s="211" t="s">
        <v>2808</v>
      </c>
      <c r="D1727" s="46" t="s">
        <v>2783</v>
      </c>
      <c r="E1727" s="31">
        <v>1</v>
      </c>
      <c r="F1727" s="31" t="s">
        <v>2807</v>
      </c>
      <c r="G1727" s="318">
        <v>25</v>
      </c>
      <c r="H1727" s="318">
        <f t="shared" si="79"/>
        <v>15.432098765432098</v>
      </c>
      <c r="I1727" s="319">
        <v>115</v>
      </c>
      <c r="J1727" s="251">
        <f>_xlfn.XLOOKUP($I1727,Inputs!$C$6:$C$23,Inputs!$D$6:$D$23)*$G1727</f>
        <v>10.428571428571429</v>
      </c>
      <c r="K1727" s="252">
        <f t="shared" si="80"/>
        <v>3</v>
      </c>
      <c r="L1727" s="322"/>
      <c r="M1727" s="322"/>
      <c r="N1727" s="322"/>
      <c r="O1727" s="322"/>
      <c r="P1727" s="322"/>
      <c r="Q1727" s="250">
        <f>_xlfn.XLOOKUP($I1727,Inputs!$G$6:$G$23,Inputs!$J$6:$J$23)*$K1727</f>
        <v>98.449131513647643</v>
      </c>
      <c r="R1727" s="250">
        <f>_xlfn.XLOOKUP($I1727,Inputs!$G$6:$G$23,Inputs!$K$6:$K$23)*$K1727</f>
        <v>108.40163934426229</v>
      </c>
      <c r="S1727" s="211" t="s">
        <v>2001</v>
      </c>
      <c r="T1727" s="31" t="s">
        <v>2928</v>
      </c>
      <c r="U1727" s="211" t="s">
        <v>2002</v>
      </c>
      <c r="V1727" s="31" t="s">
        <v>2930</v>
      </c>
      <c r="W1727" s="16"/>
      <c r="X1727" s="16"/>
      <c r="Y1727" s="74">
        <v>945</v>
      </c>
      <c r="Z1727" s="196" t="str">
        <f t="shared" si="81"/>
        <v/>
      </c>
    </row>
    <row r="1728" spans="2:26" ht="18.75">
      <c r="B1728" s="211" t="s">
        <v>2000</v>
      </c>
      <c r="C1728" s="211" t="s">
        <v>2808</v>
      </c>
      <c r="D1728" s="46" t="s">
        <v>2783</v>
      </c>
      <c r="E1728" s="31">
        <v>1</v>
      </c>
      <c r="F1728" s="31" t="s">
        <v>2807</v>
      </c>
      <c r="G1728" s="318">
        <v>0.1</v>
      </c>
      <c r="H1728" s="318">
        <f t="shared" si="79"/>
        <v>6.1728395061728392E-2</v>
      </c>
      <c r="I1728" s="319">
        <v>115</v>
      </c>
      <c r="J1728" s="251">
        <f>_xlfn.XLOOKUP($I1728,Inputs!$C$6:$C$23,Inputs!$D$6:$D$23)*$G1728</f>
        <v>4.1714285714285718E-2</v>
      </c>
      <c r="K1728" s="252">
        <f t="shared" si="80"/>
        <v>3</v>
      </c>
      <c r="L1728" s="322"/>
      <c r="M1728" s="322"/>
      <c r="N1728" s="322"/>
      <c r="O1728" s="322"/>
      <c r="P1728" s="322"/>
      <c r="Q1728" s="250">
        <f>_xlfn.XLOOKUP($I1728,Inputs!$G$6:$G$23,Inputs!$J$6:$J$23)*$K1728</f>
        <v>98.449131513647643</v>
      </c>
      <c r="R1728" s="250">
        <f>_xlfn.XLOOKUP($I1728,Inputs!$G$6:$G$23,Inputs!$K$6:$K$23)*$K1728</f>
        <v>108.40163934426229</v>
      </c>
      <c r="S1728" s="211" t="s">
        <v>2003</v>
      </c>
      <c r="T1728" s="31" t="s">
        <v>2925</v>
      </c>
      <c r="U1728" s="211" t="s">
        <v>2004</v>
      </c>
      <c r="V1728" s="31" t="s">
        <v>4042</v>
      </c>
      <c r="W1728" s="16"/>
      <c r="X1728" s="16"/>
      <c r="Y1728" s="74">
        <v>946</v>
      </c>
      <c r="Z1728" s="196" t="str">
        <f t="shared" si="81"/>
        <v/>
      </c>
    </row>
    <row r="1729" spans="2:26" ht="18.75">
      <c r="B1729" s="211" t="s">
        <v>2000</v>
      </c>
      <c r="C1729" s="211" t="s">
        <v>2808</v>
      </c>
      <c r="D1729" s="46" t="s">
        <v>2783</v>
      </c>
      <c r="E1729" s="31">
        <v>1</v>
      </c>
      <c r="F1729" s="31" t="s">
        <v>2807</v>
      </c>
      <c r="G1729" s="318">
        <v>20</v>
      </c>
      <c r="H1729" s="318">
        <f t="shared" si="79"/>
        <v>12.345679012345679</v>
      </c>
      <c r="I1729" s="319">
        <v>115</v>
      </c>
      <c r="J1729" s="251">
        <f>_xlfn.XLOOKUP($I1729,Inputs!$C$6:$C$23,Inputs!$D$6:$D$23)*$G1729</f>
        <v>8.3428571428571434</v>
      </c>
      <c r="K1729" s="252">
        <f t="shared" si="80"/>
        <v>3</v>
      </c>
      <c r="L1729" s="322"/>
      <c r="M1729" s="322"/>
      <c r="N1729" s="322"/>
      <c r="O1729" s="322"/>
      <c r="P1729" s="322"/>
      <c r="Q1729" s="250">
        <f>_xlfn.XLOOKUP($I1729,Inputs!$G$6:$G$23,Inputs!$J$6:$J$23)*$K1729</f>
        <v>98.449131513647643</v>
      </c>
      <c r="R1729" s="250">
        <f>_xlfn.XLOOKUP($I1729,Inputs!$G$6:$G$23,Inputs!$K$6:$K$23)*$K1729</f>
        <v>108.40163934426229</v>
      </c>
      <c r="S1729" s="211" t="s">
        <v>2003</v>
      </c>
      <c r="T1729" s="31" t="s">
        <v>2925</v>
      </c>
      <c r="U1729" s="211" t="s">
        <v>2001</v>
      </c>
      <c r="V1729" s="31" t="s">
        <v>2928</v>
      </c>
      <c r="W1729" s="16"/>
      <c r="X1729" s="16"/>
      <c r="Y1729" s="74">
        <v>947</v>
      </c>
      <c r="Z1729" s="196" t="str">
        <f t="shared" si="81"/>
        <v/>
      </c>
    </row>
    <row r="1730" spans="2:26" ht="18.75">
      <c r="B1730" s="211" t="s">
        <v>2000</v>
      </c>
      <c r="C1730" s="211" t="s">
        <v>2808</v>
      </c>
      <c r="D1730" s="46" t="s">
        <v>2783</v>
      </c>
      <c r="E1730" s="31">
        <v>2</v>
      </c>
      <c r="F1730" s="31" t="s">
        <v>2807</v>
      </c>
      <c r="G1730" s="318">
        <v>30</v>
      </c>
      <c r="H1730" s="318">
        <f t="shared" si="79"/>
        <v>18.518518518518519</v>
      </c>
      <c r="I1730" s="319">
        <v>115</v>
      </c>
      <c r="J1730" s="251">
        <f>_xlfn.XLOOKUP($I1730,Inputs!$C$6:$C$23,Inputs!$D$6:$D$23)*$G1730</f>
        <v>12.514285714285714</v>
      </c>
      <c r="K1730" s="252">
        <f t="shared" si="80"/>
        <v>3</v>
      </c>
      <c r="L1730" s="322"/>
      <c r="M1730" s="322"/>
      <c r="N1730" s="322"/>
      <c r="O1730" s="322"/>
      <c r="P1730" s="322"/>
      <c r="Q1730" s="250">
        <f>_xlfn.XLOOKUP($I1730,Inputs!$G$6:$G$23,Inputs!$J$6:$J$23)*$K1730</f>
        <v>98.449131513647643</v>
      </c>
      <c r="R1730" s="250">
        <f>_xlfn.XLOOKUP($I1730,Inputs!$G$6:$G$23,Inputs!$K$6:$K$23)*$K1730</f>
        <v>108.40163934426229</v>
      </c>
      <c r="S1730" s="211" t="s">
        <v>2005</v>
      </c>
      <c r="T1730" s="31" t="s">
        <v>2929</v>
      </c>
      <c r="U1730" s="211" t="s">
        <v>2766</v>
      </c>
      <c r="V1730" s="31" t="s">
        <v>2926</v>
      </c>
      <c r="W1730" s="16"/>
      <c r="X1730" s="16"/>
      <c r="Y1730" s="74">
        <v>948</v>
      </c>
      <c r="Z1730" s="196" t="str">
        <f t="shared" si="81"/>
        <v/>
      </c>
    </row>
    <row r="1731" spans="2:26" ht="18.75">
      <c r="B1731" s="211" t="s">
        <v>2000</v>
      </c>
      <c r="C1731" s="211" t="s">
        <v>2808</v>
      </c>
      <c r="D1731" s="46" t="s">
        <v>2783</v>
      </c>
      <c r="E1731" s="31">
        <v>2</v>
      </c>
      <c r="F1731" s="31" t="s">
        <v>2807</v>
      </c>
      <c r="G1731" s="318">
        <v>0.1</v>
      </c>
      <c r="H1731" s="318">
        <f t="shared" si="79"/>
        <v>6.1728395061728392E-2</v>
      </c>
      <c r="I1731" s="319">
        <v>115</v>
      </c>
      <c r="J1731" s="251">
        <f>_xlfn.XLOOKUP($I1731,Inputs!$C$6:$C$23,Inputs!$D$6:$D$23)*$G1731</f>
        <v>4.1714285714285718E-2</v>
      </c>
      <c r="K1731" s="252">
        <f t="shared" si="80"/>
        <v>3</v>
      </c>
      <c r="L1731" s="322"/>
      <c r="M1731" s="322"/>
      <c r="N1731" s="322"/>
      <c r="O1731" s="322"/>
      <c r="P1731" s="322"/>
      <c r="Q1731" s="250">
        <f>_xlfn.XLOOKUP($I1731,Inputs!$G$6:$G$23,Inputs!$J$6:$J$23)*$K1731</f>
        <v>98.449131513647643</v>
      </c>
      <c r="R1731" s="250">
        <f>_xlfn.XLOOKUP($I1731,Inputs!$G$6:$G$23,Inputs!$K$6:$K$23)*$K1731</f>
        <v>108.40163934426229</v>
      </c>
      <c r="S1731" s="301" t="s">
        <v>2006</v>
      </c>
      <c r="T1731" s="147" t="s">
        <v>5531</v>
      </c>
      <c r="U1731" s="211" t="s">
        <v>2005</v>
      </c>
      <c r="V1731" s="31" t="s">
        <v>2929</v>
      </c>
      <c r="W1731" s="16"/>
      <c r="X1731" s="16"/>
      <c r="Y1731" s="74">
        <v>949</v>
      </c>
      <c r="Z1731" s="196" t="str">
        <f t="shared" si="81"/>
        <v/>
      </c>
    </row>
    <row r="1732" spans="2:26" ht="18.75">
      <c r="B1732" s="211" t="s">
        <v>2000</v>
      </c>
      <c r="C1732" s="211" t="s">
        <v>2808</v>
      </c>
      <c r="D1732" s="46" t="s">
        <v>2783</v>
      </c>
      <c r="E1732" s="31">
        <v>2</v>
      </c>
      <c r="F1732" s="31" t="s">
        <v>2807</v>
      </c>
      <c r="G1732" s="318">
        <v>0.1</v>
      </c>
      <c r="H1732" s="318">
        <f t="shared" ref="H1732:H1795" si="82">G1732/1.62</f>
        <v>6.1728395061728392E-2</v>
      </c>
      <c r="I1732" s="319">
        <v>115</v>
      </c>
      <c r="J1732" s="251">
        <f>_xlfn.XLOOKUP($I1732,Inputs!$C$6:$C$23,Inputs!$D$6:$D$23)*$G1732</f>
        <v>4.1714285714285718E-2</v>
      </c>
      <c r="K1732" s="252">
        <f t="shared" ref="K1732:K1795" si="83">IF((42.4*(H1732)^(-0.6595))&gt;=3,3,(IF(42.4*(H1732)^(-0.6595)&lt;=0.5,0.5,(42.4*(H1732)^(-0.6595)))))</f>
        <v>3</v>
      </c>
      <c r="L1732" s="322"/>
      <c r="M1732" s="322"/>
      <c r="N1732" s="322"/>
      <c r="O1732" s="322"/>
      <c r="P1732" s="322"/>
      <c r="Q1732" s="250">
        <f>_xlfn.XLOOKUP($I1732,Inputs!$G$6:$G$23,Inputs!$J$6:$J$23)*$K1732</f>
        <v>98.449131513647643</v>
      </c>
      <c r="R1732" s="250">
        <f>_xlfn.XLOOKUP($I1732,Inputs!$G$6:$G$23,Inputs!$K$6:$K$23)*$K1732</f>
        <v>108.40163934426229</v>
      </c>
      <c r="S1732" s="211" t="s">
        <v>4404</v>
      </c>
      <c r="T1732" s="31" t="s">
        <v>4505</v>
      </c>
      <c r="U1732" s="301" t="s">
        <v>2006</v>
      </c>
      <c r="V1732" s="147" t="s">
        <v>5531</v>
      </c>
      <c r="W1732" s="16"/>
      <c r="X1732" s="16"/>
      <c r="Y1732" s="74">
        <v>950</v>
      </c>
      <c r="Z1732" s="196" t="str">
        <f t="shared" si="81"/>
        <v/>
      </c>
    </row>
    <row r="1733" spans="2:26" ht="18.75">
      <c r="B1733" s="211" t="s">
        <v>2000</v>
      </c>
      <c r="C1733" s="211" t="s">
        <v>2808</v>
      </c>
      <c r="D1733" s="46" t="s">
        <v>2783</v>
      </c>
      <c r="E1733" s="31">
        <v>1</v>
      </c>
      <c r="F1733" s="31" t="s">
        <v>2807</v>
      </c>
      <c r="G1733" s="318">
        <v>1</v>
      </c>
      <c r="H1733" s="318">
        <f t="shared" si="82"/>
        <v>0.61728395061728392</v>
      </c>
      <c r="I1733" s="319">
        <v>115</v>
      </c>
      <c r="J1733" s="251">
        <f>_xlfn.XLOOKUP($I1733,Inputs!$C$6:$C$23,Inputs!$D$6:$D$23)*$G1733</f>
        <v>0.41714285714285715</v>
      </c>
      <c r="K1733" s="252">
        <f t="shared" si="83"/>
        <v>3</v>
      </c>
      <c r="L1733" s="322"/>
      <c r="M1733" s="322"/>
      <c r="N1733" s="322"/>
      <c r="O1733" s="322"/>
      <c r="P1733" s="322"/>
      <c r="Q1733" s="250">
        <f>_xlfn.XLOOKUP($I1733,Inputs!$G$6:$G$23,Inputs!$J$6:$J$23)*$K1733</f>
        <v>98.449131513647643</v>
      </c>
      <c r="R1733" s="250">
        <f>_xlfn.XLOOKUP($I1733,Inputs!$G$6:$G$23,Inputs!$K$6:$K$23)*$K1733</f>
        <v>108.40163934426229</v>
      </c>
      <c r="S1733" s="211" t="s">
        <v>1900</v>
      </c>
      <c r="T1733" s="31" t="s">
        <v>4090</v>
      </c>
      <c r="U1733" s="211" t="s">
        <v>4740</v>
      </c>
      <c r="V1733" s="31" t="s">
        <v>4580</v>
      </c>
      <c r="W1733" s="16"/>
      <c r="X1733" s="16"/>
      <c r="Y1733" s="74">
        <v>951</v>
      </c>
      <c r="Z1733" s="196" t="str">
        <f t="shared" si="81"/>
        <v/>
      </c>
    </row>
    <row r="1734" spans="2:26" ht="18.75">
      <c r="B1734" s="211" t="s">
        <v>2000</v>
      </c>
      <c r="C1734" s="211" t="s">
        <v>2808</v>
      </c>
      <c r="D1734" s="46" t="s">
        <v>2783</v>
      </c>
      <c r="E1734" s="31">
        <v>1</v>
      </c>
      <c r="F1734" s="31" t="s">
        <v>2807</v>
      </c>
      <c r="G1734" s="318">
        <v>0.1</v>
      </c>
      <c r="H1734" s="318">
        <f t="shared" si="82"/>
        <v>6.1728395061728392E-2</v>
      </c>
      <c r="I1734" s="319">
        <v>115</v>
      </c>
      <c r="J1734" s="251">
        <f>_xlfn.XLOOKUP($I1734,Inputs!$C$6:$C$23,Inputs!$D$6:$D$23)*$G1734</f>
        <v>4.1714285714285718E-2</v>
      </c>
      <c r="K1734" s="252">
        <f t="shared" si="83"/>
        <v>3</v>
      </c>
      <c r="L1734" s="322"/>
      <c r="M1734" s="322"/>
      <c r="N1734" s="322"/>
      <c r="O1734" s="322"/>
      <c r="P1734" s="322"/>
      <c r="Q1734" s="250">
        <f>_xlfn.XLOOKUP($I1734,Inputs!$G$6:$G$23,Inputs!$J$6:$J$23)*$K1734</f>
        <v>98.449131513647643</v>
      </c>
      <c r="R1734" s="250">
        <f>_xlfn.XLOOKUP($I1734,Inputs!$G$6:$G$23,Inputs!$K$6:$K$23)*$K1734</f>
        <v>108.40163934426229</v>
      </c>
      <c r="S1734" s="211" t="s">
        <v>2766</v>
      </c>
      <c r="T1734" s="134" t="s">
        <v>2926</v>
      </c>
      <c r="U1734" s="211" t="s">
        <v>2007</v>
      </c>
      <c r="V1734" s="31" t="s">
        <v>4241</v>
      </c>
      <c r="W1734" s="16"/>
      <c r="X1734" s="16"/>
      <c r="Y1734" s="74">
        <v>952</v>
      </c>
      <c r="Z1734" s="196" t="str">
        <f t="shared" si="81"/>
        <v/>
      </c>
    </row>
    <row r="1735" spans="2:26" ht="18.75">
      <c r="B1735" s="211" t="s">
        <v>2000</v>
      </c>
      <c r="C1735" s="211" t="s">
        <v>2808</v>
      </c>
      <c r="D1735" s="46" t="s">
        <v>2783</v>
      </c>
      <c r="E1735" s="31">
        <v>1</v>
      </c>
      <c r="F1735" s="31" t="s">
        <v>2807</v>
      </c>
      <c r="G1735" s="318">
        <v>20</v>
      </c>
      <c r="H1735" s="318">
        <f t="shared" si="82"/>
        <v>12.345679012345679</v>
      </c>
      <c r="I1735" s="319">
        <v>115</v>
      </c>
      <c r="J1735" s="251">
        <f>_xlfn.XLOOKUP($I1735,Inputs!$C$6:$C$23,Inputs!$D$6:$D$23)*$G1735</f>
        <v>8.3428571428571434</v>
      </c>
      <c r="K1735" s="252">
        <f t="shared" si="83"/>
        <v>3</v>
      </c>
      <c r="L1735" s="322"/>
      <c r="M1735" s="322"/>
      <c r="N1735" s="322"/>
      <c r="O1735" s="322"/>
      <c r="P1735" s="322"/>
      <c r="Q1735" s="250">
        <f>_xlfn.XLOOKUP($I1735,Inputs!$G$6:$G$23,Inputs!$J$6:$J$23)*$K1735</f>
        <v>98.449131513647643</v>
      </c>
      <c r="R1735" s="250">
        <f>_xlfn.XLOOKUP($I1735,Inputs!$G$6:$G$23,Inputs!$K$6:$K$23)*$K1735</f>
        <v>108.40163934426229</v>
      </c>
      <c r="S1735" s="211" t="s">
        <v>2766</v>
      </c>
      <c r="T1735" s="31" t="s">
        <v>2926</v>
      </c>
      <c r="U1735" s="211" t="s">
        <v>2003</v>
      </c>
      <c r="V1735" s="31" t="s">
        <v>2925</v>
      </c>
      <c r="W1735" s="16"/>
      <c r="X1735" s="16"/>
      <c r="Y1735" s="74">
        <v>953</v>
      </c>
      <c r="Z1735" s="196" t="str">
        <f t="shared" si="81"/>
        <v/>
      </c>
    </row>
    <row r="1736" spans="2:26" ht="18.75">
      <c r="B1736" s="211" t="s">
        <v>2000</v>
      </c>
      <c r="C1736" s="211" t="s">
        <v>2808</v>
      </c>
      <c r="D1736" s="46" t="s">
        <v>2783</v>
      </c>
      <c r="E1736" s="31">
        <v>1</v>
      </c>
      <c r="F1736" s="31" t="s">
        <v>2807</v>
      </c>
      <c r="G1736" s="318">
        <v>5</v>
      </c>
      <c r="H1736" s="318">
        <f t="shared" si="82"/>
        <v>3.0864197530864197</v>
      </c>
      <c r="I1736" s="319">
        <v>115</v>
      </c>
      <c r="J1736" s="251">
        <f>_xlfn.XLOOKUP($I1736,Inputs!$C$6:$C$23,Inputs!$D$6:$D$23)*$G1736</f>
        <v>2.0857142857142859</v>
      </c>
      <c r="K1736" s="252">
        <f t="shared" si="83"/>
        <v>3</v>
      </c>
      <c r="L1736" s="322"/>
      <c r="M1736" s="322"/>
      <c r="N1736" s="322"/>
      <c r="O1736" s="322"/>
      <c r="P1736" s="322"/>
      <c r="Q1736" s="250">
        <f>_xlfn.XLOOKUP($I1736,Inputs!$G$6:$G$23,Inputs!$J$6:$J$23)*$K1736</f>
        <v>98.449131513647643</v>
      </c>
      <c r="R1736" s="250">
        <f>_xlfn.XLOOKUP($I1736,Inputs!$G$6:$G$23,Inputs!$K$6:$K$23)*$K1736</f>
        <v>108.40163934426229</v>
      </c>
      <c r="S1736" s="211" t="s">
        <v>2002</v>
      </c>
      <c r="T1736" s="31" t="s">
        <v>2930</v>
      </c>
      <c r="U1736" s="211" t="s">
        <v>1900</v>
      </c>
      <c r="V1736" s="31" t="s">
        <v>4090</v>
      </c>
      <c r="W1736" s="16"/>
      <c r="X1736" s="16"/>
      <c r="Y1736" s="74">
        <v>954</v>
      </c>
      <c r="Z1736" s="196" t="str">
        <f t="shared" si="81"/>
        <v/>
      </c>
    </row>
    <row r="1737" spans="2:26" ht="18.75">
      <c r="B1737" s="211" t="s">
        <v>2030</v>
      </c>
      <c r="C1737" s="211" t="s">
        <v>2808</v>
      </c>
      <c r="D1737" s="46" t="s">
        <v>2783</v>
      </c>
      <c r="E1737" s="31">
        <v>1</v>
      </c>
      <c r="F1737" s="31" t="s">
        <v>2807</v>
      </c>
      <c r="G1737" s="318">
        <v>5</v>
      </c>
      <c r="H1737" s="318">
        <f t="shared" si="82"/>
        <v>3.0864197530864197</v>
      </c>
      <c r="I1737" s="319">
        <v>115</v>
      </c>
      <c r="J1737" s="251">
        <f>_xlfn.XLOOKUP($I1737,Inputs!$C$6:$C$23,Inputs!$D$6:$D$23)*$G1737</f>
        <v>2.0857142857142859</v>
      </c>
      <c r="K1737" s="252">
        <f t="shared" si="83"/>
        <v>3</v>
      </c>
      <c r="L1737" s="322"/>
      <c r="M1737" s="322"/>
      <c r="N1737" s="322"/>
      <c r="O1737" s="322"/>
      <c r="P1737" s="322"/>
      <c r="Q1737" s="250">
        <f>_xlfn.XLOOKUP($I1737,Inputs!$G$6:$G$23,Inputs!$J$6:$J$23)*$K1737</f>
        <v>98.449131513647643</v>
      </c>
      <c r="R1737" s="250">
        <f>_xlfn.XLOOKUP($I1737,Inputs!$G$6:$G$23,Inputs!$K$6:$K$23)*$K1737</f>
        <v>108.40163934426229</v>
      </c>
      <c r="S1737" s="211" t="s">
        <v>1460</v>
      </c>
      <c r="T1737" s="31" t="s">
        <v>4099</v>
      </c>
      <c r="U1737" s="211" t="s">
        <v>2031</v>
      </c>
      <c r="V1737" s="31" t="s">
        <v>3162</v>
      </c>
      <c r="W1737" s="16"/>
      <c r="X1737" s="16"/>
      <c r="Y1737" s="74">
        <v>991</v>
      </c>
      <c r="Z1737" s="196" t="str">
        <f t="shared" si="81"/>
        <v/>
      </c>
    </row>
    <row r="1738" spans="2:26" ht="18.75">
      <c r="B1738" s="211" t="s">
        <v>533</v>
      </c>
      <c r="C1738" s="211" t="s">
        <v>2808</v>
      </c>
      <c r="D1738" s="46" t="s">
        <v>2783</v>
      </c>
      <c r="E1738" s="31">
        <v>1</v>
      </c>
      <c r="F1738" s="31" t="s">
        <v>2807</v>
      </c>
      <c r="G1738" s="318">
        <v>0.1</v>
      </c>
      <c r="H1738" s="318">
        <f t="shared" si="82"/>
        <v>6.1728395061728392E-2</v>
      </c>
      <c r="I1738" s="319">
        <v>115</v>
      </c>
      <c r="J1738" s="251">
        <f>_xlfn.XLOOKUP($I1738,Inputs!$C$6:$C$23,Inputs!$D$6:$D$23)*$G1738</f>
        <v>4.1714285714285718E-2</v>
      </c>
      <c r="K1738" s="252">
        <f t="shared" si="83"/>
        <v>3</v>
      </c>
      <c r="L1738" s="322"/>
      <c r="M1738" s="322"/>
      <c r="N1738" s="322"/>
      <c r="O1738" s="322"/>
      <c r="P1738" s="322"/>
      <c r="Q1738" s="250">
        <f>_xlfn.XLOOKUP($I1738,Inputs!$G$6:$G$23,Inputs!$J$6:$J$23)*$K1738</f>
        <v>98.449131513647643</v>
      </c>
      <c r="R1738" s="250">
        <f>_xlfn.XLOOKUP($I1738,Inputs!$G$6:$G$23,Inputs!$K$6:$K$23)*$K1738</f>
        <v>108.40163934426229</v>
      </c>
      <c r="S1738" s="211" t="s">
        <v>2031</v>
      </c>
      <c r="T1738" s="31" t="s">
        <v>3162</v>
      </c>
      <c r="U1738" s="211" t="s">
        <v>1780</v>
      </c>
      <c r="V1738" s="31" t="s">
        <v>2889</v>
      </c>
      <c r="W1738" s="16"/>
      <c r="X1738" s="16"/>
      <c r="Y1738" s="74">
        <v>1009</v>
      </c>
      <c r="Z1738" s="196" t="str">
        <f t="shared" si="81"/>
        <v/>
      </c>
    </row>
    <row r="1739" spans="2:26" ht="18.75">
      <c r="B1739" s="211" t="s">
        <v>533</v>
      </c>
      <c r="C1739" s="211" t="s">
        <v>2808</v>
      </c>
      <c r="D1739" s="46" t="s">
        <v>2783</v>
      </c>
      <c r="E1739" s="31">
        <v>1</v>
      </c>
      <c r="F1739" s="31" t="s">
        <v>2807</v>
      </c>
      <c r="G1739" s="318">
        <v>50</v>
      </c>
      <c r="H1739" s="318">
        <f t="shared" si="82"/>
        <v>30.864197530864196</v>
      </c>
      <c r="I1739" s="319">
        <v>115</v>
      </c>
      <c r="J1739" s="251">
        <f>_xlfn.XLOOKUP($I1739,Inputs!$C$6:$C$23,Inputs!$D$6:$D$23)*$G1739</f>
        <v>20.857142857142858</v>
      </c>
      <c r="K1739" s="252">
        <f t="shared" si="83"/>
        <v>3</v>
      </c>
      <c r="L1739" s="322"/>
      <c r="M1739" s="322"/>
      <c r="N1739" s="322"/>
      <c r="O1739" s="322"/>
      <c r="P1739" s="322"/>
      <c r="Q1739" s="250">
        <f>_xlfn.XLOOKUP($I1739,Inputs!$G$6:$G$23,Inputs!$J$6:$J$23)*$K1739</f>
        <v>98.449131513647643</v>
      </c>
      <c r="R1739" s="250">
        <f>_xlfn.XLOOKUP($I1739,Inputs!$G$6:$G$23,Inputs!$K$6:$K$23)*$K1739</f>
        <v>108.40163934426229</v>
      </c>
      <c r="S1739" s="211" t="s">
        <v>1780</v>
      </c>
      <c r="T1739" s="31" t="s">
        <v>2889</v>
      </c>
      <c r="U1739" s="211" t="s">
        <v>2045</v>
      </c>
      <c r="V1739" s="31" t="s">
        <v>3365</v>
      </c>
      <c r="W1739" s="16"/>
      <c r="X1739" s="16"/>
      <c r="Y1739" s="74">
        <v>1010</v>
      </c>
      <c r="Z1739" s="196" t="str">
        <f t="shared" si="81"/>
        <v/>
      </c>
    </row>
    <row r="1740" spans="2:26" ht="18.75">
      <c r="B1740" s="211" t="s">
        <v>533</v>
      </c>
      <c r="C1740" s="211" t="s">
        <v>2808</v>
      </c>
      <c r="D1740" s="46" t="s">
        <v>2783</v>
      </c>
      <c r="E1740" s="31">
        <v>1</v>
      </c>
      <c r="F1740" s="31" t="s">
        <v>2807</v>
      </c>
      <c r="G1740" s="318">
        <v>5</v>
      </c>
      <c r="H1740" s="318">
        <f t="shared" si="82"/>
        <v>3.0864197530864197</v>
      </c>
      <c r="I1740" s="319">
        <v>115</v>
      </c>
      <c r="J1740" s="251">
        <f>_xlfn.XLOOKUP($I1740,Inputs!$C$6:$C$23,Inputs!$D$6:$D$23)*$G1740</f>
        <v>2.0857142857142859</v>
      </c>
      <c r="K1740" s="252">
        <f t="shared" si="83"/>
        <v>3</v>
      </c>
      <c r="L1740" s="322"/>
      <c r="M1740" s="322"/>
      <c r="N1740" s="322"/>
      <c r="O1740" s="322"/>
      <c r="P1740" s="322"/>
      <c r="Q1740" s="250">
        <f>_xlfn.XLOOKUP($I1740,Inputs!$G$6:$G$23,Inputs!$J$6:$J$23)*$K1740</f>
        <v>98.449131513647643</v>
      </c>
      <c r="R1740" s="250">
        <f>_xlfn.XLOOKUP($I1740,Inputs!$G$6:$G$23,Inputs!$K$6:$K$23)*$K1740</f>
        <v>108.40163934426229</v>
      </c>
      <c r="S1740" s="211" t="s">
        <v>1460</v>
      </c>
      <c r="T1740" s="31" t="s">
        <v>4099</v>
      </c>
      <c r="U1740" s="211" t="s">
        <v>2031</v>
      </c>
      <c r="V1740" s="31" t="s">
        <v>3162</v>
      </c>
      <c r="W1740" s="16"/>
      <c r="X1740" s="16"/>
      <c r="Y1740" s="74">
        <v>1011</v>
      </c>
      <c r="Z1740" s="196" t="str">
        <f t="shared" ref="Z1740:Z1803" si="84">IF(S1740=U1740,"YES","")</f>
        <v/>
      </c>
    </row>
    <row r="1741" spans="2:26" ht="18.75">
      <c r="B1741" s="211" t="s">
        <v>2051</v>
      </c>
      <c r="C1741" s="211" t="s">
        <v>2808</v>
      </c>
      <c r="D1741" s="46" t="s">
        <v>2783</v>
      </c>
      <c r="E1741" s="31">
        <v>1</v>
      </c>
      <c r="F1741" s="31" t="s">
        <v>2807</v>
      </c>
      <c r="G1741" s="318">
        <v>120</v>
      </c>
      <c r="H1741" s="318">
        <f t="shared" si="82"/>
        <v>74.074074074074076</v>
      </c>
      <c r="I1741" s="319">
        <v>230</v>
      </c>
      <c r="J1741" s="251">
        <f>_xlfn.XLOOKUP($I1741,Inputs!$C$6:$C$23,Inputs!$D$6:$D$23)*$G1741</f>
        <v>57.599999999999994</v>
      </c>
      <c r="K1741" s="252">
        <f t="shared" si="83"/>
        <v>2.479253739246511</v>
      </c>
      <c r="L1741" s="322"/>
      <c r="M1741" s="322"/>
      <c r="N1741" s="322"/>
      <c r="O1741" s="322"/>
      <c r="P1741" s="322"/>
      <c r="Q1741" s="250">
        <f>_xlfn.XLOOKUP($I1741,Inputs!$G$6:$G$23,Inputs!$J$6:$J$23)*$K1741</f>
        <v>332.22000105903248</v>
      </c>
      <c r="R1741" s="250">
        <f>_xlfn.XLOOKUP($I1741,Inputs!$G$6:$G$23,Inputs!$K$6:$K$23)*$K1741</f>
        <v>359.49179219074409</v>
      </c>
      <c r="S1741" s="211" t="s">
        <v>1272</v>
      </c>
      <c r="T1741" s="31" t="s">
        <v>4513</v>
      </c>
      <c r="U1741" s="211" t="s">
        <v>2052</v>
      </c>
      <c r="V1741" s="31" t="s">
        <v>2934</v>
      </c>
      <c r="W1741" s="16"/>
      <c r="X1741" s="16"/>
      <c r="Y1741" s="74">
        <v>1021</v>
      </c>
      <c r="Z1741" s="196" t="str">
        <f t="shared" si="84"/>
        <v/>
      </c>
    </row>
    <row r="1742" spans="2:26" ht="18.75">
      <c r="B1742" s="211" t="s">
        <v>2051</v>
      </c>
      <c r="C1742" s="211" t="s">
        <v>2808</v>
      </c>
      <c r="D1742" s="46" t="s">
        <v>2783</v>
      </c>
      <c r="E1742" s="31">
        <v>1</v>
      </c>
      <c r="F1742" s="31" t="s">
        <v>2807</v>
      </c>
      <c r="G1742" s="318">
        <v>35</v>
      </c>
      <c r="H1742" s="318">
        <f t="shared" si="82"/>
        <v>21.604938271604937</v>
      </c>
      <c r="I1742" s="319">
        <v>230</v>
      </c>
      <c r="J1742" s="251">
        <f>_xlfn.XLOOKUP($I1742,Inputs!$C$6:$C$23,Inputs!$D$6:$D$23)*$G1742</f>
        <v>16.8</v>
      </c>
      <c r="K1742" s="252">
        <f t="shared" si="83"/>
        <v>3</v>
      </c>
      <c r="L1742" s="322"/>
      <c r="M1742" s="322"/>
      <c r="N1742" s="322"/>
      <c r="O1742" s="322"/>
      <c r="P1742" s="322"/>
      <c r="Q1742" s="250">
        <f>_xlfn.XLOOKUP($I1742,Inputs!$G$6:$G$23,Inputs!$J$6:$J$23)*$K1742</f>
        <v>402</v>
      </c>
      <c r="R1742" s="250">
        <f>_xlfn.XLOOKUP($I1742,Inputs!$G$6:$G$23,Inputs!$K$6:$K$23)*$K1742</f>
        <v>435</v>
      </c>
      <c r="S1742" s="211" t="s">
        <v>2052</v>
      </c>
      <c r="T1742" s="31" t="s">
        <v>2934</v>
      </c>
      <c r="U1742" s="211" t="s">
        <v>1898</v>
      </c>
      <c r="V1742" s="31" t="s">
        <v>4501</v>
      </c>
      <c r="W1742" s="16"/>
      <c r="X1742" s="16"/>
      <c r="Y1742" s="74">
        <v>1022</v>
      </c>
      <c r="Z1742" s="196" t="str">
        <f t="shared" si="84"/>
        <v/>
      </c>
    </row>
    <row r="1743" spans="2:26" ht="18.75">
      <c r="B1743" s="211" t="s">
        <v>2051</v>
      </c>
      <c r="C1743" s="211" t="s">
        <v>2808</v>
      </c>
      <c r="D1743" s="46" t="s">
        <v>2783</v>
      </c>
      <c r="E1743" s="31">
        <v>1</v>
      </c>
      <c r="F1743" s="31" t="s">
        <v>2807</v>
      </c>
      <c r="G1743" s="318">
        <v>0.1</v>
      </c>
      <c r="H1743" s="318">
        <f t="shared" si="82"/>
        <v>6.1728395061728392E-2</v>
      </c>
      <c r="I1743" s="319">
        <v>230</v>
      </c>
      <c r="J1743" s="251">
        <f>_xlfn.XLOOKUP($I1743,Inputs!$C$6:$C$23,Inputs!$D$6:$D$23)*$G1743</f>
        <v>4.8000000000000001E-2</v>
      </c>
      <c r="K1743" s="252">
        <f t="shared" si="83"/>
        <v>3</v>
      </c>
      <c r="L1743" s="322"/>
      <c r="M1743" s="322"/>
      <c r="N1743" s="322"/>
      <c r="O1743" s="322"/>
      <c r="P1743" s="322"/>
      <c r="Q1743" s="250">
        <f>_xlfn.XLOOKUP($I1743,Inputs!$G$6:$G$23,Inputs!$J$6:$J$23)*$K1743</f>
        <v>402</v>
      </c>
      <c r="R1743" s="250">
        <f>_xlfn.XLOOKUP($I1743,Inputs!$G$6:$G$23,Inputs!$K$6:$K$23)*$K1743</f>
        <v>435</v>
      </c>
      <c r="S1743" s="211" t="s">
        <v>2052</v>
      </c>
      <c r="T1743" s="31" t="s">
        <v>2934</v>
      </c>
      <c r="U1743" s="211" t="s">
        <v>4364</v>
      </c>
      <c r="V1743" s="31" t="s">
        <v>4558</v>
      </c>
      <c r="W1743" s="16"/>
      <c r="X1743" s="16"/>
      <c r="Y1743" s="74">
        <v>1023</v>
      </c>
      <c r="Z1743" s="196" t="str">
        <f t="shared" si="84"/>
        <v/>
      </c>
    </row>
    <row r="1744" spans="2:26" ht="18.75">
      <c r="B1744" s="211" t="s">
        <v>2053</v>
      </c>
      <c r="C1744" s="211" t="s">
        <v>2808</v>
      </c>
      <c r="D1744" s="46" t="s">
        <v>2783</v>
      </c>
      <c r="E1744" s="31">
        <v>1</v>
      </c>
      <c r="F1744" s="31" t="s">
        <v>2807</v>
      </c>
      <c r="G1744" s="318">
        <v>0.1</v>
      </c>
      <c r="H1744" s="318">
        <f t="shared" si="82"/>
        <v>6.1728395061728392E-2</v>
      </c>
      <c r="I1744" s="319">
        <v>115</v>
      </c>
      <c r="J1744" s="251">
        <f>_xlfn.XLOOKUP($I1744,Inputs!$C$6:$C$23,Inputs!$D$6:$D$23)*$G1744</f>
        <v>4.1714285714285718E-2</v>
      </c>
      <c r="K1744" s="252">
        <f t="shared" si="83"/>
        <v>3</v>
      </c>
      <c r="L1744" s="322"/>
      <c r="M1744" s="322"/>
      <c r="N1744" s="322"/>
      <c r="O1744" s="322"/>
      <c r="P1744" s="322"/>
      <c r="Q1744" s="250">
        <f>_xlfn.XLOOKUP($I1744,Inputs!$G$6:$G$23,Inputs!$J$6:$J$23)*$K1744</f>
        <v>98.449131513647643</v>
      </c>
      <c r="R1744" s="250">
        <f>_xlfn.XLOOKUP($I1744,Inputs!$G$6:$G$23,Inputs!$K$6:$K$23)*$K1744</f>
        <v>108.40163934426229</v>
      </c>
      <c r="S1744" s="211" t="s">
        <v>4421</v>
      </c>
      <c r="T1744" s="31" t="s">
        <v>4565</v>
      </c>
      <c r="U1744" s="211" t="s">
        <v>4350</v>
      </c>
      <c r="V1744" s="31" t="s">
        <v>3911</v>
      </c>
      <c r="W1744" s="16"/>
      <c r="X1744" s="16"/>
      <c r="Y1744" s="74">
        <v>1029</v>
      </c>
      <c r="Z1744" s="196" t="str">
        <f t="shared" si="84"/>
        <v/>
      </c>
    </row>
    <row r="1745" spans="2:26" ht="18.75">
      <c r="B1745" s="211" t="s">
        <v>2055</v>
      </c>
      <c r="C1745" s="211" t="s">
        <v>2808</v>
      </c>
      <c r="D1745" s="46" t="s">
        <v>2783</v>
      </c>
      <c r="E1745" s="31">
        <v>1</v>
      </c>
      <c r="F1745" s="31" t="s">
        <v>2807</v>
      </c>
      <c r="G1745" s="318">
        <v>8</v>
      </c>
      <c r="H1745" s="318">
        <f t="shared" si="82"/>
        <v>4.9382716049382713</v>
      </c>
      <c r="I1745" s="319">
        <v>115</v>
      </c>
      <c r="J1745" s="251">
        <f>_xlfn.XLOOKUP($I1745,Inputs!$C$6:$C$23,Inputs!$D$6:$D$23)*$G1745</f>
        <v>3.3371428571428572</v>
      </c>
      <c r="K1745" s="252">
        <f t="shared" si="83"/>
        <v>3</v>
      </c>
      <c r="L1745" s="322"/>
      <c r="M1745" s="322"/>
      <c r="N1745" s="322"/>
      <c r="O1745" s="322"/>
      <c r="P1745" s="322"/>
      <c r="Q1745" s="250">
        <f>_xlfn.XLOOKUP($I1745,Inputs!$G$6:$G$23,Inputs!$J$6:$J$23)*$K1745</f>
        <v>98.449131513647643</v>
      </c>
      <c r="R1745" s="250">
        <f>_xlfn.XLOOKUP($I1745,Inputs!$G$6:$G$23,Inputs!$K$6:$K$23)*$K1745</f>
        <v>108.40163934426229</v>
      </c>
      <c r="S1745" s="211" t="s">
        <v>4420</v>
      </c>
      <c r="T1745" s="31" t="s">
        <v>4557</v>
      </c>
      <c r="U1745" s="211" t="s">
        <v>2056</v>
      </c>
      <c r="V1745" s="31" t="s">
        <v>3366</v>
      </c>
      <c r="W1745" s="16"/>
      <c r="X1745" s="16"/>
      <c r="Y1745" s="74">
        <v>1031</v>
      </c>
      <c r="Z1745" s="196" t="str">
        <f t="shared" si="84"/>
        <v/>
      </c>
    </row>
    <row r="1746" spans="2:26" ht="18.75">
      <c r="B1746" s="211" t="s">
        <v>2068</v>
      </c>
      <c r="C1746" s="211" t="s">
        <v>2808</v>
      </c>
      <c r="D1746" s="46" t="s">
        <v>2783</v>
      </c>
      <c r="E1746" s="31">
        <v>1</v>
      </c>
      <c r="F1746" s="31" t="s">
        <v>2807</v>
      </c>
      <c r="G1746" s="318">
        <v>1</v>
      </c>
      <c r="H1746" s="318">
        <f t="shared" si="82"/>
        <v>0.61728395061728392</v>
      </c>
      <c r="I1746" s="319">
        <v>115</v>
      </c>
      <c r="J1746" s="251">
        <f>_xlfn.XLOOKUP($I1746,Inputs!$C$6:$C$23,Inputs!$D$6:$D$23)*$G1746</f>
        <v>0.41714285714285715</v>
      </c>
      <c r="K1746" s="252">
        <f t="shared" si="83"/>
        <v>3</v>
      </c>
      <c r="L1746" s="322"/>
      <c r="M1746" s="322"/>
      <c r="N1746" s="322"/>
      <c r="O1746" s="322"/>
      <c r="P1746" s="322"/>
      <c r="Q1746" s="250">
        <f>_xlfn.XLOOKUP($I1746,Inputs!$G$6:$G$23,Inputs!$J$6:$J$23)*$K1746</f>
        <v>98.449131513647643</v>
      </c>
      <c r="R1746" s="250">
        <f>_xlfn.XLOOKUP($I1746,Inputs!$G$6:$G$23,Inputs!$K$6:$K$23)*$K1746</f>
        <v>108.40163934426229</v>
      </c>
      <c r="S1746" s="211" t="s">
        <v>1900</v>
      </c>
      <c r="T1746" s="31" t="s">
        <v>4090</v>
      </c>
      <c r="U1746" s="211" t="s">
        <v>2759</v>
      </c>
      <c r="V1746" s="31" t="s">
        <v>3352</v>
      </c>
      <c r="W1746" s="16"/>
      <c r="X1746" s="16"/>
      <c r="Y1746" s="74">
        <v>1047</v>
      </c>
      <c r="Z1746" s="196" t="str">
        <f t="shared" si="84"/>
        <v/>
      </c>
    </row>
    <row r="1747" spans="2:26" ht="18.75">
      <c r="B1747" s="211" t="s">
        <v>2069</v>
      </c>
      <c r="C1747" s="211" t="s">
        <v>2808</v>
      </c>
      <c r="D1747" s="46" t="s">
        <v>2783</v>
      </c>
      <c r="E1747" s="31">
        <v>1</v>
      </c>
      <c r="F1747" s="31" t="s">
        <v>2807</v>
      </c>
      <c r="G1747" s="318">
        <v>2</v>
      </c>
      <c r="H1747" s="318">
        <f t="shared" si="82"/>
        <v>1.2345679012345678</v>
      </c>
      <c r="I1747" s="319">
        <v>230</v>
      </c>
      <c r="J1747" s="251">
        <f>_xlfn.XLOOKUP($I1747,Inputs!$C$6:$C$23,Inputs!$D$6:$D$23)*$G1747</f>
        <v>0.96</v>
      </c>
      <c r="K1747" s="252">
        <f t="shared" si="83"/>
        <v>3</v>
      </c>
      <c r="L1747" s="322"/>
      <c r="M1747" s="322"/>
      <c r="N1747" s="322"/>
      <c r="O1747" s="322"/>
      <c r="P1747" s="322"/>
      <c r="Q1747" s="250">
        <f>_xlfn.XLOOKUP($I1747,Inputs!$G$6:$G$23,Inputs!$J$6:$J$23)*$K1747</f>
        <v>402</v>
      </c>
      <c r="R1747" s="250">
        <f>_xlfn.XLOOKUP($I1747,Inputs!$G$6:$G$23,Inputs!$K$6:$K$23)*$K1747</f>
        <v>435</v>
      </c>
      <c r="S1747" s="211" t="s">
        <v>1900</v>
      </c>
      <c r="T1747" s="31" t="s">
        <v>4090</v>
      </c>
      <c r="U1747" s="211" t="s">
        <v>2002</v>
      </c>
      <c r="V1747" s="31" t="s">
        <v>2930</v>
      </c>
      <c r="W1747" s="16"/>
      <c r="X1747" s="16"/>
      <c r="Y1747" s="74">
        <v>1048</v>
      </c>
      <c r="Z1747" s="196" t="str">
        <f t="shared" si="84"/>
        <v/>
      </c>
    </row>
    <row r="1748" spans="2:26" ht="18.75">
      <c r="B1748" s="211" t="s">
        <v>2069</v>
      </c>
      <c r="C1748" s="211" t="s">
        <v>2808</v>
      </c>
      <c r="D1748" s="46" t="s">
        <v>2783</v>
      </c>
      <c r="E1748" s="31">
        <v>1</v>
      </c>
      <c r="F1748" s="31" t="s">
        <v>2807</v>
      </c>
      <c r="G1748" s="318">
        <v>2</v>
      </c>
      <c r="H1748" s="318">
        <f t="shared" si="82"/>
        <v>1.2345679012345678</v>
      </c>
      <c r="I1748" s="319">
        <v>230</v>
      </c>
      <c r="J1748" s="251">
        <f>_xlfn.XLOOKUP($I1748,Inputs!$C$6:$C$23,Inputs!$D$6:$D$23)*$G1748</f>
        <v>0.96</v>
      </c>
      <c r="K1748" s="252">
        <f t="shared" si="83"/>
        <v>3</v>
      </c>
      <c r="L1748" s="322"/>
      <c r="M1748" s="322"/>
      <c r="N1748" s="322"/>
      <c r="O1748" s="322"/>
      <c r="P1748" s="322"/>
      <c r="Q1748" s="250">
        <f>_xlfn.XLOOKUP($I1748,Inputs!$G$6:$G$23,Inputs!$J$6:$J$23)*$K1748</f>
        <v>402</v>
      </c>
      <c r="R1748" s="250">
        <f>_xlfn.XLOOKUP($I1748,Inputs!$G$6:$G$23,Inputs!$K$6:$K$23)*$K1748</f>
        <v>435</v>
      </c>
      <c r="S1748" s="211" t="s">
        <v>2765</v>
      </c>
      <c r="T1748" s="31" t="s">
        <v>3169</v>
      </c>
      <c r="U1748" s="211" t="s">
        <v>4740</v>
      </c>
      <c r="V1748" s="31" t="s">
        <v>4580</v>
      </c>
      <c r="W1748" s="16"/>
      <c r="X1748" s="16"/>
      <c r="Y1748" s="74">
        <v>1049</v>
      </c>
      <c r="Z1748" s="196" t="str">
        <f t="shared" si="84"/>
        <v/>
      </c>
    </row>
    <row r="1749" spans="2:26" ht="18.75">
      <c r="B1749" s="211" t="s">
        <v>2069</v>
      </c>
      <c r="C1749" s="211" t="s">
        <v>2808</v>
      </c>
      <c r="D1749" s="46" t="s">
        <v>2783</v>
      </c>
      <c r="E1749" s="31">
        <v>1</v>
      </c>
      <c r="F1749" s="31" t="s">
        <v>2807</v>
      </c>
      <c r="G1749" s="318">
        <v>2</v>
      </c>
      <c r="H1749" s="318">
        <f t="shared" si="82"/>
        <v>1.2345679012345678</v>
      </c>
      <c r="I1749" s="319">
        <v>230</v>
      </c>
      <c r="J1749" s="251">
        <f>_xlfn.XLOOKUP($I1749,Inputs!$C$6:$C$23,Inputs!$D$6:$D$23)*$G1749</f>
        <v>0.96</v>
      </c>
      <c r="K1749" s="252">
        <f t="shared" si="83"/>
        <v>3</v>
      </c>
      <c r="L1749" s="322"/>
      <c r="M1749" s="322"/>
      <c r="N1749" s="322"/>
      <c r="O1749" s="322"/>
      <c r="P1749" s="322"/>
      <c r="Q1749" s="250">
        <f>_xlfn.XLOOKUP($I1749,Inputs!$G$6:$G$23,Inputs!$J$6:$J$23)*$K1749</f>
        <v>402</v>
      </c>
      <c r="R1749" s="250">
        <f>_xlfn.XLOOKUP($I1749,Inputs!$G$6:$G$23,Inputs!$K$6:$K$23)*$K1749</f>
        <v>435</v>
      </c>
      <c r="S1749" s="211" t="s">
        <v>2002</v>
      </c>
      <c r="T1749" s="31" t="s">
        <v>2930</v>
      </c>
      <c r="U1749" s="211" t="s">
        <v>2765</v>
      </c>
      <c r="V1749" s="31" t="s">
        <v>3169</v>
      </c>
      <c r="W1749" s="16"/>
      <c r="X1749" s="16"/>
      <c r="Y1749" s="74">
        <v>1050</v>
      </c>
      <c r="Z1749" s="196" t="str">
        <f t="shared" si="84"/>
        <v/>
      </c>
    </row>
    <row r="1750" spans="2:26" ht="18.75">
      <c r="B1750" s="211" t="s">
        <v>2070</v>
      </c>
      <c r="C1750" s="211" t="s">
        <v>2808</v>
      </c>
      <c r="D1750" s="46" t="s">
        <v>2783</v>
      </c>
      <c r="E1750" s="31">
        <v>1</v>
      </c>
      <c r="F1750" s="31" t="s">
        <v>2807</v>
      </c>
      <c r="G1750" s="318">
        <v>75</v>
      </c>
      <c r="H1750" s="318">
        <f t="shared" si="82"/>
        <v>46.296296296296291</v>
      </c>
      <c r="I1750" s="319">
        <v>115</v>
      </c>
      <c r="J1750" s="251">
        <f>_xlfn.XLOOKUP($I1750,Inputs!$C$6:$C$23,Inputs!$D$6:$D$23)*$G1750</f>
        <v>31.285714285714285</v>
      </c>
      <c r="K1750" s="252">
        <f t="shared" si="83"/>
        <v>3</v>
      </c>
      <c r="L1750" s="322"/>
      <c r="M1750" s="322"/>
      <c r="N1750" s="322"/>
      <c r="O1750" s="322"/>
      <c r="P1750" s="322"/>
      <c r="Q1750" s="250">
        <f>_xlfn.XLOOKUP($I1750,Inputs!$G$6:$G$23,Inputs!$J$6:$J$23)*$K1750</f>
        <v>98.449131513647643</v>
      </c>
      <c r="R1750" s="250">
        <f>_xlfn.XLOOKUP($I1750,Inputs!$G$6:$G$23,Inputs!$K$6:$K$23)*$K1750</f>
        <v>108.40163934426229</v>
      </c>
      <c r="S1750" s="211" t="s">
        <v>1269</v>
      </c>
      <c r="T1750" s="31" t="s">
        <v>4635</v>
      </c>
      <c r="U1750" s="211" t="s">
        <v>2071</v>
      </c>
      <c r="V1750" s="31" t="s">
        <v>4224</v>
      </c>
      <c r="W1750" s="16"/>
      <c r="X1750" s="16"/>
      <c r="Y1750" s="74">
        <v>1051</v>
      </c>
      <c r="Z1750" s="196" t="str">
        <f t="shared" si="84"/>
        <v/>
      </c>
    </row>
    <row r="1751" spans="2:26" ht="18.75">
      <c r="B1751" s="211" t="s">
        <v>2070</v>
      </c>
      <c r="C1751" s="211" t="s">
        <v>2808</v>
      </c>
      <c r="D1751" s="46" t="s">
        <v>2783</v>
      </c>
      <c r="E1751" s="31">
        <v>1</v>
      </c>
      <c r="F1751" s="31" t="s">
        <v>2807</v>
      </c>
      <c r="G1751" s="318">
        <v>15</v>
      </c>
      <c r="H1751" s="318">
        <f t="shared" si="82"/>
        <v>9.2592592592592595</v>
      </c>
      <c r="I1751" s="319">
        <v>115</v>
      </c>
      <c r="J1751" s="251">
        <f>_xlfn.XLOOKUP($I1751,Inputs!$C$6:$C$23,Inputs!$D$6:$D$23)*$G1751</f>
        <v>6.2571428571428571</v>
      </c>
      <c r="K1751" s="252">
        <f t="shared" si="83"/>
        <v>3</v>
      </c>
      <c r="L1751" s="322"/>
      <c r="M1751" s="322"/>
      <c r="N1751" s="322"/>
      <c r="O1751" s="322"/>
      <c r="P1751" s="322"/>
      <c r="Q1751" s="250">
        <f>_xlfn.XLOOKUP($I1751,Inputs!$G$6:$G$23,Inputs!$J$6:$J$23)*$K1751</f>
        <v>98.449131513647643</v>
      </c>
      <c r="R1751" s="250">
        <f>_xlfn.XLOOKUP($I1751,Inputs!$G$6:$G$23,Inputs!$K$6:$K$23)*$K1751</f>
        <v>108.40163934426229</v>
      </c>
      <c r="S1751" s="211" t="s">
        <v>2072</v>
      </c>
      <c r="T1751" s="31" t="s">
        <v>2937</v>
      </c>
      <c r="U1751" s="211" t="s">
        <v>1269</v>
      </c>
      <c r="V1751" s="31" t="s">
        <v>4635</v>
      </c>
      <c r="W1751" s="16"/>
      <c r="X1751" s="16"/>
      <c r="Y1751" s="74">
        <v>1052</v>
      </c>
      <c r="Z1751" s="196" t="str">
        <f t="shared" si="84"/>
        <v/>
      </c>
    </row>
    <row r="1752" spans="2:26" ht="18.75">
      <c r="B1752" s="211" t="s">
        <v>2070</v>
      </c>
      <c r="C1752" s="211" t="s">
        <v>2808</v>
      </c>
      <c r="D1752" s="46" t="s">
        <v>2783</v>
      </c>
      <c r="E1752" s="31">
        <v>1</v>
      </c>
      <c r="F1752" s="31" t="s">
        <v>2807</v>
      </c>
      <c r="G1752" s="318">
        <v>0.1</v>
      </c>
      <c r="H1752" s="318">
        <f t="shared" si="82"/>
        <v>6.1728395061728392E-2</v>
      </c>
      <c r="I1752" s="319">
        <v>115</v>
      </c>
      <c r="J1752" s="251">
        <f>_xlfn.XLOOKUP($I1752,Inputs!$C$6:$C$23,Inputs!$D$6:$D$23)*$G1752</f>
        <v>4.1714285714285718E-2</v>
      </c>
      <c r="K1752" s="252">
        <f t="shared" si="83"/>
        <v>3</v>
      </c>
      <c r="L1752" s="322"/>
      <c r="M1752" s="322"/>
      <c r="N1752" s="322"/>
      <c r="O1752" s="322"/>
      <c r="P1752" s="322"/>
      <c r="Q1752" s="250">
        <f>_xlfn.XLOOKUP($I1752,Inputs!$G$6:$G$23,Inputs!$J$6:$J$23)*$K1752</f>
        <v>98.449131513647643</v>
      </c>
      <c r="R1752" s="250">
        <f>_xlfn.XLOOKUP($I1752,Inputs!$G$6:$G$23,Inputs!$K$6:$K$23)*$K1752</f>
        <v>108.40163934426229</v>
      </c>
      <c r="S1752" s="211" t="s">
        <v>2072</v>
      </c>
      <c r="T1752" s="31" t="s">
        <v>2937</v>
      </c>
      <c r="U1752" s="211" t="s">
        <v>2073</v>
      </c>
      <c r="V1752" s="31" t="s">
        <v>4037</v>
      </c>
      <c r="W1752" s="16"/>
      <c r="X1752" s="16"/>
      <c r="Y1752" s="74">
        <v>1053</v>
      </c>
      <c r="Z1752" s="196" t="str">
        <f t="shared" si="84"/>
        <v/>
      </c>
    </row>
    <row r="1753" spans="2:26" ht="18.75">
      <c r="B1753" s="211" t="s">
        <v>2070</v>
      </c>
      <c r="C1753" s="211" t="s">
        <v>2808</v>
      </c>
      <c r="D1753" s="46" t="s">
        <v>2783</v>
      </c>
      <c r="E1753" s="31">
        <v>1</v>
      </c>
      <c r="F1753" s="31" t="s">
        <v>2807</v>
      </c>
      <c r="G1753" s="318">
        <v>35</v>
      </c>
      <c r="H1753" s="318">
        <f t="shared" si="82"/>
        <v>21.604938271604937</v>
      </c>
      <c r="I1753" s="319">
        <v>115</v>
      </c>
      <c r="J1753" s="251">
        <f>_xlfn.XLOOKUP($I1753,Inputs!$C$6:$C$23,Inputs!$D$6:$D$23)*$G1753</f>
        <v>14.6</v>
      </c>
      <c r="K1753" s="252">
        <f t="shared" si="83"/>
        <v>3</v>
      </c>
      <c r="L1753" s="322"/>
      <c r="M1753" s="322"/>
      <c r="N1753" s="322"/>
      <c r="O1753" s="322"/>
      <c r="P1753" s="322"/>
      <c r="Q1753" s="250">
        <f>_xlfn.XLOOKUP($I1753,Inputs!$G$6:$G$23,Inputs!$J$6:$J$23)*$K1753</f>
        <v>98.449131513647643</v>
      </c>
      <c r="R1753" s="250">
        <f>_xlfn.XLOOKUP($I1753,Inputs!$G$6:$G$23,Inputs!$K$6:$K$23)*$K1753</f>
        <v>108.40163934426229</v>
      </c>
      <c r="S1753" s="211" t="s">
        <v>2074</v>
      </c>
      <c r="T1753" s="31" t="s">
        <v>2936</v>
      </c>
      <c r="U1753" s="211" t="s">
        <v>2075</v>
      </c>
      <c r="V1753" s="31" t="s">
        <v>2935</v>
      </c>
      <c r="W1753" s="16"/>
      <c r="X1753" s="16"/>
      <c r="Y1753" s="74">
        <v>1054</v>
      </c>
      <c r="Z1753" s="196" t="str">
        <f t="shared" si="84"/>
        <v/>
      </c>
    </row>
    <row r="1754" spans="2:26" ht="18.75">
      <c r="B1754" s="211" t="s">
        <v>2070</v>
      </c>
      <c r="C1754" s="211" t="s">
        <v>2808</v>
      </c>
      <c r="D1754" s="46" t="s">
        <v>2783</v>
      </c>
      <c r="E1754" s="31">
        <v>1</v>
      </c>
      <c r="F1754" s="31" t="s">
        <v>2807</v>
      </c>
      <c r="G1754" s="318">
        <v>40</v>
      </c>
      <c r="H1754" s="318">
        <f t="shared" si="82"/>
        <v>24.691358024691358</v>
      </c>
      <c r="I1754" s="319">
        <v>115</v>
      </c>
      <c r="J1754" s="251">
        <f>_xlfn.XLOOKUP($I1754,Inputs!$C$6:$C$23,Inputs!$D$6:$D$23)*$G1754</f>
        <v>16.685714285714287</v>
      </c>
      <c r="K1754" s="252">
        <f t="shared" si="83"/>
        <v>3</v>
      </c>
      <c r="L1754" s="322"/>
      <c r="M1754" s="322"/>
      <c r="N1754" s="322"/>
      <c r="O1754" s="322"/>
      <c r="P1754" s="322"/>
      <c r="Q1754" s="250">
        <f>_xlfn.XLOOKUP($I1754,Inputs!$G$6:$G$23,Inputs!$J$6:$J$23)*$K1754</f>
        <v>98.449131513647643</v>
      </c>
      <c r="R1754" s="250">
        <f>_xlfn.XLOOKUP($I1754,Inputs!$G$6:$G$23,Inputs!$K$6:$K$23)*$K1754</f>
        <v>108.40163934426229</v>
      </c>
      <c r="S1754" s="211" t="s">
        <v>4420</v>
      </c>
      <c r="T1754" s="31" t="s">
        <v>4557</v>
      </c>
      <c r="U1754" s="211" t="s">
        <v>2074</v>
      </c>
      <c r="V1754" s="31" t="s">
        <v>2936</v>
      </c>
      <c r="W1754" s="16"/>
      <c r="X1754" s="16"/>
      <c r="Y1754" s="74">
        <v>1055</v>
      </c>
      <c r="Z1754" s="196" t="str">
        <f t="shared" si="84"/>
        <v/>
      </c>
    </row>
    <row r="1755" spans="2:26" ht="18.75">
      <c r="B1755" s="211" t="s">
        <v>2070</v>
      </c>
      <c r="C1755" s="211" t="s">
        <v>2808</v>
      </c>
      <c r="D1755" s="46" t="s">
        <v>2783</v>
      </c>
      <c r="E1755" s="31">
        <v>1</v>
      </c>
      <c r="F1755" s="31" t="s">
        <v>2807</v>
      </c>
      <c r="G1755" s="318">
        <v>40</v>
      </c>
      <c r="H1755" s="318">
        <f t="shared" si="82"/>
        <v>24.691358024691358</v>
      </c>
      <c r="I1755" s="319">
        <v>115</v>
      </c>
      <c r="J1755" s="251">
        <f>_xlfn.XLOOKUP($I1755,Inputs!$C$6:$C$23,Inputs!$D$6:$D$23)*$G1755</f>
        <v>16.685714285714287</v>
      </c>
      <c r="K1755" s="252">
        <f t="shared" si="83"/>
        <v>3</v>
      </c>
      <c r="L1755" s="322"/>
      <c r="M1755" s="322"/>
      <c r="N1755" s="322"/>
      <c r="O1755" s="322"/>
      <c r="P1755" s="322"/>
      <c r="Q1755" s="250">
        <f>_xlfn.XLOOKUP($I1755,Inputs!$G$6:$G$23,Inputs!$J$6:$J$23)*$K1755</f>
        <v>98.449131513647643</v>
      </c>
      <c r="R1755" s="250">
        <f>_xlfn.XLOOKUP($I1755,Inputs!$G$6:$G$23,Inputs!$K$6:$K$23)*$K1755</f>
        <v>108.40163934426229</v>
      </c>
      <c r="S1755" s="211" t="s">
        <v>2075</v>
      </c>
      <c r="T1755" s="31" t="s">
        <v>2935</v>
      </c>
      <c r="U1755" s="211" t="s">
        <v>2072</v>
      </c>
      <c r="V1755" s="31" t="s">
        <v>2937</v>
      </c>
      <c r="W1755" s="16"/>
      <c r="X1755" s="16"/>
      <c r="Y1755" s="74">
        <v>1056</v>
      </c>
      <c r="Z1755" s="196" t="str">
        <f t="shared" si="84"/>
        <v/>
      </c>
    </row>
    <row r="1756" spans="2:26" ht="18.75">
      <c r="B1756" s="211" t="s">
        <v>2070</v>
      </c>
      <c r="C1756" s="211" t="s">
        <v>2808</v>
      </c>
      <c r="D1756" s="46" t="s">
        <v>2783</v>
      </c>
      <c r="E1756" s="31">
        <v>1</v>
      </c>
      <c r="F1756" s="31" t="s">
        <v>2807</v>
      </c>
      <c r="G1756" s="318">
        <v>0.1</v>
      </c>
      <c r="H1756" s="318">
        <f t="shared" si="82"/>
        <v>6.1728395061728392E-2</v>
      </c>
      <c r="I1756" s="319">
        <v>115</v>
      </c>
      <c r="J1756" s="251">
        <f>_xlfn.XLOOKUP($I1756,Inputs!$C$6:$C$23,Inputs!$D$6:$D$23)*$G1756</f>
        <v>4.1714285714285718E-2</v>
      </c>
      <c r="K1756" s="252">
        <f t="shared" si="83"/>
        <v>3</v>
      </c>
      <c r="L1756" s="322"/>
      <c r="M1756" s="322"/>
      <c r="N1756" s="322"/>
      <c r="O1756" s="322"/>
      <c r="P1756" s="322"/>
      <c r="Q1756" s="250">
        <f>_xlfn.XLOOKUP($I1756,Inputs!$G$6:$G$23,Inputs!$J$6:$J$23)*$K1756</f>
        <v>98.449131513647643</v>
      </c>
      <c r="R1756" s="250">
        <f>_xlfn.XLOOKUP($I1756,Inputs!$G$6:$G$23,Inputs!$K$6:$K$23)*$K1756</f>
        <v>108.40163934426229</v>
      </c>
      <c r="S1756" s="211" t="s">
        <v>2075</v>
      </c>
      <c r="T1756" s="31" t="s">
        <v>2935</v>
      </c>
      <c r="U1756" s="211" t="s">
        <v>2076</v>
      </c>
      <c r="V1756" s="31" t="s">
        <v>4284</v>
      </c>
      <c r="W1756" s="16"/>
      <c r="X1756" s="16"/>
      <c r="Y1756" s="74">
        <v>1057</v>
      </c>
      <c r="Z1756" s="196" t="str">
        <f t="shared" si="84"/>
        <v/>
      </c>
    </row>
    <row r="1757" spans="2:26" ht="18.75">
      <c r="B1757" s="211" t="s">
        <v>2078</v>
      </c>
      <c r="C1757" s="211" t="s">
        <v>2808</v>
      </c>
      <c r="D1757" s="46" t="s">
        <v>2783</v>
      </c>
      <c r="E1757" s="31">
        <v>1</v>
      </c>
      <c r="F1757" s="31" t="s">
        <v>2807</v>
      </c>
      <c r="G1757" s="318">
        <v>25</v>
      </c>
      <c r="H1757" s="318">
        <f t="shared" si="82"/>
        <v>15.432098765432098</v>
      </c>
      <c r="I1757" s="319">
        <v>115</v>
      </c>
      <c r="J1757" s="251">
        <f>_xlfn.XLOOKUP($I1757,Inputs!$C$6:$C$23,Inputs!$D$6:$D$23)*$G1757</f>
        <v>10.428571428571429</v>
      </c>
      <c r="K1757" s="252">
        <f t="shared" si="83"/>
        <v>3</v>
      </c>
      <c r="L1757" s="322"/>
      <c r="M1757" s="322"/>
      <c r="N1757" s="322"/>
      <c r="O1757" s="322"/>
      <c r="P1757" s="322"/>
      <c r="Q1757" s="250">
        <f>_xlfn.XLOOKUP($I1757,Inputs!$G$6:$G$23,Inputs!$J$6:$J$23)*$K1757</f>
        <v>98.449131513647643</v>
      </c>
      <c r="R1757" s="250">
        <f>_xlfn.XLOOKUP($I1757,Inputs!$G$6:$G$23,Inputs!$K$6:$K$23)*$K1757</f>
        <v>108.40163934426229</v>
      </c>
      <c r="S1757" s="211" t="s">
        <v>2079</v>
      </c>
      <c r="T1757" s="31" t="s">
        <v>3172</v>
      </c>
      <c r="U1757" s="211" t="s">
        <v>1907</v>
      </c>
      <c r="V1757" s="31" t="s">
        <v>3173</v>
      </c>
      <c r="W1757" s="16"/>
      <c r="X1757" s="16"/>
      <c r="Y1757" s="74">
        <v>1061</v>
      </c>
      <c r="Z1757" s="196" t="str">
        <f t="shared" si="84"/>
        <v/>
      </c>
    </row>
    <row r="1758" spans="2:26" ht="18.75">
      <c r="B1758" s="211" t="s">
        <v>2078</v>
      </c>
      <c r="C1758" s="211" t="s">
        <v>2808</v>
      </c>
      <c r="D1758" s="46" t="s">
        <v>2783</v>
      </c>
      <c r="E1758" s="31">
        <v>1</v>
      </c>
      <c r="F1758" s="31" t="s">
        <v>2807</v>
      </c>
      <c r="G1758" s="318">
        <v>40</v>
      </c>
      <c r="H1758" s="318">
        <f t="shared" si="82"/>
        <v>24.691358024691358</v>
      </c>
      <c r="I1758" s="319">
        <v>115</v>
      </c>
      <c r="J1758" s="251">
        <f>_xlfn.XLOOKUP($I1758,Inputs!$C$6:$C$23,Inputs!$D$6:$D$23)*$G1758</f>
        <v>16.685714285714287</v>
      </c>
      <c r="K1758" s="252">
        <f t="shared" si="83"/>
        <v>3</v>
      </c>
      <c r="L1758" s="322"/>
      <c r="M1758" s="322"/>
      <c r="N1758" s="322"/>
      <c r="O1758" s="322"/>
      <c r="P1758" s="322"/>
      <c r="Q1758" s="250">
        <f>_xlfn.XLOOKUP($I1758,Inputs!$G$6:$G$23,Inputs!$J$6:$J$23)*$K1758</f>
        <v>98.449131513647643</v>
      </c>
      <c r="R1758" s="250">
        <f>_xlfn.XLOOKUP($I1758,Inputs!$G$6:$G$23,Inputs!$K$6:$K$23)*$K1758</f>
        <v>108.40163934426229</v>
      </c>
      <c r="S1758" s="211" t="s">
        <v>2080</v>
      </c>
      <c r="T1758" s="31" t="s">
        <v>3338</v>
      </c>
      <c r="U1758" s="211" t="s">
        <v>2081</v>
      </c>
      <c r="V1758" s="31" t="s">
        <v>3380</v>
      </c>
      <c r="W1758" s="16"/>
      <c r="X1758" s="16"/>
      <c r="Y1758" s="74">
        <v>1062</v>
      </c>
      <c r="Z1758" s="196" t="str">
        <f t="shared" si="84"/>
        <v/>
      </c>
    </row>
    <row r="1759" spans="2:26" ht="18.75">
      <c r="B1759" s="211" t="s">
        <v>2078</v>
      </c>
      <c r="C1759" s="211" t="s">
        <v>2808</v>
      </c>
      <c r="D1759" s="46" t="s">
        <v>2783</v>
      </c>
      <c r="E1759" s="31">
        <v>1</v>
      </c>
      <c r="F1759" s="31" t="s">
        <v>2807</v>
      </c>
      <c r="G1759" s="318">
        <v>5</v>
      </c>
      <c r="H1759" s="318">
        <f t="shared" si="82"/>
        <v>3.0864197530864197</v>
      </c>
      <c r="I1759" s="319">
        <v>115</v>
      </c>
      <c r="J1759" s="251">
        <f>_xlfn.XLOOKUP($I1759,Inputs!$C$6:$C$23,Inputs!$D$6:$D$23)*$G1759</f>
        <v>2.0857142857142859</v>
      </c>
      <c r="K1759" s="252">
        <f t="shared" si="83"/>
        <v>3</v>
      </c>
      <c r="L1759" s="322"/>
      <c r="M1759" s="322"/>
      <c r="N1759" s="322"/>
      <c r="O1759" s="322"/>
      <c r="P1759" s="322"/>
      <c r="Q1759" s="250">
        <f>_xlfn.XLOOKUP($I1759,Inputs!$G$6:$G$23,Inputs!$J$6:$J$23)*$K1759</f>
        <v>98.449131513647643</v>
      </c>
      <c r="R1759" s="250">
        <f>_xlfn.XLOOKUP($I1759,Inputs!$G$6:$G$23,Inputs!$K$6:$K$23)*$K1759</f>
        <v>108.40163934426229</v>
      </c>
      <c r="S1759" s="211" t="s">
        <v>1460</v>
      </c>
      <c r="T1759" s="31" t="s">
        <v>4099</v>
      </c>
      <c r="U1759" s="211" t="s">
        <v>2082</v>
      </c>
      <c r="V1759" s="31" t="s">
        <v>3171</v>
      </c>
      <c r="W1759" s="16"/>
      <c r="X1759" s="16"/>
      <c r="Y1759" s="74">
        <v>1063</v>
      </c>
      <c r="Z1759" s="196" t="str">
        <f t="shared" si="84"/>
        <v/>
      </c>
    </row>
    <row r="1760" spans="2:26" ht="18.75">
      <c r="B1760" s="211" t="s">
        <v>2078</v>
      </c>
      <c r="C1760" s="211" t="s">
        <v>2808</v>
      </c>
      <c r="D1760" s="46" t="s">
        <v>2783</v>
      </c>
      <c r="E1760" s="31">
        <v>1</v>
      </c>
      <c r="F1760" s="31" t="s">
        <v>2807</v>
      </c>
      <c r="G1760" s="318">
        <v>25</v>
      </c>
      <c r="H1760" s="318">
        <f t="shared" si="82"/>
        <v>15.432098765432098</v>
      </c>
      <c r="I1760" s="319">
        <v>115</v>
      </c>
      <c r="J1760" s="251">
        <f>_xlfn.XLOOKUP($I1760,Inputs!$C$6:$C$23,Inputs!$D$6:$D$23)*$G1760</f>
        <v>10.428571428571429</v>
      </c>
      <c r="K1760" s="252">
        <f t="shared" si="83"/>
        <v>3</v>
      </c>
      <c r="L1760" s="322"/>
      <c r="M1760" s="322"/>
      <c r="N1760" s="322"/>
      <c r="O1760" s="322"/>
      <c r="P1760" s="322"/>
      <c r="Q1760" s="250">
        <f>_xlfn.XLOOKUP($I1760,Inputs!$G$6:$G$23,Inputs!$J$6:$J$23)*$K1760</f>
        <v>98.449131513647643</v>
      </c>
      <c r="R1760" s="250">
        <f>_xlfn.XLOOKUP($I1760,Inputs!$G$6:$G$23,Inputs!$K$6:$K$23)*$K1760</f>
        <v>108.40163934426229</v>
      </c>
      <c r="S1760" s="211" t="s">
        <v>2083</v>
      </c>
      <c r="T1760" s="31" t="s">
        <v>3170</v>
      </c>
      <c r="U1760" s="211" t="s">
        <v>2079</v>
      </c>
      <c r="V1760" s="31" t="s">
        <v>3172</v>
      </c>
      <c r="W1760" s="16"/>
      <c r="X1760" s="16"/>
      <c r="Y1760" s="74">
        <v>1064</v>
      </c>
      <c r="Z1760" s="196" t="str">
        <f t="shared" si="84"/>
        <v/>
      </c>
    </row>
    <row r="1761" spans="2:26" ht="18.75">
      <c r="B1761" s="211" t="s">
        <v>2078</v>
      </c>
      <c r="C1761" s="211" t="s">
        <v>2808</v>
      </c>
      <c r="D1761" s="46" t="s">
        <v>2783</v>
      </c>
      <c r="E1761" s="31">
        <v>1</v>
      </c>
      <c r="F1761" s="31" t="s">
        <v>2807</v>
      </c>
      <c r="G1761" s="318">
        <v>0.1</v>
      </c>
      <c r="H1761" s="318">
        <f t="shared" si="82"/>
        <v>6.1728395061728392E-2</v>
      </c>
      <c r="I1761" s="319">
        <v>115</v>
      </c>
      <c r="J1761" s="251">
        <f>_xlfn.XLOOKUP($I1761,Inputs!$C$6:$C$23,Inputs!$D$6:$D$23)*$G1761</f>
        <v>4.1714285714285718E-2</v>
      </c>
      <c r="K1761" s="252">
        <f t="shared" si="83"/>
        <v>3</v>
      </c>
      <c r="L1761" s="322"/>
      <c r="M1761" s="322"/>
      <c r="N1761" s="322"/>
      <c r="O1761" s="322"/>
      <c r="P1761" s="322"/>
      <c r="Q1761" s="250">
        <f>_xlfn.XLOOKUP($I1761,Inputs!$G$6:$G$23,Inputs!$J$6:$J$23)*$K1761</f>
        <v>98.449131513647643</v>
      </c>
      <c r="R1761" s="250">
        <f>_xlfn.XLOOKUP($I1761,Inputs!$G$6:$G$23,Inputs!$K$6:$K$23)*$K1761</f>
        <v>108.40163934426229</v>
      </c>
      <c r="S1761" s="211" t="s">
        <v>2082</v>
      </c>
      <c r="T1761" s="31" t="s">
        <v>3171</v>
      </c>
      <c r="U1761" s="211" t="s">
        <v>2083</v>
      </c>
      <c r="V1761" s="31" t="s">
        <v>3170</v>
      </c>
      <c r="W1761" s="16"/>
      <c r="X1761" s="16"/>
      <c r="Y1761" s="74">
        <v>1065</v>
      </c>
      <c r="Z1761" s="196" t="str">
        <f t="shared" si="84"/>
        <v/>
      </c>
    </row>
    <row r="1762" spans="2:26" ht="18.75">
      <c r="B1762" s="211" t="s">
        <v>2078</v>
      </c>
      <c r="C1762" s="211" t="s">
        <v>2808</v>
      </c>
      <c r="D1762" s="46" t="s">
        <v>2783</v>
      </c>
      <c r="E1762" s="31">
        <v>1</v>
      </c>
      <c r="F1762" s="31" t="s">
        <v>2807</v>
      </c>
      <c r="G1762" s="318">
        <v>30</v>
      </c>
      <c r="H1762" s="318">
        <f t="shared" si="82"/>
        <v>18.518518518518519</v>
      </c>
      <c r="I1762" s="319">
        <v>115</v>
      </c>
      <c r="J1762" s="251">
        <f>_xlfn.XLOOKUP($I1762,Inputs!$C$6:$C$23,Inputs!$D$6:$D$23)*$G1762</f>
        <v>12.514285714285714</v>
      </c>
      <c r="K1762" s="252">
        <f t="shared" si="83"/>
        <v>3</v>
      </c>
      <c r="L1762" s="322"/>
      <c r="M1762" s="322"/>
      <c r="N1762" s="322"/>
      <c r="O1762" s="322"/>
      <c r="P1762" s="322"/>
      <c r="Q1762" s="250">
        <f>_xlfn.XLOOKUP($I1762,Inputs!$G$6:$G$23,Inputs!$J$6:$J$23)*$K1762</f>
        <v>98.449131513647643</v>
      </c>
      <c r="R1762" s="250">
        <f>_xlfn.XLOOKUP($I1762,Inputs!$G$6:$G$23,Inputs!$K$6:$K$23)*$K1762</f>
        <v>108.40163934426229</v>
      </c>
      <c r="S1762" s="211" t="s">
        <v>1907</v>
      </c>
      <c r="T1762" s="31" t="s">
        <v>3173</v>
      </c>
      <c r="U1762" s="211" t="s">
        <v>2080</v>
      </c>
      <c r="V1762" s="31" t="s">
        <v>3338</v>
      </c>
      <c r="W1762" s="16"/>
      <c r="X1762" s="16"/>
      <c r="Y1762" s="74">
        <v>1066</v>
      </c>
      <c r="Z1762" s="196" t="str">
        <f t="shared" si="84"/>
        <v/>
      </c>
    </row>
    <row r="1763" spans="2:26" ht="18.75">
      <c r="B1763" s="211" t="s">
        <v>2078</v>
      </c>
      <c r="C1763" s="211" t="s">
        <v>2808</v>
      </c>
      <c r="D1763" s="46" t="s">
        <v>2783</v>
      </c>
      <c r="E1763" s="31">
        <v>1</v>
      </c>
      <c r="F1763" s="31" t="s">
        <v>2807</v>
      </c>
      <c r="G1763" s="318">
        <v>4</v>
      </c>
      <c r="H1763" s="318">
        <f t="shared" si="82"/>
        <v>2.4691358024691357</v>
      </c>
      <c r="I1763" s="319">
        <v>115</v>
      </c>
      <c r="J1763" s="251">
        <f>_xlfn.XLOOKUP($I1763,Inputs!$C$6:$C$23,Inputs!$D$6:$D$23)*$G1763</f>
        <v>1.6685714285714286</v>
      </c>
      <c r="K1763" s="252">
        <f t="shared" si="83"/>
        <v>3</v>
      </c>
      <c r="L1763" s="322"/>
      <c r="M1763" s="322"/>
      <c r="N1763" s="322"/>
      <c r="O1763" s="322"/>
      <c r="P1763" s="322"/>
      <c r="Q1763" s="250">
        <f>_xlfn.XLOOKUP($I1763,Inputs!$G$6:$G$23,Inputs!$J$6:$J$23)*$K1763</f>
        <v>98.449131513647643</v>
      </c>
      <c r="R1763" s="250">
        <f>_xlfn.XLOOKUP($I1763,Inputs!$G$6:$G$23,Inputs!$K$6:$K$23)*$K1763</f>
        <v>108.40163934426229</v>
      </c>
      <c r="S1763" s="211" t="s">
        <v>1907</v>
      </c>
      <c r="T1763" s="31" t="s">
        <v>3173</v>
      </c>
      <c r="U1763" s="211" t="s">
        <v>4748</v>
      </c>
      <c r="V1763" s="31" t="s">
        <v>4598</v>
      </c>
      <c r="W1763" s="16"/>
      <c r="X1763" s="16"/>
      <c r="Y1763" s="74">
        <v>1067</v>
      </c>
      <c r="Z1763" s="196" t="str">
        <f t="shared" si="84"/>
        <v/>
      </c>
    </row>
    <row r="1764" spans="2:26" ht="18.75">
      <c r="B1764" s="211" t="s">
        <v>2084</v>
      </c>
      <c r="C1764" s="211" t="s">
        <v>2808</v>
      </c>
      <c r="D1764" s="46" t="s">
        <v>2783</v>
      </c>
      <c r="E1764" s="31">
        <v>1</v>
      </c>
      <c r="F1764" s="31" t="s">
        <v>2807</v>
      </c>
      <c r="G1764" s="318">
        <v>12.2</v>
      </c>
      <c r="H1764" s="318">
        <f t="shared" si="82"/>
        <v>7.530864197530863</v>
      </c>
      <c r="I1764" s="319">
        <v>230</v>
      </c>
      <c r="J1764" s="251">
        <f>_xlfn.XLOOKUP($I1764,Inputs!$C$6:$C$23,Inputs!$D$6:$D$23)*$G1764</f>
        <v>5.8559999999999999</v>
      </c>
      <c r="K1764" s="252">
        <f t="shared" si="83"/>
        <v>3</v>
      </c>
      <c r="L1764" s="322"/>
      <c r="M1764" s="322"/>
      <c r="N1764" s="322"/>
      <c r="O1764" s="322"/>
      <c r="P1764" s="322"/>
      <c r="Q1764" s="250">
        <f>_xlfn.XLOOKUP($I1764,Inputs!$G$6:$G$23,Inputs!$J$6:$J$23)*$K1764</f>
        <v>402</v>
      </c>
      <c r="R1764" s="250">
        <f>_xlfn.XLOOKUP($I1764,Inputs!$G$6:$G$23,Inputs!$K$6:$K$23)*$K1764</f>
        <v>435</v>
      </c>
      <c r="S1764" s="211" t="s">
        <v>2086</v>
      </c>
      <c r="T1764" s="31" t="s">
        <v>4531</v>
      </c>
      <c r="U1764" s="211" t="s">
        <v>2085</v>
      </c>
      <c r="V1764" s="31" t="s">
        <v>2938</v>
      </c>
      <c r="W1764" s="16"/>
      <c r="X1764" s="16"/>
      <c r="Y1764" s="74">
        <v>1068</v>
      </c>
      <c r="Z1764" s="196" t="str">
        <f t="shared" si="84"/>
        <v/>
      </c>
    </row>
    <row r="1765" spans="2:26" ht="18.75">
      <c r="B1765" s="211" t="s">
        <v>2084</v>
      </c>
      <c r="C1765" s="211" t="s">
        <v>2808</v>
      </c>
      <c r="D1765" s="46" t="s">
        <v>2783</v>
      </c>
      <c r="E1765" s="31">
        <v>1</v>
      </c>
      <c r="F1765" s="31" t="s">
        <v>2807</v>
      </c>
      <c r="G1765" s="318">
        <v>0.1</v>
      </c>
      <c r="H1765" s="318">
        <f t="shared" si="82"/>
        <v>6.1728395061728392E-2</v>
      </c>
      <c r="I1765" s="319">
        <v>230</v>
      </c>
      <c r="J1765" s="251">
        <f>_xlfn.XLOOKUP($I1765,Inputs!$C$6:$C$23,Inputs!$D$6:$D$23)*$G1765</f>
        <v>4.8000000000000001E-2</v>
      </c>
      <c r="K1765" s="252">
        <f t="shared" si="83"/>
        <v>3</v>
      </c>
      <c r="L1765" s="322"/>
      <c r="M1765" s="322"/>
      <c r="N1765" s="322"/>
      <c r="O1765" s="322"/>
      <c r="P1765" s="322"/>
      <c r="Q1765" s="250">
        <f>_xlfn.XLOOKUP($I1765,Inputs!$G$6:$G$23,Inputs!$J$6:$J$23)*$K1765</f>
        <v>402</v>
      </c>
      <c r="R1765" s="250">
        <f>_xlfn.XLOOKUP($I1765,Inputs!$G$6:$G$23,Inputs!$K$6:$K$23)*$K1765</f>
        <v>435</v>
      </c>
      <c r="S1765" s="211" t="s">
        <v>2085</v>
      </c>
      <c r="T1765" s="31" t="s">
        <v>2938</v>
      </c>
      <c r="U1765" s="211" t="s">
        <v>1630</v>
      </c>
      <c r="V1765" s="31" t="s">
        <v>3971</v>
      </c>
      <c r="W1765" s="16"/>
      <c r="X1765" s="16"/>
      <c r="Y1765" s="74">
        <v>1069</v>
      </c>
      <c r="Z1765" s="196" t="str">
        <f t="shared" si="84"/>
        <v/>
      </c>
    </row>
    <row r="1766" spans="2:26" ht="18.75">
      <c r="B1766" s="211" t="s">
        <v>2084</v>
      </c>
      <c r="C1766" s="211" t="s">
        <v>2808</v>
      </c>
      <c r="D1766" s="46" t="s">
        <v>2783</v>
      </c>
      <c r="E1766" s="31">
        <v>1</v>
      </c>
      <c r="F1766" s="31" t="s">
        <v>2807</v>
      </c>
      <c r="G1766" s="318">
        <v>26</v>
      </c>
      <c r="H1766" s="318">
        <f t="shared" si="82"/>
        <v>16.049382716049383</v>
      </c>
      <c r="I1766" s="319">
        <v>230</v>
      </c>
      <c r="J1766" s="251">
        <f>_xlfn.XLOOKUP($I1766,Inputs!$C$6:$C$23,Inputs!$D$6:$D$23)*$G1766</f>
        <v>12.48</v>
      </c>
      <c r="K1766" s="252">
        <f t="shared" si="83"/>
        <v>3</v>
      </c>
      <c r="L1766" s="322"/>
      <c r="M1766" s="322"/>
      <c r="N1766" s="322"/>
      <c r="O1766" s="322"/>
      <c r="P1766" s="322"/>
      <c r="Q1766" s="250">
        <f>_xlfn.XLOOKUP($I1766,Inputs!$G$6:$G$23,Inputs!$J$6:$J$23)*$K1766</f>
        <v>402</v>
      </c>
      <c r="R1766" s="250">
        <f>_xlfn.XLOOKUP($I1766,Inputs!$G$6:$G$23,Inputs!$K$6:$K$23)*$K1766</f>
        <v>435</v>
      </c>
      <c r="S1766" s="211" t="s">
        <v>2085</v>
      </c>
      <c r="T1766" s="31" t="s">
        <v>2938</v>
      </c>
      <c r="U1766" s="211" t="s">
        <v>2087</v>
      </c>
      <c r="V1766" s="31" t="s">
        <v>2939</v>
      </c>
      <c r="W1766" s="16"/>
      <c r="X1766" s="16"/>
      <c r="Y1766" s="74">
        <v>1070</v>
      </c>
      <c r="Z1766" s="196" t="str">
        <f t="shared" si="84"/>
        <v/>
      </c>
    </row>
    <row r="1767" spans="2:26" ht="18.75">
      <c r="B1767" s="211" t="s">
        <v>2084</v>
      </c>
      <c r="C1767" s="211" t="s">
        <v>2808</v>
      </c>
      <c r="D1767" s="46" t="s">
        <v>2783</v>
      </c>
      <c r="E1767" s="31">
        <v>1</v>
      </c>
      <c r="F1767" s="31" t="s">
        <v>2807</v>
      </c>
      <c r="G1767" s="318">
        <v>0.1</v>
      </c>
      <c r="H1767" s="318">
        <f t="shared" si="82"/>
        <v>6.1728395061728392E-2</v>
      </c>
      <c r="I1767" s="319">
        <v>230</v>
      </c>
      <c r="J1767" s="251">
        <f>_xlfn.XLOOKUP($I1767,Inputs!$C$6:$C$23,Inputs!$D$6:$D$23)*$G1767</f>
        <v>4.8000000000000001E-2</v>
      </c>
      <c r="K1767" s="252">
        <f t="shared" si="83"/>
        <v>3</v>
      </c>
      <c r="L1767" s="322"/>
      <c r="M1767" s="322"/>
      <c r="N1767" s="322"/>
      <c r="O1767" s="322"/>
      <c r="P1767" s="322"/>
      <c r="Q1767" s="250">
        <f>_xlfn.XLOOKUP($I1767,Inputs!$G$6:$G$23,Inputs!$J$6:$J$23)*$K1767</f>
        <v>402</v>
      </c>
      <c r="R1767" s="250">
        <f>_xlfn.XLOOKUP($I1767,Inputs!$G$6:$G$23,Inputs!$K$6:$K$23)*$K1767</f>
        <v>435</v>
      </c>
      <c r="S1767" s="211" t="s">
        <v>2087</v>
      </c>
      <c r="T1767" s="31" t="s">
        <v>2939</v>
      </c>
      <c r="U1767" s="211" t="s">
        <v>4421</v>
      </c>
      <c r="V1767" s="31" t="s">
        <v>4565</v>
      </c>
      <c r="W1767" s="16"/>
      <c r="X1767" s="16"/>
      <c r="Y1767" s="74">
        <v>1071</v>
      </c>
      <c r="Z1767" s="196" t="str">
        <f t="shared" si="84"/>
        <v/>
      </c>
    </row>
    <row r="1768" spans="2:26" ht="18.75">
      <c r="B1768" s="211" t="s">
        <v>2088</v>
      </c>
      <c r="C1768" s="211" t="s">
        <v>2808</v>
      </c>
      <c r="D1768" s="46" t="s">
        <v>2783</v>
      </c>
      <c r="E1768" s="31">
        <v>1</v>
      </c>
      <c r="F1768" s="31" t="s">
        <v>2807</v>
      </c>
      <c r="G1768" s="318">
        <v>0.1</v>
      </c>
      <c r="H1768" s="318">
        <f t="shared" si="82"/>
        <v>6.1728395061728392E-2</v>
      </c>
      <c r="I1768" s="319">
        <v>115</v>
      </c>
      <c r="J1768" s="251">
        <f>_xlfn.XLOOKUP($I1768,Inputs!$C$6:$C$23,Inputs!$D$6:$D$23)*$G1768</f>
        <v>4.1714285714285718E-2</v>
      </c>
      <c r="K1768" s="252">
        <f t="shared" si="83"/>
        <v>3</v>
      </c>
      <c r="L1768" s="322"/>
      <c r="M1768" s="322"/>
      <c r="N1768" s="322"/>
      <c r="O1768" s="322"/>
      <c r="P1768" s="322"/>
      <c r="Q1768" s="250">
        <f>_xlfn.XLOOKUP($I1768,Inputs!$G$6:$G$23,Inputs!$J$6:$J$23)*$K1768</f>
        <v>98.449131513647643</v>
      </c>
      <c r="R1768" s="250">
        <f>_xlfn.XLOOKUP($I1768,Inputs!$G$6:$G$23,Inputs!$K$6:$K$23)*$K1768</f>
        <v>108.40163934426229</v>
      </c>
      <c r="S1768" s="211" t="s">
        <v>2089</v>
      </c>
      <c r="T1768" s="31" t="s">
        <v>3174</v>
      </c>
      <c r="U1768" s="211" t="s">
        <v>2090</v>
      </c>
      <c r="V1768" s="31" t="s">
        <v>4151</v>
      </c>
      <c r="W1768" s="16"/>
      <c r="X1768" s="16"/>
      <c r="Y1768" s="74">
        <v>1072</v>
      </c>
      <c r="Z1768" s="196" t="str">
        <f t="shared" si="84"/>
        <v/>
      </c>
    </row>
    <row r="1769" spans="2:26" ht="18.75">
      <c r="B1769" s="211" t="s">
        <v>2088</v>
      </c>
      <c r="C1769" s="211" t="s">
        <v>2808</v>
      </c>
      <c r="D1769" s="46" t="s">
        <v>2783</v>
      </c>
      <c r="E1769" s="31">
        <v>1</v>
      </c>
      <c r="F1769" s="31" t="s">
        <v>2807</v>
      </c>
      <c r="G1769" s="318">
        <v>20</v>
      </c>
      <c r="H1769" s="318">
        <f t="shared" si="82"/>
        <v>12.345679012345679</v>
      </c>
      <c r="I1769" s="319">
        <v>115</v>
      </c>
      <c r="J1769" s="251">
        <f>_xlfn.XLOOKUP($I1769,Inputs!$C$6:$C$23,Inputs!$D$6:$D$23)*$G1769</f>
        <v>8.3428571428571434</v>
      </c>
      <c r="K1769" s="252">
        <f t="shared" si="83"/>
        <v>3</v>
      </c>
      <c r="L1769" s="322"/>
      <c r="M1769" s="322"/>
      <c r="N1769" s="322"/>
      <c r="O1769" s="322"/>
      <c r="P1769" s="322"/>
      <c r="Q1769" s="250">
        <f>_xlfn.XLOOKUP($I1769,Inputs!$G$6:$G$23,Inputs!$J$6:$J$23)*$K1769</f>
        <v>98.449131513647643</v>
      </c>
      <c r="R1769" s="250">
        <f>_xlfn.XLOOKUP($I1769,Inputs!$G$6:$G$23,Inputs!$K$6:$K$23)*$K1769</f>
        <v>108.40163934426229</v>
      </c>
      <c r="S1769" s="211" t="s">
        <v>2089</v>
      </c>
      <c r="T1769" s="31" t="s">
        <v>3174</v>
      </c>
      <c r="U1769" s="211" t="s">
        <v>4428</v>
      </c>
      <c r="V1769" s="31" t="s">
        <v>4595</v>
      </c>
      <c r="W1769" s="16"/>
      <c r="X1769" s="16"/>
      <c r="Y1769" s="74">
        <v>1073</v>
      </c>
      <c r="Z1769" s="196" t="str">
        <f t="shared" si="84"/>
        <v/>
      </c>
    </row>
    <row r="1770" spans="2:26" ht="18.75">
      <c r="B1770" s="211" t="s">
        <v>2088</v>
      </c>
      <c r="C1770" s="211" t="s">
        <v>2808</v>
      </c>
      <c r="D1770" s="46" t="s">
        <v>2783</v>
      </c>
      <c r="E1770" s="31">
        <v>1</v>
      </c>
      <c r="F1770" s="31" t="s">
        <v>2807</v>
      </c>
      <c r="G1770" s="318">
        <v>30</v>
      </c>
      <c r="H1770" s="318">
        <f t="shared" si="82"/>
        <v>18.518518518518519</v>
      </c>
      <c r="I1770" s="319">
        <v>115</v>
      </c>
      <c r="J1770" s="251">
        <f>_xlfn.XLOOKUP($I1770,Inputs!$C$6:$C$23,Inputs!$D$6:$D$23)*$G1770</f>
        <v>12.514285714285714</v>
      </c>
      <c r="K1770" s="252">
        <f t="shared" si="83"/>
        <v>3</v>
      </c>
      <c r="L1770" s="322"/>
      <c r="M1770" s="322"/>
      <c r="N1770" s="322"/>
      <c r="O1770" s="322"/>
      <c r="P1770" s="322"/>
      <c r="Q1770" s="250">
        <f>_xlfn.XLOOKUP($I1770,Inputs!$G$6:$G$23,Inputs!$J$6:$J$23)*$K1770</f>
        <v>98.449131513647643</v>
      </c>
      <c r="R1770" s="250">
        <f>_xlfn.XLOOKUP($I1770,Inputs!$G$6:$G$23,Inputs!$K$6:$K$23)*$K1770</f>
        <v>108.40163934426229</v>
      </c>
      <c r="S1770" s="211" t="s">
        <v>4420</v>
      </c>
      <c r="T1770" s="31" t="s">
        <v>4557</v>
      </c>
      <c r="U1770" s="211" t="s">
        <v>2089</v>
      </c>
      <c r="V1770" s="31" t="s">
        <v>3174</v>
      </c>
      <c r="W1770" s="16"/>
      <c r="X1770" s="16"/>
      <c r="Y1770" s="74">
        <v>1074</v>
      </c>
      <c r="Z1770" s="196" t="str">
        <f t="shared" si="84"/>
        <v/>
      </c>
    </row>
    <row r="1771" spans="2:26" ht="18.75">
      <c r="B1771" s="211" t="s">
        <v>2091</v>
      </c>
      <c r="C1771" s="211" t="s">
        <v>2808</v>
      </c>
      <c r="D1771" s="46" t="s">
        <v>2783</v>
      </c>
      <c r="E1771" s="31">
        <v>1</v>
      </c>
      <c r="F1771" s="31" t="s">
        <v>2807</v>
      </c>
      <c r="G1771" s="318">
        <v>20</v>
      </c>
      <c r="H1771" s="318">
        <f t="shared" si="82"/>
        <v>12.345679012345679</v>
      </c>
      <c r="I1771" s="319">
        <v>115</v>
      </c>
      <c r="J1771" s="251">
        <f>_xlfn.XLOOKUP($I1771,Inputs!$C$6:$C$23,Inputs!$D$6:$D$23)*$G1771</f>
        <v>8.3428571428571434</v>
      </c>
      <c r="K1771" s="252">
        <f t="shared" si="83"/>
        <v>3</v>
      </c>
      <c r="L1771" s="322"/>
      <c r="M1771" s="322"/>
      <c r="N1771" s="322"/>
      <c r="O1771" s="322"/>
      <c r="P1771" s="322"/>
      <c r="Q1771" s="250">
        <f>_xlfn.XLOOKUP($I1771,Inputs!$G$6:$G$23,Inputs!$J$6:$J$23)*$K1771</f>
        <v>98.449131513647643</v>
      </c>
      <c r="R1771" s="250">
        <f>_xlfn.XLOOKUP($I1771,Inputs!$G$6:$G$23,Inputs!$K$6:$K$23)*$K1771</f>
        <v>108.40163934426229</v>
      </c>
      <c r="S1771" s="211" t="s">
        <v>2089</v>
      </c>
      <c r="T1771" s="31" t="s">
        <v>3174</v>
      </c>
      <c r="U1771" s="211" t="s">
        <v>4428</v>
      </c>
      <c r="V1771" s="31" t="s">
        <v>4595</v>
      </c>
      <c r="W1771" s="16"/>
      <c r="X1771" s="16"/>
      <c r="Y1771" s="74">
        <v>1075</v>
      </c>
      <c r="Z1771" s="196" t="str">
        <f t="shared" si="84"/>
        <v/>
      </c>
    </row>
    <row r="1772" spans="2:26" ht="18.75">
      <c r="B1772" s="211" t="s">
        <v>2091</v>
      </c>
      <c r="C1772" s="211" t="s">
        <v>2808</v>
      </c>
      <c r="D1772" s="46" t="s">
        <v>2783</v>
      </c>
      <c r="E1772" s="31">
        <v>1</v>
      </c>
      <c r="F1772" s="31" t="s">
        <v>2807</v>
      </c>
      <c r="G1772" s="318">
        <v>30</v>
      </c>
      <c r="H1772" s="318">
        <f t="shared" si="82"/>
        <v>18.518518518518519</v>
      </c>
      <c r="I1772" s="319">
        <v>115</v>
      </c>
      <c r="J1772" s="251">
        <f>_xlfn.XLOOKUP($I1772,Inputs!$C$6:$C$23,Inputs!$D$6:$D$23)*$G1772</f>
        <v>12.514285714285714</v>
      </c>
      <c r="K1772" s="252">
        <f t="shared" si="83"/>
        <v>3</v>
      </c>
      <c r="L1772" s="322"/>
      <c r="M1772" s="322"/>
      <c r="N1772" s="322"/>
      <c r="O1772" s="322"/>
      <c r="P1772" s="322"/>
      <c r="Q1772" s="250">
        <f>_xlfn.XLOOKUP($I1772,Inputs!$G$6:$G$23,Inputs!$J$6:$J$23)*$K1772</f>
        <v>98.449131513647643</v>
      </c>
      <c r="R1772" s="250">
        <f>_xlfn.XLOOKUP($I1772,Inputs!$G$6:$G$23,Inputs!$K$6:$K$23)*$K1772</f>
        <v>108.40163934426229</v>
      </c>
      <c r="S1772" s="211" t="s">
        <v>4420</v>
      </c>
      <c r="T1772" s="31" t="s">
        <v>4557</v>
      </c>
      <c r="U1772" s="211" t="s">
        <v>2089</v>
      </c>
      <c r="V1772" s="31" t="s">
        <v>3174</v>
      </c>
      <c r="W1772" s="16"/>
      <c r="X1772" s="16"/>
      <c r="Y1772" s="74">
        <v>1076</v>
      </c>
      <c r="Z1772" s="196" t="str">
        <f t="shared" si="84"/>
        <v/>
      </c>
    </row>
    <row r="1773" spans="2:26" ht="18.75">
      <c r="B1773" s="211" t="s">
        <v>2106</v>
      </c>
      <c r="C1773" s="211" t="s">
        <v>2808</v>
      </c>
      <c r="D1773" s="46" t="s">
        <v>2783</v>
      </c>
      <c r="E1773" s="31">
        <v>1</v>
      </c>
      <c r="F1773" s="31" t="s">
        <v>2807</v>
      </c>
      <c r="G1773" s="191">
        <v>2</v>
      </c>
      <c r="H1773" s="191">
        <f t="shared" si="82"/>
        <v>1.2345679012345678</v>
      </c>
      <c r="I1773" s="154">
        <v>115</v>
      </c>
      <c r="J1773" s="251">
        <f>_xlfn.XLOOKUP($I1773,Inputs!$C$6:$C$23,Inputs!$D$6:$D$23)*$G1773</f>
        <v>0.8342857142857143</v>
      </c>
      <c r="K1773" s="252">
        <f t="shared" si="83"/>
        <v>3</v>
      </c>
      <c r="L1773" s="322"/>
      <c r="M1773" s="322"/>
      <c r="N1773" s="322"/>
      <c r="O1773" s="322"/>
      <c r="P1773" s="322"/>
      <c r="Q1773" s="250">
        <f>_xlfn.XLOOKUP($I1773,Inputs!$G$6:$G$23,Inputs!$J$6:$J$23)*$K1773</f>
        <v>98.449131513647643</v>
      </c>
      <c r="R1773" s="250">
        <f>_xlfn.XLOOKUP($I1773,Inputs!$G$6:$G$23,Inputs!$K$6:$K$23)*$K1773</f>
        <v>108.40163934426229</v>
      </c>
      <c r="S1773" s="211" t="s">
        <v>2107</v>
      </c>
      <c r="T1773" s="31" t="s">
        <v>3248</v>
      </c>
      <c r="U1773" s="211" t="s">
        <v>1964</v>
      </c>
      <c r="V1773" s="31" t="s">
        <v>4131</v>
      </c>
      <c r="W1773" s="16"/>
      <c r="X1773" s="16"/>
      <c r="Y1773" s="74">
        <v>1101</v>
      </c>
      <c r="Z1773" s="196" t="str">
        <f t="shared" si="84"/>
        <v/>
      </c>
    </row>
    <row r="1774" spans="2:26" ht="18.75">
      <c r="B1774" s="211" t="s">
        <v>2108</v>
      </c>
      <c r="C1774" s="211" t="s">
        <v>2808</v>
      </c>
      <c r="D1774" s="46" t="s">
        <v>2783</v>
      </c>
      <c r="E1774" s="31">
        <v>1</v>
      </c>
      <c r="F1774" s="31" t="s">
        <v>2807</v>
      </c>
      <c r="G1774" s="318">
        <v>3</v>
      </c>
      <c r="H1774" s="318">
        <f t="shared" si="82"/>
        <v>1.8518518518518516</v>
      </c>
      <c r="I1774" s="319">
        <v>115</v>
      </c>
      <c r="J1774" s="251">
        <f>_xlfn.XLOOKUP($I1774,Inputs!$C$6:$C$23,Inputs!$D$6:$D$23)*$G1774</f>
        <v>1.2514285714285713</v>
      </c>
      <c r="K1774" s="252">
        <f t="shared" si="83"/>
        <v>3</v>
      </c>
      <c r="L1774" s="322"/>
      <c r="M1774" s="322"/>
      <c r="N1774" s="322"/>
      <c r="O1774" s="322"/>
      <c r="P1774" s="322"/>
      <c r="Q1774" s="250">
        <f>_xlfn.XLOOKUP($I1774,Inputs!$G$6:$G$23,Inputs!$J$6:$J$23)*$K1774</f>
        <v>98.449131513647643</v>
      </c>
      <c r="R1774" s="250">
        <f>_xlfn.XLOOKUP($I1774,Inputs!$G$6:$G$23,Inputs!$K$6:$K$23)*$K1774</f>
        <v>108.40163934426229</v>
      </c>
      <c r="S1774" s="211" t="s">
        <v>1272</v>
      </c>
      <c r="T1774" s="31" t="s">
        <v>4513</v>
      </c>
      <c r="U1774" s="211" t="s">
        <v>4420</v>
      </c>
      <c r="V1774" s="31" t="s">
        <v>4557</v>
      </c>
      <c r="W1774" s="16"/>
      <c r="X1774" s="16"/>
      <c r="Y1774" s="74">
        <v>1102</v>
      </c>
      <c r="Z1774" s="196" t="str">
        <f t="shared" si="84"/>
        <v/>
      </c>
    </row>
    <row r="1775" spans="2:26" ht="18.75">
      <c r="B1775" s="211" t="s">
        <v>2108</v>
      </c>
      <c r="C1775" s="211" t="s">
        <v>2808</v>
      </c>
      <c r="D1775" s="46" t="s">
        <v>2783</v>
      </c>
      <c r="E1775" s="31">
        <v>1</v>
      </c>
      <c r="F1775" s="31" t="s">
        <v>2807</v>
      </c>
      <c r="G1775" s="318">
        <v>1</v>
      </c>
      <c r="H1775" s="318">
        <f t="shared" si="82"/>
        <v>0.61728395061728392</v>
      </c>
      <c r="I1775" s="319">
        <v>115</v>
      </c>
      <c r="J1775" s="251">
        <f>_xlfn.XLOOKUP($I1775,Inputs!$C$6:$C$23,Inputs!$D$6:$D$23)*$G1775</f>
        <v>0.41714285714285715</v>
      </c>
      <c r="K1775" s="252">
        <f t="shared" si="83"/>
        <v>3</v>
      </c>
      <c r="L1775" s="322"/>
      <c r="M1775" s="322"/>
      <c r="N1775" s="322"/>
      <c r="O1775" s="322"/>
      <c r="P1775" s="322"/>
      <c r="Q1775" s="250">
        <f>_xlfn.XLOOKUP($I1775,Inputs!$G$6:$G$23,Inputs!$J$6:$J$23)*$K1775</f>
        <v>98.449131513647643</v>
      </c>
      <c r="R1775" s="250">
        <f>_xlfn.XLOOKUP($I1775,Inputs!$G$6:$G$23,Inputs!$K$6:$K$23)*$K1775</f>
        <v>108.40163934426229</v>
      </c>
      <c r="S1775" s="211" t="s">
        <v>1272</v>
      </c>
      <c r="T1775" s="31" t="s">
        <v>4513</v>
      </c>
      <c r="U1775" s="211" t="s">
        <v>4747</v>
      </c>
      <c r="V1775" s="31" t="s">
        <v>4594</v>
      </c>
      <c r="W1775" s="16"/>
      <c r="X1775" s="16"/>
      <c r="Y1775" s="74">
        <v>1103</v>
      </c>
      <c r="Z1775" s="196" t="str">
        <f t="shared" si="84"/>
        <v/>
      </c>
    </row>
    <row r="1776" spans="2:26" ht="18.75">
      <c r="B1776" s="211" t="s">
        <v>2109</v>
      </c>
      <c r="C1776" s="211" t="s">
        <v>2808</v>
      </c>
      <c r="D1776" s="46" t="s">
        <v>2783</v>
      </c>
      <c r="E1776" s="31">
        <v>1</v>
      </c>
      <c r="F1776" s="31" t="s">
        <v>2807</v>
      </c>
      <c r="G1776" s="191">
        <v>2</v>
      </c>
      <c r="H1776" s="191">
        <f t="shared" si="82"/>
        <v>1.2345679012345678</v>
      </c>
      <c r="I1776" s="154">
        <v>115</v>
      </c>
      <c r="J1776" s="251">
        <f>_xlfn.XLOOKUP($I1776,Inputs!$C$6:$C$23,Inputs!$D$6:$D$23)*$G1776</f>
        <v>0.8342857142857143</v>
      </c>
      <c r="K1776" s="252">
        <f t="shared" si="83"/>
        <v>3</v>
      </c>
      <c r="L1776" s="322"/>
      <c r="M1776" s="322"/>
      <c r="N1776" s="322"/>
      <c r="O1776" s="322"/>
      <c r="P1776" s="322"/>
      <c r="Q1776" s="250">
        <f>_xlfn.XLOOKUP($I1776,Inputs!$G$6:$G$23,Inputs!$J$6:$J$23)*$K1776</f>
        <v>98.449131513647643</v>
      </c>
      <c r="R1776" s="250">
        <f>_xlfn.XLOOKUP($I1776,Inputs!$G$6:$G$23,Inputs!$K$6:$K$23)*$K1776</f>
        <v>108.40163934426229</v>
      </c>
      <c r="S1776" s="211" t="s">
        <v>2107</v>
      </c>
      <c r="T1776" s="31" t="s">
        <v>3248</v>
      </c>
      <c r="U1776" s="211" t="s">
        <v>1964</v>
      </c>
      <c r="V1776" s="31" t="s">
        <v>4131</v>
      </c>
      <c r="W1776" s="16"/>
      <c r="X1776" s="16"/>
      <c r="Y1776" s="74">
        <v>1104</v>
      </c>
      <c r="Z1776" s="196" t="str">
        <f t="shared" si="84"/>
        <v/>
      </c>
    </row>
    <row r="1777" spans="2:26" ht="18.75">
      <c r="B1777" s="211" t="s">
        <v>2110</v>
      </c>
      <c r="C1777" s="211" t="s">
        <v>2808</v>
      </c>
      <c r="D1777" s="46" t="s">
        <v>2783</v>
      </c>
      <c r="E1777" s="31">
        <v>1</v>
      </c>
      <c r="F1777" s="31" t="s">
        <v>2807</v>
      </c>
      <c r="G1777" s="191">
        <v>6.5</v>
      </c>
      <c r="H1777" s="191">
        <f t="shared" si="82"/>
        <v>4.0123456790123457</v>
      </c>
      <c r="I1777" s="154">
        <v>115</v>
      </c>
      <c r="J1777" s="251">
        <f>_xlfn.XLOOKUP($I1777,Inputs!$C$6:$C$23,Inputs!$D$6:$D$23)*$G1777</f>
        <v>2.7114285714285713</v>
      </c>
      <c r="K1777" s="252">
        <f t="shared" si="83"/>
        <v>3</v>
      </c>
      <c r="L1777" s="322"/>
      <c r="M1777" s="322"/>
      <c r="N1777" s="322"/>
      <c r="O1777" s="322"/>
      <c r="P1777" s="322"/>
      <c r="Q1777" s="250">
        <f>_xlfn.XLOOKUP($I1777,Inputs!$G$6:$G$23,Inputs!$J$6:$J$23)*$K1777</f>
        <v>98.449131513647643</v>
      </c>
      <c r="R1777" s="250">
        <f>_xlfn.XLOOKUP($I1777,Inputs!$G$6:$G$23,Inputs!$K$6:$K$23)*$K1777</f>
        <v>108.40163934426229</v>
      </c>
      <c r="S1777" s="211" t="s">
        <v>2033</v>
      </c>
      <c r="T1777" s="31" t="s">
        <v>3336</v>
      </c>
      <c r="U1777" s="211" t="s">
        <v>1964</v>
      </c>
      <c r="V1777" s="31" t="s">
        <v>4131</v>
      </c>
      <c r="W1777" s="16"/>
      <c r="X1777" s="16"/>
      <c r="Y1777" s="74">
        <v>1105</v>
      </c>
      <c r="Z1777" s="196" t="str">
        <f t="shared" si="84"/>
        <v/>
      </c>
    </row>
    <row r="1778" spans="2:26" ht="18.75">
      <c r="B1778" s="211" t="s">
        <v>2125</v>
      </c>
      <c r="C1778" s="211" t="s">
        <v>2808</v>
      </c>
      <c r="D1778" s="46" t="s">
        <v>2783</v>
      </c>
      <c r="E1778" s="31">
        <v>1</v>
      </c>
      <c r="F1778" s="31" t="s">
        <v>2807</v>
      </c>
      <c r="G1778" s="318">
        <v>11</v>
      </c>
      <c r="H1778" s="318">
        <f t="shared" si="82"/>
        <v>6.7901234567901234</v>
      </c>
      <c r="I1778" s="319">
        <v>115</v>
      </c>
      <c r="J1778" s="251">
        <f>_xlfn.XLOOKUP($I1778,Inputs!$C$6:$C$23,Inputs!$D$6:$D$23)*$G1778</f>
        <v>4.588571428571429</v>
      </c>
      <c r="K1778" s="252">
        <f t="shared" si="83"/>
        <v>3</v>
      </c>
      <c r="L1778" s="322"/>
      <c r="M1778" s="322"/>
      <c r="N1778" s="322"/>
      <c r="O1778" s="322"/>
      <c r="P1778" s="322"/>
      <c r="Q1778" s="250">
        <f>_xlfn.XLOOKUP($I1778,Inputs!$G$6:$G$23,Inputs!$J$6:$J$23)*$K1778</f>
        <v>98.449131513647643</v>
      </c>
      <c r="R1778" s="250">
        <f>_xlfn.XLOOKUP($I1778,Inputs!$G$6:$G$23,Inputs!$K$6:$K$23)*$K1778</f>
        <v>108.40163934426229</v>
      </c>
      <c r="S1778" s="211" t="s">
        <v>2127</v>
      </c>
      <c r="T1778" s="31" t="s">
        <v>3962</v>
      </c>
      <c r="U1778" s="211" t="s">
        <v>2126</v>
      </c>
      <c r="V1778" s="31" t="s">
        <v>3179</v>
      </c>
      <c r="W1778" s="16"/>
      <c r="X1778" s="16"/>
      <c r="Y1778" s="74">
        <v>1132</v>
      </c>
      <c r="Z1778" s="196" t="str">
        <f t="shared" si="84"/>
        <v/>
      </c>
    </row>
    <row r="1779" spans="2:26" ht="18.75">
      <c r="B1779" s="211" t="s">
        <v>2125</v>
      </c>
      <c r="C1779" s="211" t="s">
        <v>2808</v>
      </c>
      <c r="D1779" s="46" t="s">
        <v>2783</v>
      </c>
      <c r="E1779" s="31">
        <v>1</v>
      </c>
      <c r="F1779" s="31" t="s">
        <v>2807</v>
      </c>
      <c r="G1779" s="318">
        <v>2</v>
      </c>
      <c r="H1779" s="318">
        <f t="shared" si="82"/>
        <v>1.2345679012345678</v>
      </c>
      <c r="I1779" s="319">
        <v>115</v>
      </c>
      <c r="J1779" s="251">
        <f>_xlfn.XLOOKUP($I1779,Inputs!$C$6:$C$23,Inputs!$D$6:$D$23)*$G1779</f>
        <v>0.8342857142857143</v>
      </c>
      <c r="K1779" s="252">
        <f t="shared" si="83"/>
        <v>3</v>
      </c>
      <c r="L1779" s="322"/>
      <c r="M1779" s="322"/>
      <c r="N1779" s="322"/>
      <c r="O1779" s="322"/>
      <c r="P1779" s="322"/>
      <c r="Q1779" s="250">
        <f>_xlfn.XLOOKUP($I1779,Inputs!$G$6:$G$23,Inputs!$J$6:$J$23)*$K1779</f>
        <v>98.449131513647643</v>
      </c>
      <c r="R1779" s="250">
        <f>_xlfn.XLOOKUP($I1779,Inputs!$G$6:$G$23,Inputs!$K$6:$K$23)*$K1779</f>
        <v>108.40163934426229</v>
      </c>
      <c r="S1779" s="211" t="s">
        <v>2126</v>
      </c>
      <c r="T1779" s="31" t="s">
        <v>3179</v>
      </c>
      <c r="U1779" s="211" t="s">
        <v>4680</v>
      </c>
      <c r="V1779" s="31" t="s">
        <v>4436</v>
      </c>
      <c r="W1779" s="16"/>
      <c r="X1779" s="16"/>
      <c r="Y1779" s="74">
        <v>1133</v>
      </c>
      <c r="Z1779" s="196" t="str">
        <f t="shared" si="84"/>
        <v/>
      </c>
    </row>
    <row r="1780" spans="2:26" ht="18.75">
      <c r="B1780" s="211" t="s">
        <v>2125</v>
      </c>
      <c r="C1780" s="211" t="s">
        <v>2808</v>
      </c>
      <c r="D1780" s="46" t="s">
        <v>2783</v>
      </c>
      <c r="E1780" s="31">
        <v>1</v>
      </c>
      <c r="F1780" s="31" t="s">
        <v>2807</v>
      </c>
      <c r="G1780" s="318">
        <v>25</v>
      </c>
      <c r="H1780" s="318">
        <f t="shared" si="82"/>
        <v>15.432098765432098</v>
      </c>
      <c r="I1780" s="319">
        <v>115</v>
      </c>
      <c r="J1780" s="251">
        <f>_xlfn.XLOOKUP($I1780,Inputs!$C$6:$C$23,Inputs!$D$6:$D$23)*$G1780</f>
        <v>10.428571428571429</v>
      </c>
      <c r="K1780" s="252">
        <f t="shared" si="83"/>
        <v>3</v>
      </c>
      <c r="L1780" s="322"/>
      <c r="M1780" s="322"/>
      <c r="N1780" s="322"/>
      <c r="O1780" s="322"/>
      <c r="P1780" s="322"/>
      <c r="Q1780" s="250">
        <f>_xlfn.XLOOKUP($I1780,Inputs!$G$6:$G$23,Inputs!$J$6:$J$23)*$K1780</f>
        <v>98.449131513647643</v>
      </c>
      <c r="R1780" s="250">
        <f>_xlfn.XLOOKUP($I1780,Inputs!$G$6:$G$23,Inputs!$K$6:$K$23)*$K1780</f>
        <v>108.40163934426229</v>
      </c>
      <c r="S1780" s="211" t="s">
        <v>2126</v>
      </c>
      <c r="T1780" s="31" t="s">
        <v>3179</v>
      </c>
      <c r="U1780" s="211" t="s">
        <v>2128</v>
      </c>
      <c r="V1780" s="31" t="s">
        <v>3180</v>
      </c>
      <c r="W1780" s="16"/>
      <c r="X1780" s="16"/>
      <c r="Y1780" s="74">
        <v>1134</v>
      </c>
      <c r="Z1780" s="196" t="str">
        <f t="shared" si="84"/>
        <v/>
      </c>
    </row>
    <row r="1781" spans="2:26" ht="18.75">
      <c r="B1781" s="211" t="s">
        <v>2125</v>
      </c>
      <c r="C1781" s="211" t="s">
        <v>2808</v>
      </c>
      <c r="D1781" s="46" t="s">
        <v>2783</v>
      </c>
      <c r="E1781" s="31">
        <v>1</v>
      </c>
      <c r="F1781" s="31" t="s">
        <v>2807</v>
      </c>
      <c r="G1781" s="318">
        <v>1</v>
      </c>
      <c r="H1781" s="318">
        <f t="shared" si="82"/>
        <v>0.61728395061728392</v>
      </c>
      <c r="I1781" s="319">
        <v>115</v>
      </c>
      <c r="J1781" s="251">
        <f>_xlfn.XLOOKUP($I1781,Inputs!$C$6:$C$23,Inputs!$D$6:$D$23)*$G1781</f>
        <v>0.41714285714285715</v>
      </c>
      <c r="K1781" s="252">
        <f t="shared" si="83"/>
        <v>3</v>
      </c>
      <c r="L1781" s="322"/>
      <c r="M1781" s="322"/>
      <c r="N1781" s="322"/>
      <c r="O1781" s="322"/>
      <c r="P1781" s="322"/>
      <c r="Q1781" s="250">
        <f>_xlfn.XLOOKUP($I1781,Inputs!$G$6:$G$23,Inputs!$J$6:$J$23)*$K1781</f>
        <v>98.449131513647643</v>
      </c>
      <c r="R1781" s="250">
        <f>_xlfn.XLOOKUP($I1781,Inputs!$G$6:$G$23,Inputs!$K$6:$K$23)*$K1781</f>
        <v>108.40163934426229</v>
      </c>
      <c r="S1781" s="211" t="s">
        <v>2128</v>
      </c>
      <c r="T1781" s="134" t="s">
        <v>3180</v>
      </c>
      <c r="U1781" s="211" t="s">
        <v>4683</v>
      </c>
      <c r="V1781" s="31" t="s">
        <v>4442</v>
      </c>
      <c r="W1781" s="16"/>
      <c r="X1781" s="16"/>
      <c r="Y1781" s="74">
        <v>1135</v>
      </c>
      <c r="Z1781" s="196" t="str">
        <f t="shared" si="84"/>
        <v/>
      </c>
    </row>
    <row r="1782" spans="2:26" ht="18.75">
      <c r="B1782" s="211" t="s">
        <v>2125</v>
      </c>
      <c r="C1782" s="211" t="s">
        <v>2808</v>
      </c>
      <c r="D1782" s="46" t="s">
        <v>2783</v>
      </c>
      <c r="E1782" s="31">
        <v>1</v>
      </c>
      <c r="F1782" s="31" t="s">
        <v>2807</v>
      </c>
      <c r="G1782" s="318">
        <v>0.1</v>
      </c>
      <c r="H1782" s="318">
        <f t="shared" si="82"/>
        <v>6.1728395061728392E-2</v>
      </c>
      <c r="I1782" s="319">
        <v>115</v>
      </c>
      <c r="J1782" s="251">
        <f>_xlfn.XLOOKUP($I1782,Inputs!$C$6:$C$23,Inputs!$D$6:$D$23)*$G1782</f>
        <v>4.1714285714285718E-2</v>
      </c>
      <c r="K1782" s="252">
        <f t="shared" si="83"/>
        <v>3</v>
      </c>
      <c r="L1782" s="322"/>
      <c r="M1782" s="322"/>
      <c r="N1782" s="322"/>
      <c r="O1782" s="322"/>
      <c r="P1782" s="322"/>
      <c r="Q1782" s="250">
        <f>_xlfn.XLOOKUP($I1782,Inputs!$G$6:$G$23,Inputs!$J$6:$J$23)*$K1782</f>
        <v>98.449131513647643</v>
      </c>
      <c r="R1782" s="250">
        <f>_xlfn.XLOOKUP($I1782,Inputs!$G$6:$G$23,Inputs!$K$6:$K$23)*$K1782</f>
        <v>108.40163934426229</v>
      </c>
      <c r="S1782" s="211" t="s">
        <v>2128</v>
      </c>
      <c r="T1782" s="31" t="s">
        <v>3180</v>
      </c>
      <c r="U1782" s="211" t="s">
        <v>2129</v>
      </c>
      <c r="V1782" s="31" t="s">
        <v>3182</v>
      </c>
      <c r="W1782" s="16"/>
      <c r="X1782" s="16"/>
      <c r="Y1782" s="74">
        <v>1136</v>
      </c>
      <c r="Z1782" s="196" t="str">
        <f t="shared" si="84"/>
        <v/>
      </c>
    </row>
    <row r="1783" spans="2:26" ht="18.75">
      <c r="B1783" s="211" t="s">
        <v>2125</v>
      </c>
      <c r="C1783" s="211" t="s">
        <v>2808</v>
      </c>
      <c r="D1783" s="46" t="s">
        <v>2783</v>
      </c>
      <c r="E1783" s="31">
        <v>1</v>
      </c>
      <c r="F1783" s="31" t="s">
        <v>2807</v>
      </c>
      <c r="G1783" s="318">
        <v>5</v>
      </c>
      <c r="H1783" s="318">
        <f t="shared" si="82"/>
        <v>3.0864197530864197</v>
      </c>
      <c r="I1783" s="319">
        <v>115</v>
      </c>
      <c r="J1783" s="251">
        <f>_xlfn.XLOOKUP($I1783,Inputs!$C$6:$C$23,Inputs!$D$6:$D$23)*$G1783</f>
        <v>2.0857142857142859</v>
      </c>
      <c r="K1783" s="252">
        <f t="shared" si="83"/>
        <v>3</v>
      </c>
      <c r="L1783" s="322"/>
      <c r="M1783" s="322"/>
      <c r="N1783" s="322"/>
      <c r="O1783" s="322"/>
      <c r="P1783" s="322"/>
      <c r="Q1783" s="250">
        <f>_xlfn.XLOOKUP($I1783,Inputs!$G$6:$G$23,Inputs!$J$6:$J$23)*$K1783</f>
        <v>98.449131513647643</v>
      </c>
      <c r="R1783" s="250">
        <f>_xlfn.XLOOKUP($I1783,Inputs!$G$6:$G$23,Inputs!$K$6:$K$23)*$K1783</f>
        <v>108.40163934426229</v>
      </c>
      <c r="S1783" s="211" t="s">
        <v>2129</v>
      </c>
      <c r="T1783" s="31" t="s">
        <v>3182</v>
      </c>
      <c r="U1783" s="211" t="s">
        <v>4367</v>
      </c>
      <c r="V1783" s="31" t="s">
        <v>4386</v>
      </c>
      <c r="W1783" s="16"/>
      <c r="X1783" s="16"/>
      <c r="Y1783" s="74">
        <v>1137</v>
      </c>
      <c r="Z1783" s="196" t="str">
        <f t="shared" si="84"/>
        <v/>
      </c>
    </row>
    <row r="1784" spans="2:26" ht="18.75">
      <c r="B1784" s="211" t="s">
        <v>2125</v>
      </c>
      <c r="C1784" s="211" t="s">
        <v>2808</v>
      </c>
      <c r="D1784" s="46" t="s">
        <v>2783</v>
      </c>
      <c r="E1784" s="31">
        <v>1</v>
      </c>
      <c r="F1784" s="31" t="s">
        <v>2807</v>
      </c>
      <c r="G1784" s="318">
        <v>25</v>
      </c>
      <c r="H1784" s="318">
        <f t="shared" si="82"/>
        <v>15.432098765432098</v>
      </c>
      <c r="I1784" s="319">
        <v>115</v>
      </c>
      <c r="J1784" s="251">
        <f>_xlfn.XLOOKUP($I1784,Inputs!$C$6:$C$23,Inputs!$D$6:$D$23)*$G1784</f>
        <v>10.428571428571429</v>
      </c>
      <c r="K1784" s="252">
        <f t="shared" si="83"/>
        <v>3</v>
      </c>
      <c r="L1784" s="322"/>
      <c r="M1784" s="322"/>
      <c r="N1784" s="322"/>
      <c r="O1784" s="322"/>
      <c r="P1784" s="322"/>
      <c r="Q1784" s="250">
        <f>_xlfn.XLOOKUP($I1784,Inputs!$G$6:$G$23,Inputs!$J$6:$J$23)*$K1784</f>
        <v>98.449131513647643</v>
      </c>
      <c r="R1784" s="250">
        <f>_xlfn.XLOOKUP($I1784,Inputs!$G$6:$G$23,Inputs!$K$6:$K$23)*$K1784</f>
        <v>108.40163934426229</v>
      </c>
      <c r="S1784" s="211" t="s">
        <v>2129</v>
      </c>
      <c r="T1784" s="31" t="s">
        <v>3182</v>
      </c>
      <c r="U1784" s="211" t="s">
        <v>2131</v>
      </c>
      <c r="V1784" s="31" t="s">
        <v>3181</v>
      </c>
      <c r="W1784" s="16"/>
      <c r="X1784" s="16"/>
      <c r="Y1784" s="74">
        <v>1138</v>
      </c>
      <c r="Z1784" s="196" t="str">
        <f t="shared" si="84"/>
        <v/>
      </c>
    </row>
    <row r="1785" spans="2:26" ht="18.75">
      <c r="B1785" s="211" t="s">
        <v>2125</v>
      </c>
      <c r="C1785" s="211" t="s">
        <v>2808</v>
      </c>
      <c r="D1785" s="46" t="s">
        <v>2783</v>
      </c>
      <c r="E1785" s="31">
        <v>1</v>
      </c>
      <c r="F1785" s="31" t="s">
        <v>2807</v>
      </c>
      <c r="G1785" s="318">
        <v>5</v>
      </c>
      <c r="H1785" s="318">
        <f t="shared" si="82"/>
        <v>3.0864197530864197</v>
      </c>
      <c r="I1785" s="319">
        <v>115</v>
      </c>
      <c r="J1785" s="251">
        <f>_xlfn.XLOOKUP($I1785,Inputs!$C$6:$C$23,Inputs!$D$6:$D$23)*$G1785</f>
        <v>2.0857142857142859</v>
      </c>
      <c r="K1785" s="252">
        <f t="shared" si="83"/>
        <v>3</v>
      </c>
      <c r="L1785" s="322"/>
      <c r="M1785" s="322"/>
      <c r="N1785" s="322"/>
      <c r="O1785" s="322"/>
      <c r="P1785" s="322"/>
      <c r="Q1785" s="250">
        <f>_xlfn.XLOOKUP($I1785,Inputs!$G$6:$G$23,Inputs!$J$6:$J$23)*$K1785</f>
        <v>98.449131513647643</v>
      </c>
      <c r="R1785" s="250">
        <f>_xlfn.XLOOKUP($I1785,Inputs!$G$6:$G$23,Inputs!$K$6:$K$23)*$K1785</f>
        <v>108.40163934426229</v>
      </c>
      <c r="S1785" s="211" t="s">
        <v>2131</v>
      </c>
      <c r="T1785" s="31" t="s">
        <v>3181</v>
      </c>
      <c r="U1785" s="211" t="s">
        <v>2132</v>
      </c>
      <c r="V1785" s="31" t="s">
        <v>4159</v>
      </c>
      <c r="W1785" s="16"/>
      <c r="X1785" s="16"/>
      <c r="Y1785" s="74">
        <v>1139</v>
      </c>
      <c r="Z1785" s="196" t="str">
        <f t="shared" si="84"/>
        <v/>
      </c>
    </row>
    <row r="1786" spans="2:26" ht="18.75">
      <c r="B1786" s="211" t="s">
        <v>2125</v>
      </c>
      <c r="C1786" s="211" t="s">
        <v>2808</v>
      </c>
      <c r="D1786" s="46" t="s">
        <v>2783</v>
      </c>
      <c r="E1786" s="31">
        <v>1</v>
      </c>
      <c r="F1786" s="31" t="s">
        <v>2807</v>
      </c>
      <c r="G1786" s="318">
        <v>26</v>
      </c>
      <c r="H1786" s="318">
        <f t="shared" si="82"/>
        <v>16.049382716049383</v>
      </c>
      <c r="I1786" s="319">
        <v>115</v>
      </c>
      <c r="J1786" s="251">
        <f>_xlfn.XLOOKUP($I1786,Inputs!$C$6:$C$23,Inputs!$D$6:$D$23)*$G1786</f>
        <v>10.845714285714285</v>
      </c>
      <c r="K1786" s="252">
        <f t="shared" si="83"/>
        <v>3</v>
      </c>
      <c r="L1786" s="322"/>
      <c r="M1786" s="322"/>
      <c r="N1786" s="322"/>
      <c r="O1786" s="322"/>
      <c r="P1786" s="322"/>
      <c r="Q1786" s="250">
        <f>_xlfn.XLOOKUP($I1786,Inputs!$G$6:$G$23,Inputs!$J$6:$J$23)*$K1786</f>
        <v>98.449131513647643</v>
      </c>
      <c r="R1786" s="250">
        <f>_xlfn.XLOOKUP($I1786,Inputs!$G$6:$G$23,Inputs!$K$6:$K$23)*$K1786</f>
        <v>108.40163934426229</v>
      </c>
      <c r="S1786" s="211" t="s">
        <v>2131</v>
      </c>
      <c r="T1786" s="31" t="s">
        <v>3181</v>
      </c>
      <c r="U1786" s="211" t="s">
        <v>2130</v>
      </c>
      <c r="V1786" s="31" t="s">
        <v>3183</v>
      </c>
      <c r="W1786" s="16"/>
      <c r="X1786" s="16"/>
      <c r="Y1786" s="74">
        <v>1140</v>
      </c>
      <c r="Z1786" s="196" t="str">
        <f t="shared" si="84"/>
        <v/>
      </c>
    </row>
    <row r="1787" spans="2:26" ht="18.75">
      <c r="B1787" s="211" t="s">
        <v>2125</v>
      </c>
      <c r="C1787" s="211" t="s">
        <v>2808</v>
      </c>
      <c r="D1787" s="46" t="s">
        <v>2783</v>
      </c>
      <c r="E1787" s="31">
        <v>1</v>
      </c>
      <c r="F1787" s="31" t="s">
        <v>2807</v>
      </c>
      <c r="G1787" s="318">
        <v>13</v>
      </c>
      <c r="H1787" s="318">
        <f t="shared" si="82"/>
        <v>8.0246913580246915</v>
      </c>
      <c r="I1787" s="319">
        <v>115</v>
      </c>
      <c r="J1787" s="251">
        <f>_xlfn.XLOOKUP($I1787,Inputs!$C$6:$C$23,Inputs!$D$6:$D$23)*$G1787</f>
        <v>5.4228571428571426</v>
      </c>
      <c r="K1787" s="252">
        <f t="shared" si="83"/>
        <v>3</v>
      </c>
      <c r="L1787" s="322"/>
      <c r="M1787" s="322"/>
      <c r="N1787" s="322"/>
      <c r="O1787" s="322"/>
      <c r="P1787" s="322"/>
      <c r="Q1787" s="250">
        <f>_xlfn.XLOOKUP($I1787,Inputs!$G$6:$G$23,Inputs!$J$6:$J$23)*$K1787</f>
        <v>98.449131513647643</v>
      </c>
      <c r="R1787" s="250">
        <f>_xlfn.XLOOKUP($I1787,Inputs!$G$6:$G$23,Inputs!$K$6:$K$23)*$K1787</f>
        <v>108.40163934426229</v>
      </c>
      <c r="S1787" s="211" t="s">
        <v>2130</v>
      </c>
      <c r="T1787" s="31" t="s">
        <v>3183</v>
      </c>
      <c r="U1787" s="211" t="s">
        <v>4657</v>
      </c>
      <c r="V1787" s="31" t="s">
        <v>4249</v>
      </c>
      <c r="W1787" s="16"/>
      <c r="X1787" s="16"/>
      <c r="Y1787" s="74">
        <v>1141</v>
      </c>
      <c r="Z1787" s="196" t="str">
        <f t="shared" si="84"/>
        <v/>
      </c>
    </row>
    <row r="1788" spans="2:26" ht="18.75">
      <c r="B1788" s="211" t="s">
        <v>2133</v>
      </c>
      <c r="C1788" s="211" t="s">
        <v>2808</v>
      </c>
      <c r="D1788" s="46" t="s">
        <v>2783</v>
      </c>
      <c r="E1788" s="31">
        <v>1</v>
      </c>
      <c r="F1788" s="31" t="s">
        <v>2807</v>
      </c>
      <c r="G1788" s="318">
        <v>8</v>
      </c>
      <c r="H1788" s="318">
        <f t="shared" si="82"/>
        <v>4.9382716049382713</v>
      </c>
      <c r="I1788" s="319">
        <v>115</v>
      </c>
      <c r="J1788" s="251">
        <f>_xlfn.XLOOKUP($I1788,Inputs!$C$6:$C$23,Inputs!$D$6:$D$23)*$G1788</f>
        <v>3.3371428571428572</v>
      </c>
      <c r="K1788" s="252">
        <f t="shared" si="83"/>
        <v>3</v>
      </c>
      <c r="L1788" s="322"/>
      <c r="M1788" s="322"/>
      <c r="N1788" s="322"/>
      <c r="O1788" s="322"/>
      <c r="P1788" s="322"/>
      <c r="Q1788" s="250">
        <f>_xlfn.XLOOKUP($I1788,Inputs!$G$6:$G$23,Inputs!$J$6:$J$23)*$K1788</f>
        <v>98.449131513647643</v>
      </c>
      <c r="R1788" s="250">
        <f>_xlfn.XLOOKUP($I1788,Inputs!$G$6:$G$23,Inputs!$K$6:$K$23)*$K1788</f>
        <v>108.40163934426229</v>
      </c>
      <c r="S1788" s="211" t="s">
        <v>2134</v>
      </c>
      <c r="T1788" s="31" t="s">
        <v>3997</v>
      </c>
      <c r="U1788" s="211" t="s">
        <v>2135</v>
      </c>
      <c r="V1788" s="31" t="s">
        <v>2951</v>
      </c>
      <c r="W1788" s="16"/>
      <c r="X1788" s="16"/>
      <c r="Y1788" s="74">
        <v>1142</v>
      </c>
      <c r="Z1788" s="196" t="str">
        <f t="shared" si="84"/>
        <v/>
      </c>
    </row>
    <row r="1789" spans="2:26" ht="18.75">
      <c r="B1789" s="211" t="s">
        <v>2133</v>
      </c>
      <c r="C1789" s="211" t="s">
        <v>2808</v>
      </c>
      <c r="D1789" s="46" t="s">
        <v>2783</v>
      </c>
      <c r="E1789" s="31">
        <v>1</v>
      </c>
      <c r="F1789" s="31" t="s">
        <v>2807</v>
      </c>
      <c r="G1789" s="318">
        <v>20</v>
      </c>
      <c r="H1789" s="318">
        <f t="shared" si="82"/>
        <v>12.345679012345679</v>
      </c>
      <c r="I1789" s="319">
        <v>115</v>
      </c>
      <c r="J1789" s="251">
        <f>_xlfn.XLOOKUP($I1789,Inputs!$C$6:$C$23,Inputs!$D$6:$D$23)*$G1789</f>
        <v>8.3428571428571434</v>
      </c>
      <c r="K1789" s="252">
        <f t="shared" si="83"/>
        <v>3</v>
      </c>
      <c r="L1789" s="322"/>
      <c r="M1789" s="322"/>
      <c r="N1789" s="322"/>
      <c r="O1789" s="322"/>
      <c r="P1789" s="322"/>
      <c r="Q1789" s="250">
        <f>_xlfn.XLOOKUP($I1789,Inputs!$G$6:$G$23,Inputs!$J$6:$J$23)*$K1789</f>
        <v>98.449131513647643</v>
      </c>
      <c r="R1789" s="250">
        <f>_xlfn.XLOOKUP($I1789,Inputs!$G$6:$G$23,Inputs!$K$6:$K$23)*$K1789</f>
        <v>108.40163934426229</v>
      </c>
      <c r="S1789" s="211" t="s">
        <v>4390</v>
      </c>
      <c r="T1789" s="31" t="s">
        <v>4391</v>
      </c>
      <c r="U1789" s="211" t="s">
        <v>2136</v>
      </c>
      <c r="V1789" s="31" t="s">
        <v>2952</v>
      </c>
      <c r="W1789" s="16"/>
      <c r="X1789" s="16"/>
      <c r="Y1789" s="74">
        <v>1143</v>
      </c>
      <c r="Z1789" s="196" t="str">
        <f t="shared" si="84"/>
        <v/>
      </c>
    </row>
    <row r="1790" spans="2:26" ht="18.75">
      <c r="B1790" s="211" t="s">
        <v>2133</v>
      </c>
      <c r="C1790" s="211" t="s">
        <v>2808</v>
      </c>
      <c r="D1790" s="46" t="s">
        <v>2783</v>
      </c>
      <c r="E1790" s="31">
        <v>1</v>
      </c>
      <c r="F1790" s="31" t="s">
        <v>2807</v>
      </c>
      <c r="G1790" s="318">
        <v>0.1</v>
      </c>
      <c r="H1790" s="318">
        <f t="shared" si="82"/>
        <v>6.1728395061728392E-2</v>
      </c>
      <c r="I1790" s="319">
        <v>115</v>
      </c>
      <c r="J1790" s="251">
        <f>_xlfn.XLOOKUP($I1790,Inputs!$C$6:$C$23,Inputs!$D$6:$D$23)*$G1790</f>
        <v>4.1714285714285718E-2</v>
      </c>
      <c r="K1790" s="252">
        <f t="shared" si="83"/>
        <v>3</v>
      </c>
      <c r="L1790" s="322"/>
      <c r="M1790" s="322"/>
      <c r="N1790" s="322"/>
      <c r="O1790" s="322"/>
      <c r="P1790" s="322"/>
      <c r="Q1790" s="250">
        <f>_xlfn.XLOOKUP($I1790,Inputs!$G$6:$G$23,Inputs!$J$6:$J$23)*$K1790</f>
        <v>98.449131513647643</v>
      </c>
      <c r="R1790" s="250">
        <f>_xlfn.XLOOKUP($I1790,Inputs!$G$6:$G$23,Inputs!$K$6:$K$23)*$K1790</f>
        <v>108.40163934426229</v>
      </c>
      <c r="S1790" s="211" t="s">
        <v>2137</v>
      </c>
      <c r="T1790" s="31" t="s">
        <v>3184</v>
      </c>
      <c r="U1790" s="211" t="s">
        <v>4711</v>
      </c>
      <c r="V1790" s="31" t="s">
        <v>4533</v>
      </c>
      <c r="W1790" s="16"/>
      <c r="X1790" s="16"/>
      <c r="Y1790" s="74">
        <v>1144</v>
      </c>
      <c r="Z1790" s="196" t="str">
        <f t="shared" si="84"/>
        <v/>
      </c>
    </row>
    <row r="1791" spans="2:26" ht="18.75">
      <c r="B1791" s="211" t="s">
        <v>2133</v>
      </c>
      <c r="C1791" s="211" t="s">
        <v>2808</v>
      </c>
      <c r="D1791" s="46" t="s">
        <v>2783</v>
      </c>
      <c r="E1791" s="31">
        <v>1</v>
      </c>
      <c r="F1791" s="31" t="s">
        <v>2807</v>
      </c>
      <c r="G1791" s="318">
        <v>0.1</v>
      </c>
      <c r="H1791" s="318">
        <f t="shared" si="82"/>
        <v>6.1728395061728392E-2</v>
      </c>
      <c r="I1791" s="319">
        <v>115</v>
      </c>
      <c r="J1791" s="251">
        <f>_xlfn.XLOOKUP($I1791,Inputs!$C$6:$C$23,Inputs!$D$6:$D$23)*$G1791</f>
        <v>4.1714285714285718E-2</v>
      </c>
      <c r="K1791" s="252">
        <f t="shared" si="83"/>
        <v>3</v>
      </c>
      <c r="L1791" s="322"/>
      <c r="M1791" s="322"/>
      <c r="N1791" s="322"/>
      <c r="O1791" s="322"/>
      <c r="P1791" s="322"/>
      <c r="Q1791" s="250">
        <f>_xlfn.XLOOKUP($I1791,Inputs!$G$6:$G$23,Inputs!$J$6:$J$23)*$K1791</f>
        <v>98.449131513647643</v>
      </c>
      <c r="R1791" s="250">
        <f>_xlfn.XLOOKUP($I1791,Inputs!$G$6:$G$23,Inputs!$K$6:$K$23)*$K1791</f>
        <v>108.40163934426229</v>
      </c>
      <c r="S1791" s="211" t="s">
        <v>2137</v>
      </c>
      <c r="T1791" s="31" t="s">
        <v>3184</v>
      </c>
      <c r="U1791" s="211" t="s">
        <v>4711</v>
      </c>
      <c r="V1791" s="31" t="s">
        <v>4533</v>
      </c>
      <c r="W1791" s="16"/>
      <c r="X1791" s="16"/>
      <c r="Y1791" s="74">
        <v>1145</v>
      </c>
      <c r="Z1791" s="196" t="str">
        <f t="shared" si="84"/>
        <v/>
      </c>
    </row>
    <row r="1792" spans="2:26" ht="18.75">
      <c r="B1792" s="211" t="s">
        <v>2133</v>
      </c>
      <c r="C1792" s="211" t="s">
        <v>2808</v>
      </c>
      <c r="D1792" s="46" t="s">
        <v>2783</v>
      </c>
      <c r="E1792" s="31">
        <v>1</v>
      </c>
      <c r="F1792" s="31" t="s">
        <v>2807</v>
      </c>
      <c r="G1792" s="318">
        <v>1</v>
      </c>
      <c r="H1792" s="318">
        <f t="shared" si="82"/>
        <v>0.61728395061728392</v>
      </c>
      <c r="I1792" s="319">
        <v>115</v>
      </c>
      <c r="J1792" s="251">
        <f>_xlfn.XLOOKUP($I1792,Inputs!$C$6:$C$23,Inputs!$D$6:$D$23)*$G1792</f>
        <v>0.41714285714285715</v>
      </c>
      <c r="K1792" s="252">
        <f t="shared" si="83"/>
        <v>3</v>
      </c>
      <c r="L1792" s="322"/>
      <c r="M1792" s="322"/>
      <c r="N1792" s="322"/>
      <c r="O1792" s="322"/>
      <c r="P1792" s="322"/>
      <c r="Q1792" s="250">
        <f>_xlfn.XLOOKUP($I1792,Inputs!$G$6:$G$23,Inputs!$J$6:$J$23)*$K1792</f>
        <v>98.449131513647643</v>
      </c>
      <c r="R1792" s="250">
        <f>_xlfn.XLOOKUP($I1792,Inputs!$G$6:$G$23,Inputs!$K$6:$K$23)*$K1792</f>
        <v>108.40163934426229</v>
      </c>
      <c r="S1792" s="211" t="s">
        <v>2135</v>
      </c>
      <c r="T1792" s="31" t="s">
        <v>2951</v>
      </c>
      <c r="U1792" s="211" t="s">
        <v>2137</v>
      </c>
      <c r="V1792" s="31" t="s">
        <v>3184</v>
      </c>
      <c r="W1792" s="16"/>
      <c r="X1792" s="16"/>
      <c r="Y1792" s="74">
        <v>1146</v>
      </c>
      <c r="Z1792" s="196" t="str">
        <f t="shared" si="84"/>
        <v/>
      </c>
    </row>
    <row r="1793" spans="2:26" ht="18.75">
      <c r="B1793" s="211" t="s">
        <v>2133</v>
      </c>
      <c r="C1793" s="211" t="s">
        <v>2808</v>
      </c>
      <c r="D1793" s="46" t="s">
        <v>2783</v>
      </c>
      <c r="E1793" s="31">
        <v>1</v>
      </c>
      <c r="F1793" s="31" t="s">
        <v>2807</v>
      </c>
      <c r="G1793" s="318">
        <v>2</v>
      </c>
      <c r="H1793" s="318">
        <f t="shared" si="82"/>
        <v>1.2345679012345678</v>
      </c>
      <c r="I1793" s="319">
        <v>115</v>
      </c>
      <c r="J1793" s="251">
        <f>_xlfn.XLOOKUP($I1793,Inputs!$C$6:$C$23,Inputs!$D$6:$D$23)*$G1793</f>
        <v>0.8342857142857143</v>
      </c>
      <c r="K1793" s="252">
        <f t="shared" si="83"/>
        <v>3</v>
      </c>
      <c r="L1793" s="322"/>
      <c r="M1793" s="322"/>
      <c r="N1793" s="322"/>
      <c r="O1793" s="322"/>
      <c r="P1793" s="322"/>
      <c r="Q1793" s="250">
        <f>_xlfn.XLOOKUP($I1793,Inputs!$G$6:$G$23,Inputs!$J$6:$J$23)*$K1793</f>
        <v>98.449131513647643</v>
      </c>
      <c r="R1793" s="250">
        <f>_xlfn.XLOOKUP($I1793,Inputs!$G$6:$G$23,Inputs!$K$6:$K$23)*$K1793</f>
        <v>108.40163934426229</v>
      </c>
      <c r="S1793" s="211" t="s">
        <v>2135</v>
      </c>
      <c r="T1793" s="31" t="s">
        <v>2951</v>
      </c>
      <c r="U1793" s="211" t="s">
        <v>1911</v>
      </c>
      <c r="V1793" s="31" t="s">
        <v>4144</v>
      </c>
      <c r="W1793" s="16"/>
      <c r="X1793" s="16"/>
      <c r="Y1793" s="74">
        <v>1147</v>
      </c>
      <c r="Z1793" s="196" t="str">
        <f t="shared" si="84"/>
        <v/>
      </c>
    </row>
    <row r="1794" spans="2:26" ht="18.75">
      <c r="B1794" s="211" t="s">
        <v>2133</v>
      </c>
      <c r="C1794" s="211" t="s">
        <v>2808</v>
      </c>
      <c r="D1794" s="46" t="s">
        <v>2783</v>
      </c>
      <c r="E1794" s="31">
        <v>1</v>
      </c>
      <c r="F1794" s="31" t="s">
        <v>2807</v>
      </c>
      <c r="G1794" s="318">
        <v>0.1</v>
      </c>
      <c r="H1794" s="318">
        <f t="shared" si="82"/>
        <v>6.1728395061728392E-2</v>
      </c>
      <c r="I1794" s="319">
        <v>115</v>
      </c>
      <c r="J1794" s="251">
        <f>_xlfn.XLOOKUP($I1794,Inputs!$C$6:$C$23,Inputs!$D$6:$D$23)*$G1794</f>
        <v>4.1714285714285718E-2</v>
      </c>
      <c r="K1794" s="252">
        <f t="shared" si="83"/>
        <v>3</v>
      </c>
      <c r="L1794" s="322"/>
      <c r="M1794" s="322"/>
      <c r="N1794" s="322"/>
      <c r="O1794" s="322"/>
      <c r="P1794" s="322"/>
      <c r="Q1794" s="250">
        <f>_xlfn.XLOOKUP($I1794,Inputs!$G$6:$G$23,Inputs!$J$6:$J$23)*$K1794</f>
        <v>98.449131513647643</v>
      </c>
      <c r="R1794" s="250">
        <f>_xlfn.XLOOKUP($I1794,Inputs!$G$6:$G$23,Inputs!$K$6:$K$23)*$K1794</f>
        <v>108.40163934426229</v>
      </c>
      <c r="S1794" s="211" t="s">
        <v>2136</v>
      </c>
      <c r="T1794" s="31" t="s">
        <v>2952</v>
      </c>
      <c r="U1794" s="301" t="s">
        <v>4486</v>
      </c>
      <c r="V1794" s="147" t="s">
        <v>5537</v>
      </c>
      <c r="W1794" s="16"/>
      <c r="X1794" s="16"/>
      <c r="Y1794" s="74">
        <v>1148</v>
      </c>
      <c r="Z1794" s="196" t="str">
        <f t="shared" si="84"/>
        <v/>
      </c>
    </row>
    <row r="1795" spans="2:26" ht="18.75">
      <c r="B1795" s="211" t="s">
        <v>2133</v>
      </c>
      <c r="C1795" s="211" t="s">
        <v>2808</v>
      </c>
      <c r="D1795" s="46" t="s">
        <v>2783</v>
      </c>
      <c r="E1795" s="31">
        <v>1</v>
      </c>
      <c r="F1795" s="31" t="s">
        <v>2807</v>
      </c>
      <c r="G1795" s="318">
        <v>15</v>
      </c>
      <c r="H1795" s="318">
        <f t="shared" si="82"/>
        <v>9.2592592592592595</v>
      </c>
      <c r="I1795" s="319">
        <v>115</v>
      </c>
      <c r="J1795" s="251">
        <f>_xlfn.XLOOKUP($I1795,Inputs!$C$6:$C$23,Inputs!$D$6:$D$23)*$G1795</f>
        <v>6.2571428571428571</v>
      </c>
      <c r="K1795" s="252">
        <f t="shared" si="83"/>
        <v>3</v>
      </c>
      <c r="L1795" s="322"/>
      <c r="M1795" s="322"/>
      <c r="N1795" s="322"/>
      <c r="O1795" s="322"/>
      <c r="P1795" s="322"/>
      <c r="Q1795" s="250">
        <f>_xlfn.XLOOKUP($I1795,Inputs!$G$6:$G$23,Inputs!$J$6:$J$23)*$K1795</f>
        <v>98.449131513647643</v>
      </c>
      <c r="R1795" s="250">
        <f>_xlfn.XLOOKUP($I1795,Inputs!$G$6:$G$23,Inputs!$K$6:$K$23)*$K1795</f>
        <v>108.40163934426229</v>
      </c>
      <c r="S1795" s="211" t="s">
        <v>2136</v>
      </c>
      <c r="T1795" s="31" t="s">
        <v>2952</v>
      </c>
      <c r="U1795" s="211" t="s">
        <v>2138</v>
      </c>
      <c r="V1795" s="31" t="s">
        <v>4292</v>
      </c>
      <c r="W1795" s="16"/>
      <c r="X1795" s="16"/>
      <c r="Y1795" s="74">
        <v>1149</v>
      </c>
      <c r="Z1795" s="196" t="str">
        <f t="shared" si="84"/>
        <v/>
      </c>
    </row>
    <row r="1796" spans="2:26" ht="18.75">
      <c r="B1796" s="211" t="s">
        <v>2133</v>
      </c>
      <c r="C1796" s="211" t="s">
        <v>2808</v>
      </c>
      <c r="D1796" s="46" t="s">
        <v>2783</v>
      </c>
      <c r="E1796" s="31">
        <v>1</v>
      </c>
      <c r="F1796" s="31" t="s">
        <v>2807</v>
      </c>
      <c r="G1796" s="318">
        <v>0.1</v>
      </c>
      <c r="H1796" s="318">
        <f t="shared" ref="H1796:H1859" si="85">G1796/1.62</f>
        <v>6.1728395061728392E-2</v>
      </c>
      <c r="I1796" s="319">
        <v>115</v>
      </c>
      <c r="J1796" s="251">
        <f>_xlfn.XLOOKUP($I1796,Inputs!$C$6:$C$23,Inputs!$D$6:$D$23)*$G1796</f>
        <v>4.1714285714285718E-2</v>
      </c>
      <c r="K1796" s="252">
        <f t="shared" ref="K1796:K1859" si="86">IF((42.4*(H1796)^(-0.6595))&gt;=3,3,(IF(42.4*(H1796)^(-0.6595)&lt;=0.5,0.5,(42.4*(H1796)^(-0.6595)))))</f>
        <v>3</v>
      </c>
      <c r="L1796" s="322"/>
      <c r="M1796" s="322"/>
      <c r="N1796" s="322"/>
      <c r="O1796" s="322"/>
      <c r="P1796" s="322"/>
      <c r="Q1796" s="250">
        <f>_xlfn.XLOOKUP($I1796,Inputs!$G$6:$G$23,Inputs!$J$6:$J$23)*$K1796</f>
        <v>98.449131513647643</v>
      </c>
      <c r="R1796" s="250">
        <f>_xlfn.XLOOKUP($I1796,Inputs!$G$6:$G$23,Inputs!$K$6:$K$23)*$K1796</f>
        <v>108.40163934426229</v>
      </c>
      <c r="S1796" s="301" t="s">
        <v>4486</v>
      </c>
      <c r="T1796" s="147" t="s">
        <v>5537</v>
      </c>
      <c r="U1796" s="211" t="s">
        <v>2139</v>
      </c>
      <c r="V1796" s="31" t="s">
        <v>4285</v>
      </c>
      <c r="W1796" s="16"/>
      <c r="X1796" s="16"/>
      <c r="Y1796" s="74">
        <v>1150</v>
      </c>
      <c r="Z1796" s="196" t="str">
        <f t="shared" si="84"/>
        <v/>
      </c>
    </row>
    <row r="1797" spans="2:26" ht="18.75">
      <c r="B1797" s="211" t="s">
        <v>2133</v>
      </c>
      <c r="C1797" s="211" t="s">
        <v>2808</v>
      </c>
      <c r="D1797" s="46" t="s">
        <v>2783</v>
      </c>
      <c r="E1797" s="31">
        <v>1</v>
      </c>
      <c r="F1797" s="31" t="s">
        <v>2807</v>
      </c>
      <c r="G1797" s="318">
        <v>45</v>
      </c>
      <c r="H1797" s="318">
        <f t="shared" si="85"/>
        <v>27.777777777777775</v>
      </c>
      <c r="I1797" s="319">
        <v>115</v>
      </c>
      <c r="J1797" s="251">
        <f>_xlfn.XLOOKUP($I1797,Inputs!$C$6:$C$23,Inputs!$D$6:$D$23)*$G1797</f>
        <v>18.771428571428572</v>
      </c>
      <c r="K1797" s="252">
        <f t="shared" si="86"/>
        <v>3</v>
      </c>
      <c r="L1797" s="322"/>
      <c r="M1797" s="322"/>
      <c r="N1797" s="322"/>
      <c r="O1797" s="322"/>
      <c r="P1797" s="322"/>
      <c r="Q1797" s="250">
        <f>_xlfn.XLOOKUP($I1797,Inputs!$G$6:$G$23,Inputs!$J$6:$J$23)*$K1797</f>
        <v>98.449131513647643</v>
      </c>
      <c r="R1797" s="250">
        <f>_xlfn.XLOOKUP($I1797,Inputs!$G$6:$G$23,Inputs!$K$6:$K$23)*$K1797</f>
        <v>108.40163934426229</v>
      </c>
      <c r="S1797" s="211" t="s">
        <v>2138</v>
      </c>
      <c r="T1797" s="31" t="s">
        <v>4292</v>
      </c>
      <c r="U1797" s="211" t="s">
        <v>2134</v>
      </c>
      <c r="V1797" s="31" t="s">
        <v>3997</v>
      </c>
      <c r="W1797" s="16"/>
      <c r="X1797" s="16"/>
      <c r="Y1797" s="74">
        <v>1151</v>
      </c>
      <c r="Z1797" s="196" t="str">
        <f t="shared" si="84"/>
        <v/>
      </c>
    </row>
    <row r="1798" spans="2:26" ht="18.75">
      <c r="B1798" s="211" t="s">
        <v>2140</v>
      </c>
      <c r="C1798" s="211" t="s">
        <v>2808</v>
      </c>
      <c r="D1798" s="46" t="s">
        <v>2783</v>
      </c>
      <c r="E1798" s="31">
        <v>1</v>
      </c>
      <c r="F1798" s="31" t="s">
        <v>2807</v>
      </c>
      <c r="G1798" s="318">
        <v>4</v>
      </c>
      <c r="H1798" s="318">
        <f t="shared" si="85"/>
        <v>2.4691358024691357</v>
      </c>
      <c r="I1798" s="319">
        <v>230</v>
      </c>
      <c r="J1798" s="251">
        <f>_xlfn.XLOOKUP($I1798,Inputs!$C$6:$C$23,Inputs!$D$6:$D$23)*$G1798</f>
        <v>1.92</v>
      </c>
      <c r="K1798" s="252">
        <f t="shared" si="86"/>
        <v>3</v>
      </c>
      <c r="L1798" s="322"/>
      <c r="M1798" s="322"/>
      <c r="N1798" s="322"/>
      <c r="O1798" s="322"/>
      <c r="P1798" s="322"/>
      <c r="Q1798" s="250">
        <f>_xlfn.XLOOKUP($I1798,Inputs!$G$6:$G$23,Inputs!$J$6:$J$23)*$K1798</f>
        <v>402</v>
      </c>
      <c r="R1798" s="250">
        <f>_xlfn.XLOOKUP($I1798,Inputs!$G$6:$G$23,Inputs!$K$6:$K$23)*$K1798</f>
        <v>435</v>
      </c>
      <c r="S1798" s="211" t="s">
        <v>1937</v>
      </c>
      <c r="T1798" s="31" t="s">
        <v>3144</v>
      </c>
      <c r="U1798" s="211" t="s">
        <v>1939</v>
      </c>
      <c r="V1798" s="31" t="s">
        <v>3145</v>
      </c>
      <c r="W1798" s="16"/>
      <c r="X1798" s="16"/>
      <c r="Y1798" s="74">
        <v>1152</v>
      </c>
      <c r="Z1798" s="196" t="str">
        <f t="shared" si="84"/>
        <v/>
      </c>
    </row>
    <row r="1799" spans="2:26" ht="18.75">
      <c r="B1799" s="211" t="s">
        <v>2140</v>
      </c>
      <c r="C1799" s="211" t="s">
        <v>2808</v>
      </c>
      <c r="D1799" s="46" t="s">
        <v>2783</v>
      </c>
      <c r="E1799" s="31">
        <v>1</v>
      </c>
      <c r="F1799" s="31" t="s">
        <v>2807</v>
      </c>
      <c r="G1799" s="318">
        <v>0.1</v>
      </c>
      <c r="H1799" s="318">
        <f t="shared" si="85"/>
        <v>6.1728395061728392E-2</v>
      </c>
      <c r="I1799" s="319">
        <v>230</v>
      </c>
      <c r="J1799" s="251">
        <f>_xlfn.XLOOKUP($I1799,Inputs!$C$6:$C$23,Inputs!$D$6:$D$23)*$G1799</f>
        <v>4.8000000000000001E-2</v>
      </c>
      <c r="K1799" s="252">
        <f t="shared" si="86"/>
        <v>3</v>
      </c>
      <c r="L1799" s="322"/>
      <c r="M1799" s="322"/>
      <c r="N1799" s="322"/>
      <c r="O1799" s="322"/>
      <c r="P1799" s="322"/>
      <c r="Q1799" s="250">
        <f>_xlfn.XLOOKUP($I1799,Inputs!$G$6:$G$23,Inputs!$J$6:$J$23)*$K1799</f>
        <v>402</v>
      </c>
      <c r="R1799" s="250">
        <f>_xlfn.XLOOKUP($I1799,Inputs!$G$6:$G$23,Inputs!$K$6:$K$23)*$K1799</f>
        <v>435</v>
      </c>
      <c r="S1799" s="211" t="s">
        <v>1939</v>
      </c>
      <c r="T1799" s="31" t="s">
        <v>3145</v>
      </c>
      <c r="U1799" s="211" t="s">
        <v>2141</v>
      </c>
      <c r="V1799" s="31" t="s">
        <v>4609</v>
      </c>
      <c r="W1799" s="16"/>
      <c r="X1799" s="16"/>
      <c r="Y1799" s="74">
        <v>1153</v>
      </c>
      <c r="Z1799" s="196" t="str">
        <f t="shared" si="84"/>
        <v/>
      </c>
    </row>
    <row r="1800" spans="2:26" ht="18.75">
      <c r="B1800" s="211" t="s">
        <v>2140</v>
      </c>
      <c r="C1800" s="211" t="s">
        <v>2808</v>
      </c>
      <c r="D1800" s="46" t="s">
        <v>2783</v>
      </c>
      <c r="E1800" s="31">
        <v>1</v>
      </c>
      <c r="F1800" s="31" t="s">
        <v>2807</v>
      </c>
      <c r="G1800" s="318">
        <v>8</v>
      </c>
      <c r="H1800" s="318">
        <f t="shared" si="85"/>
        <v>4.9382716049382713</v>
      </c>
      <c r="I1800" s="319">
        <v>230</v>
      </c>
      <c r="J1800" s="251">
        <f>_xlfn.XLOOKUP($I1800,Inputs!$C$6:$C$23,Inputs!$D$6:$D$23)*$G1800</f>
        <v>3.84</v>
      </c>
      <c r="K1800" s="252">
        <f t="shared" si="86"/>
        <v>3</v>
      </c>
      <c r="L1800" s="322"/>
      <c r="M1800" s="322"/>
      <c r="N1800" s="322"/>
      <c r="O1800" s="322"/>
      <c r="P1800" s="322"/>
      <c r="Q1800" s="250">
        <f>_xlfn.XLOOKUP($I1800,Inputs!$G$6:$G$23,Inputs!$J$6:$J$23)*$K1800</f>
        <v>402</v>
      </c>
      <c r="R1800" s="250">
        <f>_xlfn.XLOOKUP($I1800,Inputs!$G$6:$G$23,Inputs!$K$6:$K$23)*$K1800</f>
        <v>435</v>
      </c>
      <c r="S1800" s="211" t="s">
        <v>1934</v>
      </c>
      <c r="T1800" s="31" t="s">
        <v>2954</v>
      </c>
      <c r="U1800" s="211" t="s">
        <v>1935</v>
      </c>
      <c r="V1800" s="31" t="s">
        <v>3146</v>
      </c>
      <c r="W1800" s="16"/>
      <c r="X1800" s="16"/>
      <c r="Y1800" s="74">
        <v>1154</v>
      </c>
      <c r="Z1800" s="196" t="str">
        <f t="shared" si="84"/>
        <v/>
      </c>
    </row>
    <row r="1801" spans="2:26" ht="18.75">
      <c r="B1801" s="211" t="s">
        <v>2140</v>
      </c>
      <c r="C1801" s="211" t="s">
        <v>2808</v>
      </c>
      <c r="D1801" s="46" t="s">
        <v>2783</v>
      </c>
      <c r="E1801" s="31">
        <v>1</v>
      </c>
      <c r="F1801" s="31" t="s">
        <v>2807</v>
      </c>
      <c r="G1801" s="318">
        <v>0.1</v>
      </c>
      <c r="H1801" s="318">
        <f t="shared" si="85"/>
        <v>6.1728395061728392E-2</v>
      </c>
      <c r="I1801" s="319">
        <v>230</v>
      </c>
      <c r="J1801" s="251">
        <f>_xlfn.XLOOKUP($I1801,Inputs!$C$6:$C$23,Inputs!$D$6:$D$23)*$G1801</f>
        <v>4.8000000000000001E-2</v>
      </c>
      <c r="K1801" s="252">
        <f t="shared" si="86"/>
        <v>3</v>
      </c>
      <c r="L1801" s="322"/>
      <c r="M1801" s="322"/>
      <c r="N1801" s="322"/>
      <c r="O1801" s="322"/>
      <c r="P1801" s="322"/>
      <c r="Q1801" s="250">
        <f>_xlfn.XLOOKUP($I1801,Inputs!$G$6:$G$23,Inputs!$J$6:$J$23)*$K1801</f>
        <v>402</v>
      </c>
      <c r="R1801" s="250">
        <f>_xlfn.XLOOKUP($I1801,Inputs!$G$6:$G$23,Inputs!$K$6:$K$23)*$K1801</f>
        <v>435</v>
      </c>
      <c r="S1801" s="211" t="s">
        <v>1934</v>
      </c>
      <c r="T1801" s="31" t="s">
        <v>2954</v>
      </c>
      <c r="U1801" s="211" t="s">
        <v>4407</v>
      </c>
      <c r="V1801" s="31" t="s">
        <v>4522</v>
      </c>
      <c r="W1801" s="16"/>
      <c r="X1801" s="16"/>
      <c r="Y1801" s="74">
        <v>1155</v>
      </c>
      <c r="Z1801" s="196" t="str">
        <f t="shared" si="84"/>
        <v/>
      </c>
    </row>
    <row r="1802" spans="2:26" ht="18.75">
      <c r="B1802" s="211" t="s">
        <v>2140</v>
      </c>
      <c r="C1802" s="211" t="s">
        <v>2808</v>
      </c>
      <c r="D1802" s="46" t="s">
        <v>2783</v>
      </c>
      <c r="E1802" s="31">
        <v>2</v>
      </c>
      <c r="F1802" s="31" t="s">
        <v>2807</v>
      </c>
      <c r="G1802" s="318">
        <v>50</v>
      </c>
      <c r="H1802" s="318">
        <f t="shared" si="85"/>
        <v>30.864197530864196</v>
      </c>
      <c r="I1802" s="319">
        <v>230</v>
      </c>
      <c r="J1802" s="251">
        <f>_xlfn.XLOOKUP($I1802,Inputs!$C$6:$C$23,Inputs!$D$6:$D$23)*$G1802</f>
        <v>24</v>
      </c>
      <c r="K1802" s="252">
        <f t="shared" si="86"/>
        <v>3</v>
      </c>
      <c r="L1802" s="322"/>
      <c r="M1802" s="322"/>
      <c r="N1802" s="322"/>
      <c r="O1802" s="322"/>
      <c r="P1802" s="322"/>
      <c r="Q1802" s="250">
        <f>_xlfn.XLOOKUP($I1802,Inputs!$G$6:$G$23,Inputs!$J$6:$J$23)*$K1802</f>
        <v>402</v>
      </c>
      <c r="R1802" s="250">
        <f>_xlfn.XLOOKUP($I1802,Inputs!$G$6:$G$23,Inputs!$K$6:$K$23)*$K1802</f>
        <v>435</v>
      </c>
      <c r="S1802" s="211" t="s">
        <v>1751</v>
      </c>
      <c r="T1802" s="31" t="s">
        <v>4612</v>
      </c>
      <c r="U1802" s="211" t="s">
        <v>1934</v>
      </c>
      <c r="V1802" s="31" t="s">
        <v>2954</v>
      </c>
      <c r="W1802" s="16"/>
      <c r="X1802" s="16"/>
      <c r="Y1802" s="74">
        <v>1156</v>
      </c>
      <c r="Z1802" s="196" t="str">
        <f t="shared" si="84"/>
        <v/>
      </c>
    </row>
    <row r="1803" spans="2:26" ht="18.75">
      <c r="B1803" s="211" t="s">
        <v>2140</v>
      </c>
      <c r="C1803" s="211" t="s">
        <v>2808</v>
      </c>
      <c r="D1803" s="46" t="s">
        <v>2783</v>
      </c>
      <c r="E1803" s="31">
        <v>1</v>
      </c>
      <c r="F1803" s="31" t="s">
        <v>2807</v>
      </c>
      <c r="G1803" s="318">
        <v>6</v>
      </c>
      <c r="H1803" s="318">
        <f t="shared" si="85"/>
        <v>3.7037037037037033</v>
      </c>
      <c r="I1803" s="319">
        <v>230</v>
      </c>
      <c r="J1803" s="251">
        <f>_xlfn.XLOOKUP($I1803,Inputs!$C$6:$C$23,Inputs!$D$6:$D$23)*$G1803</f>
        <v>2.88</v>
      </c>
      <c r="K1803" s="252">
        <f t="shared" si="86"/>
        <v>3</v>
      </c>
      <c r="L1803" s="322"/>
      <c r="M1803" s="322"/>
      <c r="N1803" s="322"/>
      <c r="O1803" s="322"/>
      <c r="P1803" s="322"/>
      <c r="Q1803" s="250">
        <f>_xlfn.XLOOKUP($I1803,Inputs!$G$6:$G$23,Inputs!$J$6:$J$23)*$K1803</f>
        <v>402</v>
      </c>
      <c r="R1803" s="250">
        <f>_xlfn.XLOOKUP($I1803,Inputs!$G$6:$G$23,Inputs!$K$6:$K$23)*$K1803</f>
        <v>435</v>
      </c>
      <c r="S1803" s="211" t="s">
        <v>1935</v>
      </c>
      <c r="T1803" s="31" t="s">
        <v>3146</v>
      </c>
      <c r="U1803" s="211" t="s">
        <v>1937</v>
      </c>
      <c r="V1803" s="31" t="s">
        <v>3144</v>
      </c>
      <c r="W1803" s="16"/>
      <c r="X1803" s="16"/>
      <c r="Y1803" s="74">
        <v>1157</v>
      </c>
      <c r="Z1803" s="196" t="str">
        <f t="shared" si="84"/>
        <v/>
      </c>
    </row>
    <row r="1804" spans="2:26" ht="18.75">
      <c r="B1804" s="211" t="s">
        <v>2140</v>
      </c>
      <c r="C1804" s="211" t="s">
        <v>2808</v>
      </c>
      <c r="D1804" s="46" t="s">
        <v>2783</v>
      </c>
      <c r="E1804" s="31">
        <v>1</v>
      </c>
      <c r="F1804" s="31" t="s">
        <v>2807</v>
      </c>
      <c r="G1804" s="318">
        <v>0.1</v>
      </c>
      <c r="H1804" s="318">
        <f t="shared" si="85"/>
        <v>6.1728395061728392E-2</v>
      </c>
      <c r="I1804" s="319">
        <v>230</v>
      </c>
      <c r="J1804" s="251">
        <f>_xlfn.XLOOKUP($I1804,Inputs!$C$6:$C$23,Inputs!$D$6:$D$23)*$G1804</f>
        <v>4.8000000000000001E-2</v>
      </c>
      <c r="K1804" s="252">
        <f t="shared" si="86"/>
        <v>3</v>
      </c>
      <c r="L1804" s="322"/>
      <c r="M1804" s="322"/>
      <c r="N1804" s="322"/>
      <c r="O1804" s="322"/>
      <c r="P1804" s="322"/>
      <c r="Q1804" s="250">
        <f>_xlfn.XLOOKUP($I1804,Inputs!$G$6:$G$23,Inputs!$J$6:$J$23)*$K1804</f>
        <v>402</v>
      </c>
      <c r="R1804" s="250">
        <f>_xlfn.XLOOKUP($I1804,Inputs!$G$6:$G$23,Inputs!$K$6:$K$23)*$K1804</f>
        <v>435</v>
      </c>
      <c r="S1804" s="211" t="s">
        <v>1935</v>
      </c>
      <c r="T1804" s="134" t="s">
        <v>3146</v>
      </c>
      <c r="U1804" s="211" t="s">
        <v>3478</v>
      </c>
      <c r="V1804" s="31" t="s">
        <v>3914</v>
      </c>
      <c r="W1804" s="16"/>
      <c r="X1804" s="16"/>
      <c r="Y1804" s="74">
        <v>1158</v>
      </c>
      <c r="Z1804" s="196" t="str">
        <f t="shared" ref="Z1804:Z1867" si="87">IF(S1804=U1804,"YES","")</f>
        <v/>
      </c>
    </row>
    <row r="1805" spans="2:26" ht="18.75">
      <c r="B1805" s="211" t="s">
        <v>2142</v>
      </c>
      <c r="C1805" s="211" t="s">
        <v>2808</v>
      </c>
      <c r="D1805" s="46" t="s">
        <v>2783</v>
      </c>
      <c r="E1805" s="31">
        <v>1</v>
      </c>
      <c r="F1805" s="31" t="s">
        <v>2807</v>
      </c>
      <c r="G1805" s="318">
        <v>38</v>
      </c>
      <c r="H1805" s="318">
        <f t="shared" si="85"/>
        <v>23.456790123456788</v>
      </c>
      <c r="I1805" s="319">
        <v>230</v>
      </c>
      <c r="J1805" s="251">
        <f>_xlfn.XLOOKUP($I1805,Inputs!$C$6:$C$23,Inputs!$D$6:$D$23)*$G1805</f>
        <v>18.239999999999998</v>
      </c>
      <c r="K1805" s="252">
        <f t="shared" si="86"/>
        <v>3</v>
      </c>
      <c r="L1805" s="322"/>
      <c r="M1805" s="322"/>
      <c r="N1805" s="322"/>
      <c r="O1805" s="322"/>
      <c r="P1805" s="322"/>
      <c r="Q1805" s="250">
        <f>_xlfn.XLOOKUP($I1805,Inputs!$G$6:$G$23,Inputs!$J$6:$J$23)*$K1805</f>
        <v>402</v>
      </c>
      <c r="R1805" s="250">
        <f>_xlfn.XLOOKUP($I1805,Inputs!$G$6:$G$23,Inputs!$K$6:$K$23)*$K1805</f>
        <v>435</v>
      </c>
      <c r="S1805" s="211" t="s">
        <v>4403</v>
      </c>
      <c r="T1805" s="31" t="s">
        <v>4504</v>
      </c>
      <c r="U1805" s="211" t="s">
        <v>2143</v>
      </c>
      <c r="V1805" s="31" t="s">
        <v>2955</v>
      </c>
      <c r="W1805" s="16"/>
      <c r="X1805" s="16"/>
      <c r="Y1805" s="74">
        <v>1159</v>
      </c>
      <c r="Z1805" s="196" t="str">
        <f t="shared" si="87"/>
        <v/>
      </c>
    </row>
    <row r="1806" spans="2:26" ht="18.75">
      <c r="B1806" s="211" t="s">
        <v>2142</v>
      </c>
      <c r="C1806" s="211" t="s">
        <v>2808</v>
      </c>
      <c r="D1806" s="46" t="s">
        <v>2783</v>
      </c>
      <c r="E1806" s="31">
        <v>2</v>
      </c>
      <c r="F1806" s="31" t="s">
        <v>2807</v>
      </c>
      <c r="G1806" s="318">
        <v>0.1</v>
      </c>
      <c r="H1806" s="318">
        <f t="shared" si="85"/>
        <v>6.1728395061728392E-2</v>
      </c>
      <c r="I1806" s="319">
        <v>230</v>
      </c>
      <c r="J1806" s="251">
        <f>_xlfn.XLOOKUP($I1806,Inputs!$C$6:$C$23,Inputs!$D$6:$D$23)*$G1806</f>
        <v>4.8000000000000001E-2</v>
      </c>
      <c r="K1806" s="252">
        <f t="shared" si="86"/>
        <v>3</v>
      </c>
      <c r="L1806" s="322"/>
      <c r="M1806" s="322"/>
      <c r="N1806" s="322"/>
      <c r="O1806" s="322"/>
      <c r="P1806" s="322"/>
      <c r="Q1806" s="250">
        <f>_xlfn.XLOOKUP($I1806,Inputs!$G$6:$G$23,Inputs!$J$6:$J$23)*$K1806</f>
        <v>402</v>
      </c>
      <c r="R1806" s="250">
        <f>_xlfn.XLOOKUP($I1806,Inputs!$G$6:$G$23,Inputs!$K$6:$K$23)*$K1806</f>
        <v>435</v>
      </c>
      <c r="S1806" s="211" t="s">
        <v>2143</v>
      </c>
      <c r="T1806" s="31" t="s">
        <v>2955</v>
      </c>
      <c r="U1806" s="211" t="s">
        <v>2144</v>
      </c>
      <c r="V1806" s="31" t="s">
        <v>4003</v>
      </c>
      <c r="W1806" s="16"/>
      <c r="X1806" s="16"/>
      <c r="Y1806" s="74">
        <v>1160</v>
      </c>
      <c r="Z1806" s="196" t="str">
        <f t="shared" si="87"/>
        <v/>
      </c>
    </row>
    <row r="1807" spans="2:26" ht="18.75">
      <c r="B1807" s="211" t="s">
        <v>2142</v>
      </c>
      <c r="C1807" s="211" t="s">
        <v>2808</v>
      </c>
      <c r="D1807" s="46" t="s">
        <v>2783</v>
      </c>
      <c r="E1807" s="31">
        <v>2</v>
      </c>
      <c r="F1807" s="31" t="s">
        <v>2807</v>
      </c>
      <c r="G1807" s="318">
        <v>35</v>
      </c>
      <c r="H1807" s="318">
        <f t="shared" si="85"/>
        <v>21.604938271604937</v>
      </c>
      <c r="I1807" s="319">
        <v>230</v>
      </c>
      <c r="J1807" s="251">
        <f>_xlfn.XLOOKUP($I1807,Inputs!$C$6:$C$23,Inputs!$D$6:$D$23)*$G1807</f>
        <v>16.8</v>
      </c>
      <c r="K1807" s="252">
        <f t="shared" si="86"/>
        <v>3</v>
      </c>
      <c r="L1807" s="322"/>
      <c r="M1807" s="322"/>
      <c r="N1807" s="322"/>
      <c r="O1807" s="322"/>
      <c r="P1807" s="322"/>
      <c r="Q1807" s="250">
        <f>_xlfn.XLOOKUP($I1807,Inputs!$G$6:$G$23,Inputs!$J$6:$J$23)*$K1807</f>
        <v>402</v>
      </c>
      <c r="R1807" s="250">
        <f>_xlfn.XLOOKUP($I1807,Inputs!$G$6:$G$23,Inputs!$K$6:$K$23)*$K1807</f>
        <v>435</v>
      </c>
      <c r="S1807" s="211" t="s">
        <v>2143</v>
      </c>
      <c r="T1807" s="31" t="s">
        <v>2955</v>
      </c>
      <c r="U1807" s="211" t="s">
        <v>2145</v>
      </c>
      <c r="V1807" s="31" t="s">
        <v>2956</v>
      </c>
      <c r="W1807" s="16"/>
      <c r="X1807" s="16"/>
      <c r="Y1807" s="74">
        <v>1161</v>
      </c>
      <c r="Z1807" s="196" t="str">
        <f t="shared" si="87"/>
        <v/>
      </c>
    </row>
    <row r="1808" spans="2:26" ht="18.75">
      <c r="B1808" s="211" t="s">
        <v>2142</v>
      </c>
      <c r="C1808" s="211" t="s">
        <v>2808</v>
      </c>
      <c r="D1808" s="46" t="s">
        <v>2783</v>
      </c>
      <c r="E1808" s="31">
        <v>1</v>
      </c>
      <c r="F1808" s="31" t="s">
        <v>2807</v>
      </c>
      <c r="G1808" s="318">
        <v>30</v>
      </c>
      <c r="H1808" s="318">
        <f t="shared" si="85"/>
        <v>18.518518518518519</v>
      </c>
      <c r="I1808" s="319">
        <v>230</v>
      </c>
      <c r="J1808" s="251">
        <f>_xlfn.XLOOKUP($I1808,Inputs!$C$6:$C$23,Inputs!$D$6:$D$23)*$G1808</f>
        <v>14.399999999999999</v>
      </c>
      <c r="K1808" s="252">
        <f t="shared" si="86"/>
        <v>3</v>
      </c>
      <c r="L1808" s="322"/>
      <c r="M1808" s="322"/>
      <c r="N1808" s="322"/>
      <c r="O1808" s="322"/>
      <c r="P1808" s="322"/>
      <c r="Q1808" s="250">
        <f>_xlfn.XLOOKUP($I1808,Inputs!$G$6:$G$23,Inputs!$J$6:$J$23)*$K1808</f>
        <v>402</v>
      </c>
      <c r="R1808" s="250">
        <f>_xlfn.XLOOKUP($I1808,Inputs!$G$6:$G$23,Inputs!$K$6:$K$23)*$K1808</f>
        <v>435</v>
      </c>
      <c r="S1808" s="211" t="s">
        <v>2145</v>
      </c>
      <c r="T1808" s="31" t="s">
        <v>2956</v>
      </c>
      <c r="U1808" s="211" t="s">
        <v>2127</v>
      </c>
      <c r="V1808" s="31" t="s">
        <v>3962</v>
      </c>
      <c r="W1808" s="16"/>
      <c r="X1808" s="16"/>
      <c r="Y1808" s="74">
        <v>1162</v>
      </c>
      <c r="Z1808" s="196" t="str">
        <f t="shared" si="87"/>
        <v/>
      </c>
    </row>
    <row r="1809" spans="2:26" ht="18.75">
      <c r="B1809" s="211" t="s">
        <v>2142</v>
      </c>
      <c r="C1809" s="211" t="s">
        <v>2808</v>
      </c>
      <c r="D1809" s="46" t="s">
        <v>2783</v>
      </c>
      <c r="E1809" s="31">
        <v>1</v>
      </c>
      <c r="F1809" s="31" t="s">
        <v>2807</v>
      </c>
      <c r="G1809" s="318">
        <v>90</v>
      </c>
      <c r="H1809" s="318">
        <f t="shared" si="85"/>
        <v>55.55555555555555</v>
      </c>
      <c r="I1809" s="319">
        <v>230</v>
      </c>
      <c r="J1809" s="251">
        <f>_xlfn.XLOOKUP($I1809,Inputs!$C$6:$C$23,Inputs!$D$6:$D$23)*$G1809</f>
        <v>43.199999999999996</v>
      </c>
      <c r="K1809" s="252">
        <f t="shared" si="86"/>
        <v>2.9972162166153491</v>
      </c>
      <c r="L1809" s="322"/>
      <c r="M1809" s="322"/>
      <c r="N1809" s="322"/>
      <c r="O1809" s="322"/>
      <c r="P1809" s="322"/>
      <c r="Q1809" s="250">
        <f>_xlfn.XLOOKUP($I1809,Inputs!$G$6:$G$23,Inputs!$J$6:$J$23)*$K1809</f>
        <v>401.62697302645677</v>
      </c>
      <c r="R1809" s="250">
        <f>_xlfn.XLOOKUP($I1809,Inputs!$G$6:$G$23,Inputs!$K$6:$K$23)*$K1809</f>
        <v>434.59635140922563</v>
      </c>
      <c r="S1809" s="211" t="s">
        <v>2145</v>
      </c>
      <c r="T1809" s="31" t="s">
        <v>2956</v>
      </c>
      <c r="U1809" s="211" t="s">
        <v>4657</v>
      </c>
      <c r="V1809" s="31" t="s">
        <v>4249</v>
      </c>
      <c r="W1809" s="16"/>
      <c r="X1809" s="16"/>
      <c r="Y1809" s="74">
        <v>1163</v>
      </c>
      <c r="Z1809" s="196" t="str">
        <f t="shared" si="87"/>
        <v/>
      </c>
    </row>
    <row r="1810" spans="2:26" ht="18.75">
      <c r="B1810" s="211" t="s">
        <v>2146</v>
      </c>
      <c r="C1810" s="211" t="s">
        <v>2808</v>
      </c>
      <c r="D1810" s="46" t="s">
        <v>2783</v>
      </c>
      <c r="E1810" s="31">
        <v>1</v>
      </c>
      <c r="F1810" s="31" t="s">
        <v>2807</v>
      </c>
      <c r="G1810" s="318">
        <v>38</v>
      </c>
      <c r="H1810" s="318">
        <f t="shared" si="85"/>
        <v>23.456790123456788</v>
      </c>
      <c r="I1810" s="319">
        <v>230</v>
      </c>
      <c r="J1810" s="251">
        <f>_xlfn.XLOOKUP($I1810,Inputs!$C$6:$C$23,Inputs!$D$6:$D$23)*$G1810</f>
        <v>18.239999999999998</v>
      </c>
      <c r="K1810" s="252">
        <f t="shared" si="86"/>
        <v>3</v>
      </c>
      <c r="L1810" s="322"/>
      <c r="M1810" s="322"/>
      <c r="N1810" s="322"/>
      <c r="O1810" s="322"/>
      <c r="P1810" s="322"/>
      <c r="Q1810" s="250">
        <f>_xlfn.XLOOKUP($I1810,Inputs!$G$6:$G$23,Inputs!$J$6:$J$23)*$K1810</f>
        <v>402</v>
      </c>
      <c r="R1810" s="250">
        <f>_xlfn.XLOOKUP($I1810,Inputs!$G$6:$G$23,Inputs!$K$6:$K$23)*$K1810</f>
        <v>435</v>
      </c>
      <c r="S1810" s="211" t="s">
        <v>4403</v>
      </c>
      <c r="T1810" s="31" t="s">
        <v>4504</v>
      </c>
      <c r="U1810" s="211" t="s">
        <v>2143</v>
      </c>
      <c r="V1810" s="31" t="s">
        <v>2955</v>
      </c>
      <c r="W1810" s="16"/>
      <c r="X1810" s="16"/>
      <c r="Y1810" s="74">
        <v>1164</v>
      </c>
      <c r="Z1810" s="196" t="str">
        <f t="shared" si="87"/>
        <v/>
      </c>
    </row>
    <row r="1811" spans="2:26" ht="18.75">
      <c r="B1811" s="211" t="s">
        <v>2146</v>
      </c>
      <c r="C1811" s="211" t="s">
        <v>2808</v>
      </c>
      <c r="D1811" s="46" t="s">
        <v>2783</v>
      </c>
      <c r="E1811" s="31">
        <v>2</v>
      </c>
      <c r="F1811" s="31" t="s">
        <v>2807</v>
      </c>
      <c r="G1811" s="318">
        <v>0.1</v>
      </c>
      <c r="H1811" s="318">
        <f t="shared" si="85"/>
        <v>6.1728395061728392E-2</v>
      </c>
      <c r="I1811" s="319">
        <v>230</v>
      </c>
      <c r="J1811" s="251">
        <f>_xlfn.XLOOKUP($I1811,Inputs!$C$6:$C$23,Inputs!$D$6:$D$23)*$G1811</f>
        <v>4.8000000000000001E-2</v>
      </c>
      <c r="K1811" s="252">
        <f t="shared" si="86"/>
        <v>3</v>
      </c>
      <c r="L1811" s="322"/>
      <c r="M1811" s="322"/>
      <c r="N1811" s="322"/>
      <c r="O1811" s="322"/>
      <c r="P1811" s="322"/>
      <c r="Q1811" s="250">
        <f>_xlfn.XLOOKUP($I1811,Inputs!$G$6:$G$23,Inputs!$J$6:$J$23)*$K1811</f>
        <v>402</v>
      </c>
      <c r="R1811" s="250">
        <f>_xlfn.XLOOKUP($I1811,Inputs!$G$6:$G$23,Inputs!$K$6:$K$23)*$K1811</f>
        <v>435</v>
      </c>
      <c r="S1811" s="211" t="s">
        <v>2143</v>
      </c>
      <c r="T1811" s="31" t="s">
        <v>2955</v>
      </c>
      <c r="U1811" s="211" t="s">
        <v>2144</v>
      </c>
      <c r="V1811" s="31" t="s">
        <v>4003</v>
      </c>
      <c r="W1811" s="16"/>
      <c r="X1811" s="16"/>
      <c r="Y1811" s="74">
        <v>1165</v>
      </c>
      <c r="Z1811" s="196" t="str">
        <f t="shared" si="87"/>
        <v/>
      </c>
    </row>
    <row r="1812" spans="2:26" ht="18.75">
      <c r="B1812" s="211" t="s">
        <v>2146</v>
      </c>
      <c r="C1812" s="211" t="s">
        <v>2808</v>
      </c>
      <c r="D1812" s="46" t="s">
        <v>2783</v>
      </c>
      <c r="E1812" s="31">
        <v>1</v>
      </c>
      <c r="F1812" s="31" t="s">
        <v>2807</v>
      </c>
      <c r="G1812" s="318">
        <v>35</v>
      </c>
      <c r="H1812" s="318">
        <f t="shared" si="85"/>
        <v>21.604938271604937</v>
      </c>
      <c r="I1812" s="319">
        <v>230</v>
      </c>
      <c r="J1812" s="251">
        <f>_xlfn.XLOOKUP($I1812,Inputs!$C$6:$C$23,Inputs!$D$6:$D$23)*$G1812</f>
        <v>16.8</v>
      </c>
      <c r="K1812" s="252">
        <f t="shared" si="86"/>
        <v>3</v>
      </c>
      <c r="L1812" s="322"/>
      <c r="M1812" s="322"/>
      <c r="N1812" s="322"/>
      <c r="O1812" s="322"/>
      <c r="P1812" s="322"/>
      <c r="Q1812" s="250">
        <f>_xlfn.XLOOKUP($I1812,Inputs!$G$6:$G$23,Inputs!$J$6:$J$23)*$K1812</f>
        <v>402</v>
      </c>
      <c r="R1812" s="250">
        <f>_xlfn.XLOOKUP($I1812,Inputs!$G$6:$G$23,Inputs!$K$6:$K$23)*$K1812</f>
        <v>435</v>
      </c>
      <c r="S1812" s="211" t="s">
        <v>2143</v>
      </c>
      <c r="T1812" s="31" t="s">
        <v>2955</v>
      </c>
      <c r="U1812" s="211" t="s">
        <v>2147</v>
      </c>
      <c r="V1812" s="31" t="s">
        <v>2957</v>
      </c>
      <c r="W1812" s="16"/>
      <c r="X1812" s="16"/>
      <c r="Y1812" s="74">
        <v>1166</v>
      </c>
      <c r="Z1812" s="196" t="str">
        <f t="shared" si="87"/>
        <v/>
      </c>
    </row>
    <row r="1813" spans="2:26" ht="18.75">
      <c r="B1813" s="211" t="s">
        <v>2146</v>
      </c>
      <c r="C1813" s="211" t="s">
        <v>2808</v>
      </c>
      <c r="D1813" s="46" t="s">
        <v>2783</v>
      </c>
      <c r="E1813" s="31">
        <v>1</v>
      </c>
      <c r="F1813" s="31" t="s">
        <v>2807</v>
      </c>
      <c r="G1813" s="318">
        <v>18</v>
      </c>
      <c r="H1813" s="318">
        <f t="shared" si="85"/>
        <v>11.111111111111111</v>
      </c>
      <c r="I1813" s="319">
        <v>230</v>
      </c>
      <c r="J1813" s="251">
        <f>_xlfn.XLOOKUP($I1813,Inputs!$C$6:$C$23,Inputs!$D$6:$D$23)*$G1813</f>
        <v>8.64</v>
      </c>
      <c r="K1813" s="252">
        <f t="shared" si="86"/>
        <v>3</v>
      </c>
      <c r="L1813" s="322"/>
      <c r="M1813" s="322"/>
      <c r="N1813" s="322"/>
      <c r="O1813" s="322"/>
      <c r="P1813" s="322"/>
      <c r="Q1813" s="250">
        <f>_xlfn.XLOOKUP($I1813,Inputs!$G$6:$G$23,Inputs!$J$6:$J$23)*$K1813</f>
        <v>402</v>
      </c>
      <c r="R1813" s="250">
        <f>_xlfn.XLOOKUP($I1813,Inputs!$G$6:$G$23,Inputs!$K$6:$K$23)*$K1813</f>
        <v>435</v>
      </c>
      <c r="S1813" s="211" t="s">
        <v>2147</v>
      </c>
      <c r="T1813" s="31" t="s">
        <v>2957</v>
      </c>
      <c r="U1813" s="211" t="s">
        <v>2148</v>
      </c>
      <c r="V1813" s="31" t="s">
        <v>4240</v>
      </c>
      <c r="W1813" s="16"/>
      <c r="X1813" s="16"/>
      <c r="Y1813" s="74">
        <v>1167</v>
      </c>
      <c r="Z1813" s="196" t="str">
        <f t="shared" si="87"/>
        <v/>
      </c>
    </row>
    <row r="1814" spans="2:26" ht="18.75">
      <c r="B1814" s="211" t="s">
        <v>2146</v>
      </c>
      <c r="C1814" s="211" t="s">
        <v>2808</v>
      </c>
      <c r="D1814" s="46" t="s">
        <v>2783</v>
      </c>
      <c r="E1814" s="31">
        <v>1</v>
      </c>
      <c r="F1814" s="31" t="s">
        <v>2807</v>
      </c>
      <c r="G1814" s="318">
        <v>90</v>
      </c>
      <c r="H1814" s="318">
        <f t="shared" si="85"/>
        <v>55.55555555555555</v>
      </c>
      <c r="I1814" s="319">
        <v>230</v>
      </c>
      <c r="J1814" s="251">
        <f>_xlfn.XLOOKUP($I1814,Inputs!$C$6:$C$23,Inputs!$D$6:$D$23)*$G1814</f>
        <v>43.199999999999996</v>
      </c>
      <c r="K1814" s="252">
        <f t="shared" si="86"/>
        <v>2.9972162166153491</v>
      </c>
      <c r="L1814" s="322"/>
      <c r="M1814" s="322"/>
      <c r="N1814" s="322"/>
      <c r="O1814" s="322"/>
      <c r="P1814" s="322"/>
      <c r="Q1814" s="250">
        <f>_xlfn.XLOOKUP($I1814,Inputs!$G$6:$G$23,Inputs!$J$6:$J$23)*$K1814</f>
        <v>401.62697302645677</v>
      </c>
      <c r="R1814" s="250">
        <f>_xlfn.XLOOKUP($I1814,Inputs!$G$6:$G$23,Inputs!$K$6:$K$23)*$K1814</f>
        <v>434.59635140922563</v>
      </c>
      <c r="S1814" s="211" t="s">
        <v>2147</v>
      </c>
      <c r="T1814" s="31" t="s">
        <v>2957</v>
      </c>
      <c r="U1814" s="211" t="s">
        <v>4657</v>
      </c>
      <c r="V1814" s="31" t="s">
        <v>4249</v>
      </c>
      <c r="W1814" s="16"/>
      <c r="X1814" s="16"/>
      <c r="Y1814" s="74">
        <v>1168</v>
      </c>
      <c r="Z1814" s="196" t="str">
        <f t="shared" si="87"/>
        <v/>
      </c>
    </row>
    <row r="1815" spans="2:26" ht="18.75">
      <c r="B1815" s="211" t="s">
        <v>2151</v>
      </c>
      <c r="C1815" s="211" t="s">
        <v>2808</v>
      </c>
      <c r="D1815" s="46" t="s">
        <v>2783</v>
      </c>
      <c r="E1815" s="31">
        <v>1</v>
      </c>
      <c r="F1815" s="31" t="s">
        <v>2807</v>
      </c>
      <c r="G1815" s="318">
        <v>0.1</v>
      </c>
      <c r="H1815" s="318">
        <f t="shared" si="85"/>
        <v>6.1728395061728392E-2</v>
      </c>
      <c r="I1815" s="319">
        <v>230</v>
      </c>
      <c r="J1815" s="251">
        <f>_xlfn.XLOOKUP($I1815,Inputs!$C$6:$C$23,Inputs!$D$6:$D$23)*$G1815</f>
        <v>4.8000000000000001E-2</v>
      </c>
      <c r="K1815" s="252">
        <f t="shared" si="86"/>
        <v>3</v>
      </c>
      <c r="L1815" s="322"/>
      <c r="M1815" s="322"/>
      <c r="N1815" s="322"/>
      <c r="O1815" s="322"/>
      <c r="P1815" s="322"/>
      <c r="Q1815" s="250">
        <f>_xlfn.XLOOKUP($I1815,Inputs!$G$6:$G$23,Inputs!$J$6:$J$23)*$K1815</f>
        <v>402</v>
      </c>
      <c r="R1815" s="250">
        <f>_xlfn.XLOOKUP($I1815,Inputs!$G$6:$G$23,Inputs!$K$6:$K$23)*$K1815</f>
        <v>435</v>
      </c>
      <c r="S1815" s="211" t="s">
        <v>2760</v>
      </c>
      <c r="T1815" s="31" t="s">
        <v>3327</v>
      </c>
      <c r="U1815" s="211" t="s">
        <v>1900</v>
      </c>
      <c r="V1815" s="31" t="s">
        <v>4090</v>
      </c>
      <c r="W1815" s="16"/>
      <c r="X1815" s="16"/>
      <c r="Y1815" s="74">
        <v>1172</v>
      </c>
      <c r="Z1815" s="196" t="str">
        <f t="shared" si="87"/>
        <v/>
      </c>
    </row>
    <row r="1816" spans="2:26" ht="18.75">
      <c r="B1816" s="211" t="s">
        <v>2151</v>
      </c>
      <c r="C1816" s="211" t="s">
        <v>2808</v>
      </c>
      <c r="D1816" s="46" t="s">
        <v>2783</v>
      </c>
      <c r="E1816" s="31">
        <v>1</v>
      </c>
      <c r="F1816" s="31" t="s">
        <v>2807</v>
      </c>
      <c r="G1816" s="318">
        <v>30</v>
      </c>
      <c r="H1816" s="318">
        <f t="shared" si="85"/>
        <v>18.518518518518519</v>
      </c>
      <c r="I1816" s="319">
        <v>230</v>
      </c>
      <c r="J1816" s="251">
        <f>_xlfn.XLOOKUP($I1816,Inputs!$C$6:$C$23,Inputs!$D$6:$D$23)*$G1816</f>
        <v>14.399999999999999</v>
      </c>
      <c r="K1816" s="252">
        <f t="shared" si="86"/>
        <v>3</v>
      </c>
      <c r="L1816" s="322"/>
      <c r="M1816" s="322"/>
      <c r="N1816" s="322"/>
      <c r="O1816" s="322"/>
      <c r="P1816" s="322"/>
      <c r="Q1816" s="250">
        <f>_xlfn.XLOOKUP($I1816,Inputs!$G$6:$G$23,Inputs!$J$6:$J$23)*$K1816</f>
        <v>402</v>
      </c>
      <c r="R1816" s="250">
        <f>_xlfn.XLOOKUP($I1816,Inputs!$G$6:$G$23,Inputs!$K$6:$K$23)*$K1816</f>
        <v>435</v>
      </c>
      <c r="S1816" s="211" t="s">
        <v>2152</v>
      </c>
      <c r="T1816" s="31" t="s">
        <v>3326</v>
      </c>
      <c r="U1816" s="211" t="s">
        <v>2760</v>
      </c>
      <c r="V1816" s="31" t="s">
        <v>3327</v>
      </c>
      <c r="W1816" s="16"/>
      <c r="X1816" s="16"/>
      <c r="Y1816" s="74">
        <v>1173</v>
      </c>
      <c r="Z1816" s="196" t="str">
        <f t="shared" si="87"/>
        <v/>
      </c>
    </row>
    <row r="1817" spans="2:26" ht="18.75">
      <c r="B1817" s="211" t="s">
        <v>2151</v>
      </c>
      <c r="C1817" s="211" t="s">
        <v>2808</v>
      </c>
      <c r="D1817" s="46" t="s">
        <v>2783</v>
      </c>
      <c r="E1817" s="31">
        <v>1</v>
      </c>
      <c r="F1817" s="31" t="s">
        <v>2807</v>
      </c>
      <c r="G1817" s="318">
        <v>50</v>
      </c>
      <c r="H1817" s="318">
        <f t="shared" si="85"/>
        <v>30.864197530864196</v>
      </c>
      <c r="I1817" s="319">
        <v>230</v>
      </c>
      <c r="J1817" s="251">
        <f>_xlfn.XLOOKUP($I1817,Inputs!$C$6:$C$23,Inputs!$D$6:$D$23)*$G1817</f>
        <v>24</v>
      </c>
      <c r="K1817" s="252">
        <f t="shared" si="86"/>
        <v>3</v>
      </c>
      <c r="L1817" s="322"/>
      <c r="M1817" s="322"/>
      <c r="N1817" s="322"/>
      <c r="O1817" s="322"/>
      <c r="P1817" s="322"/>
      <c r="Q1817" s="250">
        <f>_xlfn.XLOOKUP($I1817,Inputs!$G$6:$G$23,Inputs!$J$6:$J$23)*$K1817</f>
        <v>402</v>
      </c>
      <c r="R1817" s="250">
        <f>_xlfn.XLOOKUP($I1817,Inputs!$G$6:$G$23,Inputs!$K$6:$K$23)*$K1817</f>
        <v>435</v>
      </c>
      <c r="S1817" s="211" t="s">
        <v>4407</v>
      </c>
      <c r="T1817" s="31" t="s">
        <v>4522</v>
      </c>
      <c r="U1817" s="211" t="s">
        <v>2152</v>
      </c>
      <c r="V1817" s="31" t="s">
        <v>3326</v>
      </c>
      <c r="W1817" s="16"/>
      <c r="X1817" s="16"/>
      <c r="Y1817" s="74">
        <v>1174</v>
      </c>
      <c r="Z1817" s="196" t="str">
        <f t="shared" si="87"/>
        <v/>
      </c>
    </row>
    <row r="1818" spans="2:26" ht="18.75">
      <c r="B1818" s="211" t="s">
        <v>2153</v>
      </c>
      <c r="C1818" s="211" t="s">
        <v>2808</v>
      </c>
      <c r="D1818" s="46" t="s">
        <v>2783</v>
      </c>
      <c r="E1818" s="31">
        <v>1</v>
      </c>
      <c r="F1818" s="31" t="s">
        <v>2807</v>
      </c>
      <c r="G1818" s="318">
        <v>73</v>
      </c>
      <c r="H1818" s="318">
        <f t="shared" si="85"/>
        <v>45.061728395061728</v>
      </c>
      <c r="I1818" s="319">
        <v>230</v>
      </c>
      <c r="J1818" s="251">
        <f>_xlfn.XLOOKUP($I1818,Inputs!$C$6:$C$23,Inputs!$D$6:$D$23)*$G1818</f>
        <v>35.04</v>
      </c>
      <c r="K1818" s="252">
        <f t="shared" si="86"/>
        <v>3</v>
      </c>
      <c r="L1818" s="322"/>
      <c r="M1818" s="322"/>
      <c r="N1818" s="322"/>
      <c r="O1818" s="322"/>
      <c r="P1818" s="322"/>
      <c r="Q1818" s="250">
        <f>_xlfn.XLOOKUP($I1818,Inputs!$G$6:$G$23,Inputs!$J$6:$J$23)*$K1818</f>
        <v>402</v>
      </c>
      <c r="R1818" s="250">
        <f>_xlfn.XLOOKUP($I1818,Inputs!$G$6:$G$23,Inputs!$K$6:$K$23)*$K1818</f>
        <v>435</v>
      </c>
      <c r="S1818" s="211" t="s">
        <v>4403</v>
      </c>
      <c r="T1818" s="31" t="s">
        <v>4504</v>
      </c>
      <c r="U1818" s="211" t="s">
        <v>2145</v>
      </c>
      <c r="V1818" s="31" t="s">
        <v>2956</v>
      </c>
      <c r="W1818" s="16"/>
      <c r="X1818" s="16"/>
      <c r="Y1818" s="74">
        <v>1175</v>
      </c>
      <c r="Z1818" s="196" t="str">
        <f t="shared" si="87"/>
        <v/>
      </c>
    </row>
    <row r="1819" spans="2:26" ht="18.75">
      <c r="B1819" s="211" t="s">
        <v>2153</v>
      </c>
      <c r="C1819" s="211" t="s">
        <v>2808</v>
      </c>
      <c r="D1819" s="46" t="s">
        <v>2783</v>
      </c>
      <c r="E1819" s="31">
        <v>1</v>
      </c>
      <c r="F1819" s="31" t="s">
        <v>2807</v>
      </c>
      <c r="G1819" s="318">
        <v>0.3</v>
      </c>
      <c r="H1819" s="318">
        <f t="shared" si="85"/>
        <v>0.18518518518518517</v>
      </c>
      <c r="I1819" s="319">
        <v>230</v>
      </c>
      <c r="J1819" s="251">
        <f>_xlfn.XLOOKUP($I1819,Inputs!$C$6:$C$23,Inputs!$D$6:$D$23)*$G1819</f>
        <v>0.14399999999999999</v>
      </c>
      <c r="K1819" s="252">
        <f t="shared" si="86"/>
        <v>3</v>
      </c>
      <c r="L1819" s="322"/>
      <c r="M1819" s="322"/>
      <c r="N1819" s="322"/>
      <c r="O1819" s="322"/>
      <c r="P1819" s="322"/>
      <c r="Q1819" s="250">
        <f>_xlfn.XLOOKUP($I1819,Inputs!$G$6:$G$23,Inputs!$J$6:$J$23)*$K1819</f>
        <v>402</v>
      </c>
      <c r="R1819" s="250">
        <f>_xlfn.XLOOKUP($I1819,Inputs!$G$6:$G$23,Inputs!$K$6:$K$23)*$K1819</f>
        <v>435</v>
      </c>
      <c r="S1819" s="211" t="s">
        <v>2145</v>
      </c>
      <c r="T1819" s="31" t="s">
        <v>2956</v>
      </c>
      <c r="U1819" s="211" t="s">
        <v>2147</v>
      </c>
      <c r="V1819" s="31" t="s">
        <v>2957</v>
      </c>
      <c r="W1819" s="16"/>
      <c r="X1819" s="16"/>
      <c r="Y1819" s="74">
        <v>1176</v>
      </c>
      <c r="Z1819" s="196" t="str">
        <f t="shared" si="87"/>
        <v/>
      </c>
    </row>
    <row r="1820" spans="2:26" ht="18.75">
      <c r="B1820" s="211" t="s">
        <v>2153</v>
      </c>
      <c r="C1820" s="211" t="s">
        <v>2808</v>
      </c>
      <c r="D1820" s="46" t="s">
        <v>2783</v>
      </c>
      <c r="E1820" s="31">
        <v>1</v>
      </c>
      <c r="F1820" s="31" t="s">
        <v>2807</v>
      </c>
      <c r="G1820" s="318">
        <v>30</v>
      </c>
      <c r="H1820" s="318">
        <f t="shared" si="85"/>
        <v>18.518518518518519</v>
      </c>
      <c r="I1820" s="319">
        <v>230</v>
      </c>
      <c r="J1820" s="251">
        <f>_xlfn.XLOOKUP($I1820,Inputs!$C$6:$C$23,Inputs!$D$6:$D$23)*$G1820</f>
        <v>14.399999999999999</v>
      </c>
      <c r="K1820" s="252">
        <f t="shared" si="86"/>
        <v>3</v>
      </c>
      <c r="L1820" s="322"/>
      <c r="M1820" s="322"/>
      <c r="N1820" s="322"/>
      <c r="O1820" s="322"/>
      <c r="P1820" s="322"/>
      <c r="Q1820" s="250">
        <f>_xlfn.XLOOKUP($I1820,Inputs!$G$6:$G$23,Inputs!$J$6:$J$23)*$K1820</f>
        <v>402</v>
      </c>
      <c r="R1820" s="250">
        <f>_xlfn.XLOOKUP($I1820,Inputs!$G$6:$G$23,Inputs!$K$6:$K$23)*$K1820</f>
        <v>435</v>
      </c>
      <c r="S1820" s="211" t="s">
        <v>2145</v>
      </c>
      <c r="T1820" s="134" t="s">
        <v>2956</v>
      </c>
      <c r="U1820" s="211" t="s">
        <v>2127</v>
      </c>
      <c r="V1820" s="31" t="s">
        <v>3962</v>
      </c>
      <c r="W1820" s="16"/>
      <c r="X1820" s="16"/>
      <c r="Y1820" s="74">
        <v>1177</v>
      </c>
      <c r="Z1820" s="196" t="str">
        <f t="shared" si="87"/>
        <v/>
      </c>
    </row>
    <row r="1821" spans="2:26" ht="18.75">
      <c r="B1821" s="211" t="s">
        <v>2153</v>
      </c>
      <c r="C1821" s="211" t="s">
        <v>2808</v>
      </c>
      <c r="D1821" s="46" t="s">
        <v>2783</v>
      </c>
      <c r="E1821" s="31">
        <v>1</v>
      </c>
      <c r="F1821" s="31" t="s">
        <v>2807</v>
      </c>
      <c r="G1821" s="318">
        <v>18</v>
      </c>
      <c r="H1821" s="318">
        <f t="shared" si="85"/>
        <v>11.111111111111111</v>
      </c>
      <c r="I1821" s="319">
        <v>230</v>
      </c>
      <c r="J1821" s="251">
        <f>_xlfn.XLOOKUP($I1821,Inputs!$C$6:$C$23,Inputs!$D$6:$D$23)*$G1821</f>
        <v>8.64</v>
      </c>
      <c r="K1821" s="252">
        <f t="shared" si="86"/>
        <v>3</v>
      </c>
      <c r="L1821" s="322"/>
      <c r="M1821" s="322"/>
      <c r="N1821" s="322"/>
      <c r="O1821" s="322"/>
      <c r="P1821" s="322"/>
      <c r="Q1821" s="250">
        <f>_xlfn.XLOOKUP($I1821,Inputs!$G$6:$G$23,Inputs!$J$6:$J$23)*$K1821</f>
        <v>402</v>
      </c>
      <c r="R1821" s="250">
        <f>_xlfn.XLOOKUP($I1821,Inputs!$G$6:$G$23,Inputs!$K$6:$K$23)*$K1821</f>
        <v>435</v>
      </c>
      <c r="S1821" s="211" t="s">
        <v>2147</v>
      </c>
      <c r="T1821" s="31" t="s">
        <v>2957</v>
      </c>
      <c r="U1821" s="211" t="s">
        <v>2148</v>
      </c>
      <c r="V1821" s="31" t="s">
        <v>4240</v>
      </c>
      <c r="W1821" s="16"/>
      <c r="X1821" s="16"/>
      <c r="Y1821" s="74">
        <v>1178</v>
      </c>
      <c r="Z1821" s="196" t="str">
        <f t="shared" si="87"/>
        <v/>
      </c>
    </row>
    <row r="1822" spans="2:26" ht="18.75">
      <c r="B1822" s="211" t="s">
        <v>2153</v>
      </c>
      <c r="C1822" s="211" t="s">
        <v>2808</v>
      </c>
      <c r="D1822" s="46" t="s">
        <v>2783</v>
      </c>
      <c r="E1822" s="31">
        <v>1</v>
      </c>
      <c r="F1822" s="31" t="s">
        <v>2807</v>
      </c>
      <c r="G1822" s="318">
        <v>70</v>
      </c>
      <c r="H1822" s="318">
        <f t="shared" si="85"/>
        <v>43.209876543209873</v>
      </c>
      <c r="I1822" s="319">
        <v>230</v>
      </c>
      <c r="J1822" s="251">
        <f>_xlfn.XLOOKUP($I1822,Inputs!$C$6:$C$23,Inputs!$D$6:$D$23)*$G1822</f>
        <v>33.6</v>
      </c>
      <c r="K1822" s="252">
        <f t="shared" si="86"/>
        <v>3</v>
      </c>
      <c r="L1822" s="322"/>
      <c r="M1822" s="322"/>
      <c r="N1822" s="322"/>
      <c r="O1822" s="322"/>
      <c r="P1822" s="322"/>
      <c r="Q1822" s="250">
        <f>_xlfn.XLOOKUP($I1822,Inputs!$G$6:$G$23,Inputs!$J$6:$J$23)*$K1822</f>
        <v>402</v>
      </c>
      <c r="R1822" s="250">
        <f>_xlfn.XLOOKUP($I1822,Inputs!$G$6:$G$23,Inputs!$K$6:$K$23)*$K1822</f>
        <v>435</v>
      </c>
      <c r="S1822" s="211" t="s">
        <v>2147</v>
      </c>
      <c r="T1822" s="31" t="s">
        <v>2957</v>
      </c>
      <c r="U1822" s="211" t="s">
        <v>1538</v>
      </c>
      <c r="V1822" s="31" t="s">
        <v>2958</v>
      </c>
      <c r="W1822" s="16"/>
      <c r="X1822" s="16"/>
      <c r="Y1822" s="74">
        <v>1179</v>
      </c>
      <c r="Z1822" s="196" t="str">
        <f t="shared" si="87"/>
        <v/>
      </c>
    </row>
    <row r="1823" spans="2:26" ht="18.75">
      <c r="B1823" s="211" t="s">
        <v>2153</v>
      </c>
      <c r="C1823" s="211" t="s">
        <v>2808</v>
      </c>
      <c r="D1823" s="46" t="s">
        <v>2783</v>
      </c>
      <c r="E1823" s="31">
        <v>1</v>
      </c>
      <c r="F1823" s="31" t="s">
        <v>2807</v>
      </c>
      <c r="G1823" s="318">
        <v>20</v>
      </c>
      <c r="H1823" s="318">
        <f t="shared" si="85"/>
        <v>12.345679012345679</v>
      </c>
      <c r="I1823" s="319">
        <v>230</v>
      </c>
      <c r="J1823" s="251">
        <f>_xlfn.XLOOKUP($I1823,Inputs!$C$6:$C$23,Inputs!$D$6:$D$23)*$G1823</f>
        <v>9.6</v>
      </c>
      <c r="K1823" s="252">
        <f t="shared" si="86"/>
        <v>3</v>
      </c>
      <c r="L1823" s="322"/>
      <c r="M1823" s="322"/>
      <c r="N1823" s="322"/>
      <c r="O1823" s="322"/>
      <c r="P1823" s="322"/>
      <c r="Q1823" s="250">
        <f>_xlfn.XLOOKUP($I1823,Inputs!$G$6:$G$23,Inputs!$J$6:$J$23)*$K1823</f>
        <v>402</v>
      </c>
      <c r="R1823" s="250">
        <f>_xlfn.XLOOKUP($I1823,Inputs!$G$6:$G$23,Inputs!$K$6:$K$23)*$K1823</f>
        <v>435</v>
      </c>
      <c r="S1823" s="211" t="s">
        <v>1538</v>
      </c>
      <c r="T1823" s="31" t="s">
        <v>2958</v>
      </c>
      <c r="U1823" s="211" t="s">
        <v>4657</v>
      </c>
      <c r="V1823" s="31" t="s">
        <v>4249</v>
      </c>
      <c r="W1823" s="16"/>
      <c r="X1823" s="16"/>
      <c r="Y1823" s="74">
        <v>1180</v>
      </c>
      <c r="Z1823" s="196" t="str">
        <f t="shared" si="87"/>
        <v/>
      </c>
    </row>
    <row r="1824" spans="2:26" ht="18.75">
      <c r="B1824" s="211" t="s">
        <v>2162</v>
      </c>
      <c r="C1824" s="211" t="s">
        <v>2808</v>
      </c>
      <c r="D1824" s="46" t="s">
        <v>2783</v>
      </c>
      <c r="E1824" s="31">
        <v>1</v>
      </c>
      <c r="F1824" s="31" t="s">
        <v>2807</v>
      </c>
      <c r="G1824" s="318">
        <v>80</v>
      </c>
      <c r="H1824" s="318">
        <f t="shared" si="85"/>
        <v>49.382716049382715</v>
      </c>
      <c r="I1824" s="319">
        <v>230</v>
      </c>
      <c r="J1824" s="251">
        <f>_xlfn.XLOOKUP($I1824,Inputs!$C$6:$C$23,Inputs!$D$6:$D$23)*$G1824</f>
        <v>38.4</v>
      </c>
      <c r="K1824" s="252">
        <f t="shared" si="86"/>
        <v>3</v>
      </c>
      <c r="L1824" s="322"/>
      <c r="M1824" s="322"/>
      <c r="N1824" s="322"/>
      <c r="O1824" s="322"/>
      <c r="P1824" s="322"/>
      <c r="Q1824" s="250">
        <f>_xlfn.XLOOKUP($I1824,Inputs!$G$6:$G$23,Inputs!$J$6:$J$23)*$K1824</f>
        <v>402</v>
      </c>
      <c r="R1824" s="250">
        <f>_xlfn.XLOOKUP($I1824,Inputs!$G$6:$G$23,Inputs!$K$6:$K$23)*$K1824</f>
        <v>435</v>
      </c>
      <c r="S1824" s="211" t="s">
        <v>2158</v>
      </c>
      <c r="T1824" s="31" t="s">
        <v>4111</v>
      </c>
      <c r="U1824" s="211" t="s">
        <v>1435</v>
      </c>
      <c r="V1824" s="31" t="s">
        <v>4124</v>
      </c>
      <c r="W1824" s="16"/>
      <c r="X1824" s="16"/>
      <c r="Y1824" s="74">
        <v>1197</v>
      </c>
      <c r="Z1824" s="196" t="str">
        <f t="shared" si="87"/>
        <v/>
      </c>
    </row>
    <row r="1825" spans="2:26" ht="18.75">
      <c r="B1825" s="211" t="s">
        <v>2165</v>
      </c>
      <c r="C1825" s="211" t="s">
        <v>2808</v>
      </c>
      <c r="D1825" s="46" t="s">
        <v>2783</v>
      </c>
      <c r="E1825" s="31">
        <v>1</v>
      </c>
      <c r="F1825" s="31" t="s">
        <v>2807</v>
      </c>
      <c r="G1825" s="318">
        <v>80</v>
      </c>
      <c r="H1825" s="318">
        <f t="shared" si="85"/>
        <v>49.382716049382715</v>
      </c>
      <c r="I1825" s="319">
        <v>230</v>
      </c>
      <c r="J1825" s="251">
        <f>_xlfn.XLOOKUP($I1825,Inputs!$C$6:$C$23,Inputs!$D$6:$D$23)*$G1825</f>
        <v>38.4</v>
      </c>
      <c r="K1825" s="252">
        <f t="shared" si="86"/>
        <v>3</v>
      </c>
      <c r="L1825" s="322"/>
      <c r="M1825" s="322"/>
      <c r="N1825" s="322"/>
      <c r="O1825" s="322"/>
      <c r="P1825" s="322"/>
      <c r="Q1825" s="250">
        <f>_xlfn.XLOOKUP($I1825,Inputs!$G$6:$G$23,Inputs!$J$6:$J$23)*$K1825</f>
        <v>402</v>
      </c>
      <c r="R1825" s="250">
        <f>_xlfn.XLOOKUP($I1825,Inputs!$G$6:$G$23,Inputs!$K$6:$K$23)*$K1825</f>
        <v>435</v>
      </c>
      <c r="S1825" s="211" t="s">
        <v>2158</v>
      </c>
      <c r="T1825" s="31" t="s">
        <v>4111</v>
      </c>
      <c r="U1825" s="211" t="s">
        <v>1435</v>
      </c>
      <c r="V1825" s="31" t="s">
        <v>4124</v>
      </c>
      <c r="W1825" s="16"/>
      <c r="X1825" s="16"/>
      <c r="Y1825" s="74">
        <v>1201</v>
      </c>
      <c r="Z1825" s="196" t="str">
        <f t="shared" si="87"/>
        <v/>
      </c>
    </row>
    <row r="1826" spans="2:26" ht="18.75">
      <c r="B1826" s="211" t="s">
        <v>2167</v>
      </c>
      <c r="C1826" s="211" t="s">
        <v>2808</v>
      </c>
      <c r="D1826" s="46" t="s">
        <v>2783</v>
      </c>
      <c r="E1826" s="31">
        <v>1</v>
      </c>
      <c r="F1826" s="31" t="s">
        <v>2807</v>
      </c>
      <c r="G1826" s="318">
        <v>3</v>
      </c>
      <c r="H1826" s="318">
        <f t="shared" si="85"/>
        <v>1.8518518518518516</v>
      </c>
      <c r="I1826" s="319">
        <v>230</v>
      </c>
      <c r="J1826" s="251">
        <f>_xlfn.XLOOKUP($I1826,Inputs!$C$6:$C$23,Inputs!$D$6:$D$23)*$G1826</f>
        <v>1.44</v>
      </c>
      <c r="K1826" s="252">
        <f t="shared" si="86"/>
        <v>3</v>
      </c>
      <c r="L1826" s="322"/>
      <c r="M1826" s="322"/>
      <c r="N1826" s="322"/>
      <c r="O1826" s="322"/>
      <c r="P1826" s="322"/>
      <c r="Q1826" s="250">
        <f>_xlfn.XLOOKUP($I1826,Inputs!$G$6:$G$23,Inputs!$J$6:$J$23)*$K1826</f>
        <v>402</v>
      </c>
      <c r="R1826" s="250">
        <f>_xlfn.XLOOKUP($I1826,Inputs!$G$6:$G$23,Inputs!$K$6:$K$23)*$K1826</f>
        <v>435</v>
      </c>
      <c r="S1826" s="211" t="s">
        <v>2158</v>
      </c>
      <c r="T1826" s="31" t="s">
        <v>4111</v>
      </c>
      <c r="U1826" s="211" t="s">
        <v>2168</v>
      </c>
      <c r="V1826" s="31" t="s">
        <v>2961</v>
      </c>
      <c r="W1826" s="16"/>
      <c r="X1826" s="16"/>
      <c r="Y1826" s="74">
        <v>1206</v>
      </c>
      <c r="Z1826" s="196" t="str">
        <f t="shared" si="87"/>
        <v/>
      </c>
    </row>
    <row r="1827" spans="2:26" ht="18.75">
      <c r="B1827" s="211" t="s">
        <v>2167</v>
      </c>
      <c r="C1827" s="211" t="s">
        <v>2808</v>
      </c>
      <c r="D1827" s="46" t="s">
        <v>2783</v>
      </c>
      <c r="E1827" s="31">
        <v>1</v>
      </c>
      <c r="F1827" s="31" t="s">
        <v>2807</v>
      </c>
      <c r="G1827" s="318">
        <v>54</v>
      </c>
      <c r="H1827" s="318">
        <f t="shared" si="85"/>
        <v>33.333333333333329</v>
      </c>
      <c r="I1827" s="319">
        <v>230</v>
      </c>
      <c r="J1827" s="251">
        <f>_xlfn.XLOOKUP($I1827,Inputs!$C$6:$C$23,Inputs!$D$6:$D$23)*$G1827</f>
        <v>25.919999999999998</v>
      </c>
      <c r="K1827" s="252">
        <f t="shared" si="86"/>
        <v>3</v>
      </c>
      <c r="L1827" s="322"/>
      <c r="M1827" s="322"/>
      <c r="N1827" s="322"/>
      <c r="O1827" s="322"/>
      <c r="P1827" s="322"/>
      <c r="Q1827" s="250">
        <f>_xlfn.XLOOKUP($I1827,Inputs!$G$6:$G$23,Inputs!$J$6:$J$23)*$K1827</f>
        <v>402</v>
      </c>
      <c r="R1827" s="250">
        <f>_xlfn.XLOOKUP($I1827,Inputs!$G$6:$G$23,Inputs!$K$6:$K$23)*$K1827</f>
        <v>435</v>
      </c>
      <c r="S1827" s="211" t="s">
        <v>2168</v>
      </c>
      <c r="T1827" s="31" t="s">
        <v>2961</v>
      </c>
      <c r="U1827" s="211" t="s">
        <v>2169</v>
      </c>
      <c r="V1827" s="31" t="s">
        <v>2962</v>
      </c>
      <c r="W1827" s="16"/>
      <c r="X1827" s="16"/>
      <c r="Y1827" s="74">
        <v>1207</v>
      </c>
      <c r="Z1827" s="196" t="str">
        <f t="shared" si="87"/>
        <v/>
      </c>
    </row>
    <row r="1828" spans="2:26" ht="18.75">
      <c r="B1828" s="211" t="s">
        <v>2170</v>
      </c>
      <c r="C1828" s="211" t="s">
        <v>2808</v>
      </c>
      <c r="D1828" s="46" t="s">
        <v>2783</v>
      </c>
      <c r="E1828" s="31">
        <v>1</v>
      </c>
      <c r="F1828" s="31" t="s">
        <v>2807</v>
      </c>
      <c r="G1828" s="318">
        <v>33</v>
      </c>
      <c r="H1828" s="318">
        <f t="shared" si="85"/>
        <v>20.37037037037037</v>
      </c>
      <c r="I1828" s="319">
        <v>230</v>
      </c>
      <c r="J1828" s="251">
        <f>_xlfn.XLOOKUP($I1828,Inputs!$C$6:$C$23,Inputs!$D$6:$D$23)*$G1828</f>
        <v>15.84</v>
      </c>
      <c r="K1828" s="252">
        <f t="shared" si="86"/>
        <v>3</v>
      </c>
      <c r="L1828" s="322"/>
      <c r="M1828" s="322"/>
      <c r="N1828" s="322"/>
      <c r="O1828" s="322"/>
      <c r="P1828" s="322"/>
      <c r="Q1828" s="250">
        <f>_xlfn.XLOOKUP($I1828,Inputs!$G$6:$G$23,Inputs!$J$6:$J$23)*$K1828</f>
        <v>402</v>
      </c>
      <c r="R1828" s="250">
        <f>_xlfn.XLOOKUP($I1828,Inputs!$G$6:$G$23,Inputs!$K$6:$K$23)*$K1828</f>
        <v>435</v>
      </c>
      <c r="S1828" s="211" t="s">
        <v>2158</v>
      </c>
      <c r="T1828" s="31" t="s">
        <v>4111</v>
      </c>
      <c r="U1828" s="211" t="s">
        <v>4663</v>
      </c>
      <c r="V1828" s="31" t="s">
        <v>2964</v>
      </c>
      <c r="W1828" s="16"/>
      <c r="X1828" s="16"/>
      <c r="Y1828" s="74">
        <v>1210</v>
      </c>
      <c r="Z1828" s="196" t="str">
        <f t="shared" si="87"/>
        <v/>
      </c>
    </row>
    <row r="1829" spans="2:26" ht="18.75">
      <c r="B1829" s="211" t="s">
        <v>2170</v>
      </c>
      <c r="C1829" s="211" t="s">
        <v>2808</v>
      </c>
      <c r="D1829" s="46" t="s">
        <v>2783</v>
      </c>
      <c r="E1829" s="31">
        <v>1</v>
      </c>
      <c r="F1829" s="31" t="s">
        <v>2807</v>
      </c>
      <c r="G1829" s="318">
        <v>0.1</v>
      </c>
      <c r="H1829" s="318">
        <f t="shared" si="85"/>
        <v>6.1728395061728392E-2</v>
      </c>
      <c r="I1829" s="319">
        <v>230</v>
      </c>
      <c r="J1829" s="251">
        <f>_xlfn.XLOOKUP($I1829,Inputs!$C$6:$C$23,Inputs!$D$6:$D$23)*$G1829</f>
        <v>4.8000000000000001E-2</v>
      </c>
      <c r="K1829" s="252">
        <f t="shared" si="86"/>
        <v>3</v>
      </c>
      <c r="L1829" s="322"/>
      <c r="M1829" s="322"/>
      <c r="N1829" s="322"/>
      <c r="O1829" s="322"/>
      <c r="P1829" s="322"/>
      <c r="Q1829" s="250">
        <f>_xlfn.XLOOKUP($I1829,Inputs!$G$6:$G$23,Inputs!$J$6:$J$23)*$K1829</f>
        <v>402</v>
      </c>
      <c r="R1829" s="250">
        <f>_xlfn.XLOOKUP($I1829,Inputs!$G$6:$G$23,Inputs!$K$6:$K$23)*$K1829</f>
        <v>435</v>
      </c>
      <c r="S1829" s="211" t="s">
        <v>4663</v>
      </c>
      <c r="T1829" s="31" t="s">
        <v>2964</v>
      </c>
      <c r="U1829" s="211" t="s">
        <v>4662</v>
      </c>
      <c r="V1829" s="31" t="s">
        <v>3883</v>
      </c>
      <c r="W1829" s="16"/>
      <c r="X1829" s="16"/>
      <c r="Y1829" s="74">
        <v>1211</v>
      </c>
      <c r="Z1829" s="196" t="str">
        <f t="shared" si="87"/>
        <v/>
      </c>
    </row>
    <row r="1830" spans="2:26" ht="18.75">
      <c r="B1830" s="211" t="s">
        <v>2170</v>
      </c>
      <c r="C1830" s="211" t="s">
        <v>2808</v>
      </c>
      <c r="D1830" s="46" t="s">
        <v>2783</v>
      </c>
      <c r="E1830" s="31">
        <v>1</v>
      </c>
      <c r="F1830" s="31" t="s">
        <v>2807</v>
      </c>
      <c r="G1830" s="318">
        <v>3</v>
      </c>
      <c r="H1830" s="318">
        <f t="shared" si="85"/>
        <v>1.8518518518518516</v>
      </c>
      <c r="I1830" s="319">
        <v>230</v>
      </c>
      <c r="J1830" s="251">
        <f>_xlfn.XLOOKUP($I1830,Inputs!$C$6:$C$23,Inputs!$D$6:$D$23)*$G1830</f>
        <v>1.44</v>
      </c>
      <c r="K1830" s="252">
        <f t="shared" si="86"/>
        <v>3</v>
      </c>
      <c r="L1830" s="322"/>
      <c r="M1830" s="322"/>
      <c r="N1830" s="322"/>
      <c r="O1830" s="322"/>
      <c r="P1830" s="322"/>
      <c r="Q1830" s="250">
        <f>_xlfn.XLOOKUP($I1830,Inputs!$G$6:$G$23,Inputs!$J$6:$J$23)*$K1830</f>
        <v>402</v>
      </c>
      <c r="R1830" s="250">
        <f>_xlfn.XLOOKUP($I1830,Inputs!$G$6:$G$23,Inputs!$K$6:$K$23)*$K1830</f>
        <v>435</v>
      </c>
      <c r="S1830" s="211" t="s">
        <v>4663</v>
      </c>
      <c r="T1830" s="31" t="s">
        <v>2964</v>
      </c>
      <c r="U1830" s="211" t="s">
        <v>2171</v>
      </c>
      <c r="V1830" s="31" t="s">
        <v>2963</v>
      </c>
      <c r="W1830" s="16"/>
      <c r="X1830" s="16"/>
      <c r="Y1830" s="74">
        <v>1212</v>
      </c>
      <c r="Z1830" s="196" t="str">
        <f t="shared" si="87"/>
        <v/>
      </c>
    </row>
    <row r="1831" spans="2:26" ht="18.75">
      <c r="B1831" s="211" t="s">
        <v>2170</v>
      </c>
      <c r="C1831" s="211" t="s">
        <v>2808</v>
      </c>
      <c r="D1831" s="46" t="s">
        <v>2783</v>
      </c>
      <c r="E1831" s="31">
        <v>1</v>
      </c>
      <c r="F1831" s="31" t="s">
        <v>2807</v>
      </c>
      <c r="G1831" s="318">
        <v>0.1</v>
      </c>
      <c r="H1831" s="318">
        <f t="shared" si="85"/>
        <v>6.1728395061728392E-2</v>
      </c>
      <c r="I1831" s="319">
        <v>230</v>
      </c>
      <c r="J1831" s="251">
        <f>_xlfn.XLOOKUP($I1831,Inputs!$C$6:$C$23,Inputs!$D$6:$D$23)*$G1831</f>
        <v>4.8000000000000001E-2</v>
      </c>
      <c r="K1831" s="252">
        <f t="shared" si="86"/>
        <v>3</v>
      </c>
      <c r="L1831" s="322"/>
      <c r="M1831" s="322"/>
      <c r="N1831" s="322"/>
      <c r="O1831" s="322"/>
      <c r="P1831" s="322"/>
      <c r="Q1831" s="250">
        <f>_xlfn.XLOOKUP($I1831,Inputs!$G$6:$G$23,Inputs!$J$6:$J$23)*$K1831</f>
        <v>402</v>
      </c>
      <c r="R1831" s="250">
        <f>_xlfn.XLOOKUP($I1831,Inputs!$G$6:$G$23,Inputs!$K$6:$K$23)*$K1831</f>
        <v>435</v>
      </c>
      <c r="S1831" s="211" t="s">
        <v>2171</v>
      </c>
      <c r="T1831" s="31" t="s">
        <v>2963</v>
      </c>
      <c r="U1831" s="211" t="s">
        <v>4344</v>
      </c>
      <c r="V1831" s="31" t="s">
        <v>3904</v>
      </c>
      <c r="W1831" s="16"/>
      <c r="X1831" s="16"/>
      <c r="Y1831" s="74">
        <v>1213</v>
      </c>
      <c r="Z1831" s="196" t="str">
        <f t="shared" si="87"/>
        <v/>
      </c>
    </row>
    <row r="1832" spans="2:26" ht="18.75">
      <c r="B1832" s="211" t="s">
        <v>2170</v>
      </c>
      <c r="C1832" s="211" t="s">
        <v>2808</v>
      </c>
      <c r="D1832" s="46" t="s">
        <v>2783</v>
      </c>
      <c r="E1832" s="31">
        <v>1</v>
      </c>
      <c r="F1832" s="31" t="s">
        <v>2807</v>
      </c>
      <c r="G1832" s="318">
        <v>18</v>
      </c>
      <c r="H1832" s="318">
        <f t="shared" si="85"/>
        <v>11.111111111111111</v>
      </c>
      <c r="I1832" s="319">
        <v>230</v>
      </c>
      <c r="J1832" s="251">
        <f>_xlfn.XLOOKUP($I1832,Inputs!$C$6:$C$23,Inputs!$D$6:$D$23)*$G1832</f>
        <v>8.64</v>
      </c>
      <c r="K1832" s="252">
        <f t="shared" si="86"/>
        <v>3</v>
      </c>
      <c r="L1832" s="322"/>
      <c r="M1832" s="322"/>
      <c r="N1832" s="322"/>
      <c r="O1832" s="322"/>
      <c r="P1832" s="322"/>
      <c r="Q1832" s="250">
        <f>_xlfn.XLOOKUP($I1832,Inputs!$G$6:$G$23,Inputs!$J$6:$J$23)*$K1832</f>
        <v>402</v>
      </c>
      <c r="R1832" s="250">
        <f>_xlfn.XLOOKUP($I1832,Inputs!$G$6:$G$23,Inputs!$K$6:$K$23)*$K1832</f>
        <v>435</v>
      </c>
      <c r="S1832" s="211" t="s">
        <v>2171</v>
      </c>
      <c r="T1832" s="31" t="s">
        <v>2963</v>
      </c>
      <c r="U1832" s="211" t="s">
        <v>2169</v>
      </c>
      <c r="V1832" s="31" t="s">
        <v>2962</v>
      </c>
      <c r="W1832" s="16"/>
      <c r="X1832" s="16"/>
      <c r="Y1832" s="74">
        <v>1214</v>
      </c>
      <c r="Z1832" s="196" t="str">
        <f t="shared" si="87"/>
        <v/>
      </c>
    </row>
    <row r="1833" spans="2:26" ht="18.75">
      <c r="B1833" s="211" t="s">
        <v>2172</v>
      </c>
      <c r="C1833" s="211" t="s">
        <v>2808</v>
      </c>
      <c r="D1833" s="46" t="s">
        <v>2783</v>
      </c>
      <c r="E1833" s="31">
        <v>1</v>
      </c>
      <c r="F1833" s="31" t="s">
        <v>2807</v>
      </c>
      <c r="G1833" s="318">
        <v>11</v>
      </c>
      <c r="H1833" s="318">
        <f t="shared" si="85"/>
        <v>6.7901234567901234</v>
      </c>
      <c r="I1833" s="319">
        <v>115</v>
      </c>
      <c r="J1833" s="251">
        <f>_xlfn.XLOOKUP($I1833,Inputs!$C$6:$C$23,Inputs!$D$6:$D$23)*$G1833</f>
        <v>4.588571428571429</v>
      </c>
      <c r="K1833" s="252">
        <f t="shared" si="86"/>
        <v>3</v>
      </c>
      <c r="L1833" s="322"/>
      <c r="M1833" s="322"/>
      <c r="N1833" s="322"/>
      <c r="O1833" s="322"/>
      <c r="P1833" s="322"/>
      <c r="Q1833" s="250">
        <f>_xlfn.XLOOKUP($I1833,Inputs!$G$6:$G$23,Inputs!$J$6:$J$23)*$K1833</f>
        <v>98.449131513647643</v>
      </c>
      <c r="R1833" s="250">
        <f>_xlfn.XLOOKUP($I1833,Inputs!$G$6:$G$23,Inputs!$K$6:$K$23)*$K1833</f>
        <v>108.40163934426229</v>
      </c>
      <c r="S1833" s="211" t="s">
        <v>2127</v>
      </c>
      <c r="T1833" s="31" t="s">
        <v>3962</v>
      </c>
      <c r="U1833" s="211" t="s">
        <v>2126</v>
      </c>
      <c r="V1833" s="31" t="s">
        <v>3179</v>
      </c>
      <c r="W1833" s="16"/>
      <c r="X1833" s="16"/>
      <c r="Y1833" s="74">
        <v>1217</v>
      </c>
      <c r="Z1833" s="196" t="str">
        <f t="shared" si="87"/>
        <v/>
      </c>
    </row>
    <row r="1834" spans="2:26" ht="18.75">
      <c r="B1834" s="211" t="s">
        <v>2172</v>
      </c>
      <c r="C1834" s="211" t="s">
        <v>2808</v>
      </c>
      <c r="D1834" s="46" t="s">
        <v>2783</v>
      </c>
      <c r="E1834" s="31">
        <v>1</v>
      </c>
      <c r="F1834" s="31" t="s">
        <v>2807</v>
      </c>
      <c r="G1834" s="318">
        <v>2</v>
      </c>
      <c r="H1834" s="318">
        <f t="shared" si="85"/>
        <v>1.2345679012345678</v>
      </c>
      <c r="I1834" s="319">
        <v>115</v>
      </c>
      <c r="J1834" s="251">
        <f>_xlfn.XLOOKUP($I1834,Inputs!$C$6:$C$23,Inputs!$D$6:$D$23)*$G1834</f>
        <v>0.8342857142857143</v>
      </c>
      <c r="K1834" s="252">
        <f t="shared" si="86"/>
        <v>3</v>
      </c>
      <c r="L1834" s="322"/>
      <c r="M1834" s="322"/>
      <c r="N1834" s="322"/>
      <c r="O1834" s="322"/>
      <c r="P1834" s="322"/>
      <c r="Q1834" s="250">
        <f>_xlfn.XLOOKUP($I1834,Inputs!$G$6:$G$23,Inputs!$J$6:$J$23)*$K1834</f>
        <v>98.449131513647643</v>
      </c>
      <c r="R1834" s="250">
        <f>_xlfn.XLOOKUP($I1834,Inputs!$G$6:$G$23,Inputs!$K$6:$K$23)*$K1834</f>
        <v>108.40163934426229</v>
      </c>
      <c r="S1834" s="211" t="s">
        <v>2126</v>
      </c>
      <c r="T1834" s="31" t="s">
        <v>3179</v>
      </c>
      <c r="U1834" s="211" t="s">
        <v>4680</v>
      </c>
      <c r="V1834" s="31" t="s">
        <v>4436</v>
      </c>
      <c r="W1834" s="16"/>
      <c r="X1834" s="16"/>
      <c r="Y1834" s="74">
        <v>1218</v>
      </c>
      <c r="Z1834" s="196" t="str">
        <f t="shared" si="87"/>
        <v/>
      </c>
    </row>
    <row r="1835" spans="2:26" ht="18.75">
      <c r="B1835" s="211" t="s">
        <v>2172</v>
      </c>
      <c r="C1835" s="211" t="s">
        <v>2808</v>
      </c>
      <c r="D1835" s="46" t="s">
        <v>2783</v>
      </c>
      <c r="E1835" s="31">
        <v>1</v>
      </c>
      <c r="F1835" s="31" t="s">
        <v>2807</v>
      </c>
      <c r="G1835" s="318">
        <v>25</v>
      </c>
      <c r="H1835" s="318">
        <f t="shared" si="85"/>
        <v>15.432098765432098</v>
      </c>
      <c r="I1835" s="319">
        <v>115</v>
      </c>
      <c r="J1835" s="251">
        <f>_xlfn.XLOOKUP($I1835,Inputs!$C$6:$C$23,Inputs!$D$6:$D$23)*$G1835</f>
        <v>10.428571428571429</v>
      </c>
      <c r="K1835" s="252">
        <f t="shared" si="86"/>
        <v>3</v>
      </c>
      <c r="L1835" s="322"/>
      <c r="M1835" s="322"/>
      <c r="N1835" s="322"/>
      <c r="O1835" s="322"/>
      <c r="P1835" s="322"/>
      <c r="Q1835" s="250">
        <f>_xlfn.XLOOKUP($I1835,Inputs!$G$6:$G$23,Inputs!$J$6:$J$23)*$K1835</f>
        <v>98.449131513647643</v>
      </c>
      <c r="R1835" s="250">
        <f>_xlfn.XLOOKUP($I1835,Inputs!$G$6:$G$23,Inputs!$K$6:$K$23)*$K1835</f>
        <v>108.40163934426229</v>
      </c>
      <c r="S1835" s="211" t="s">
        <v>2126</v>
      </c>
      <c r="T1835" s="31" t="s">
        <v>3179</v>
      </c>
      <c r="U1835" s="211" t="s">
        <v>2129</v>
      </c>
      <c r="V1835" s="31" t="s">
        <v>3182</v>
      </c>
      <c r="W1835" s="16"/>
      <c r="X1835" s="16"/>
      <c r="Y1835" s="74">
        <v>1219</v>
      </c>
      <c r="Z1835" s="196" t="str">
        <f t="shared" si="87"/>
        <v/>
      </c>
    </row>
    <row r="1836" spans="2:26" ht="18.75">
      <c r="B1836" s="211" t="s">
        <v>2172</v>
      </c>
      <c r="C1836" s="211" t="s">
        <v>2808</v>
      </c>
      <c r="D1836" s="46" t="s">
        <v>2783</v>
      </c>
      <c r="E1836" s="31">
        <v>1</v>
      </c>
      <c r="F1836" s="31" t="s">
        <v>2807</v>
      </c>
      <c r="G1836" s="318">
        <v>5</v>
      </c>
      <c r="H1836" s="318">
        <f t="shared" si="85"/>
        <v>3.0864197530864197</v>
      </c>
      <c r="I1836" s="319">
        <v>115</v>
      </c>
      <c r="J1836" s="251">
        <f>_xlfn.XLOOKUP($I1836,Inputs!$C$6:$C$23,Inputs!$D$6:$D$23)*$G1836</f>
        <v>2.0857142857142859</v>
      </c>
      <c r="K1836" s="252">
        <f t="shared" si="86"/>
        <v>3</v>
      </c>
      <c r="L1836" s="322"/>
      <c r="M1836" s="322"/>
      <c r="N1836" s="322"/>
      <c r="O1836" s="322"/>
      <c r="P1836" s="322"/>
      <c r="Q1836" s="250">
        <f>_xlfn.XLOOKUP($I1836,Inputs!$G$6:$G$23,Inputs!$J$6:$J$23)*$K1836</f>
        <v>98.449131513647643</v>
      </c>
      <c r="R1836" s="250">
        <f>_xlfn.XLOOKUP($I1836,Inputs!$G$6:$G$23,Inputs!$K$6:$K$23)*$K1836</f>
        <v>108.40163934426229</v>
      </c>
      <c r="S1836" s="211" t="s">
        <v>2129</v>
      </c>
      <c r="T1836" s="31" t="s">
        <v>3182</v>
      </c>
      <c r="U1836" s="211" t="s">
        <v>4367</v>
      </c>
      <c r="V1836" s="31" t="s">
        <v>4386</v>
      </c>
      <c r="W1836" s="16"/>
      <c r="X1836" s="16"/>
      <c r="Y1836" s="74">
        <v>1220</v>
      </c>
      <c r="Z1836" s="196" t="str">
        <f t="shared" si="87"/>
        <v/>
      </c>
    </row>
    <row r="1837" spans="2:26" ht="18.75">
      <c r="B1837" s="211" t="s">
        <v>2172</v>
      </c>
      <c r="C1837" s="211" t="s">
        <v>2808</v>
      </c>
      <c r="D1837" s="46" t="s">
        <v>2783</v>
      </c>
      <c r="E1837" s="31">
        <v>1</v>
      </c>
      <c r="F1837" s="31" t="s">
        <v>2807</v>
      </c>
      <c r="G1837" s="318">
        <v>25</v>
      </c>
      <c r="H1837" s="318">
        <f t="shared" si="85"/>
        <v>15.432098765432098</v>
      </c>
      <c r="I1837" s="319">
        <v>115</v>
      </c>
      <c r="J1837" s="251">
        <f>_xlfn.XLOOKUP($I1837,Inputs!$C$6:$C$23,Inputs!$D$6:$D$23)*$G1837</f>
        <v>10.428571428571429</v>
      </c>
      <c r="K1837" s="252">
        <f t="shared" si="86"/>
        <v>3</v>
      </c>
      <c r="L1837" s="322"/>
      <c r="M1837" s="322"/>
      <c r="N1837" s="322"/>
      <c r="O1837" s="322"/>
      <c r="P1837" s="322"/>
      <c r="Q1837" s="250">
        <f>_xlfn.XLOOKUP($I1837,Inputs!$G$6:$G$23,Inputs!$J$6:$J$23)*$K1837</f>
        <v>98.449131513647643</v>
      </c>
      <c r="R1837" s="250">
        <f>_xlfn.XLOOKUP($I1837,Inputs!$G$6:$G$23,Inputs!$K$6:$K$23)*$K1837</f>
        <v>108.40163934426229</v>
      </c>
      <c r="S1837" s="211" t="s">
        <v>2129</v>
      </c>
      <c r="T1837" s="31" t="s">
        <v>3182</v>
      </c>
      <c r="U1837" s="211" t="s">
        <v>2131</v>
      </c>
      <c r="V1837" s="31" t="s">
        <v>3181</v>
      </c>
      <c r="W1837" s="16"/>
      <c r="X1837" s="16"/>
      <c r="Y1837" s="74">
        <v>1221</v>
      </c>
      <c r="Z1837" s="196" t="str">
        <f t="shared" si="87"/>
        <v/>
      </c>
    </row>
    <row r="1838" spans="2:26" ht="18.75">
      <c r="B1838" s="211" t="s">
        <v>2172</v>
      </c>
      <c r="C1838" s="211" t="s">
        <v>2808</v>
      </c>
      <c r="D1838" s="46" t="s">
        <v>2783</v>
      </c>
      <c r="E1838" s="31">
        <v>1</v>
      </c>
      <c r="F1838" s="31" t="s">
        <v>2807</v>
      </c>
      <c r="G1838" s="318">
        <v>5</v>
      </c>
      <c r="H1838" s="318">
        <f t="shared" si="85"/>
        <v>3.0864197530864197</v>
      </c>
      <c r="I1838" s="319">
        <v>115</v>
      </c>
      <c r="J1838" s="251">
        <f>_xlfn.XLOOKUP($I1838,Inputs!$C$6:$C$23,Inputs!$D$6:$D$23)*$G1838</f>
        <v>2.0857142857142859</v>
      </c>
      <c r="K1838" s="252">
        <f t="shared" si="86"/>
        <v>3</v>
      </c>
      <c r="L1838" s="322"/>
      <c r="M1838" s="322"/>
      <c r="N1838" s="322"/>
      <c r="O1838" s="322"/>
      <c r="P1838" s="322"/>
      <c r="Q1838" s="250">
        <f>_xlfn.XLOOKUP($I1838,Inputs!$G$6:$G$23,Inputs!$J$6:$J$23)*$K1838</f>
        <v>98.449131513647643</v>
      </c>
      <c r="R1838" s="250">
        <f>_xlfn.XLOOKUP($I1838,Inputs!$G$6:$G$23,Inputs!$K$6:$K$23)*$K1838</f>
        <v>108.40163934426229</v>
      </c>
      <c r="S1838" s="211" t="s">
        <v>2131</v>
      </c>
      <c r="T1838" s="31" t="s">
        <v>3181</v>
      </c>
      <c r="U1838" s="211" t="s">
        <v>2132</v>
      </c>
      <c r="V1838" s="31" t="s">
        <v>4159</v>
      </c>
      <c r="W1838" s="16"/>
      <c r="X1838" s="16"/>
      <c r="Y1838" s="74">
        <v>1222</v>
      </c>
      <c r="Z1838" s="196" t="str">
        <f t="shared" si="87"/>
        <v/>
      </c>
    </row>
    <row r="1839" spans="2:26" ht="18.75">
      <c r="B1839" s="211" t="s">
        <v>2172</v>
      </c>
      <c r="C1839" s="211" t="s">
        <v>2808</v>
      </c>
      <c r="D1839" s="46" t="s">
        <v>2783</v>
      </c>
      <c r="E1839" s="31">
        <v>1</v>
      </c>
      <c r="F1839" s="31" t="s">
        <v>2807</v>
      </c>
      <c r="G1839" s="318">
        <v>26</v>
      </c>
      <c r="H1839" s="318">
        <f t="shared" si="85"/>
        <v>16.049382716049383</v>
      </c>
      <c r="I1839" s="319">
        <v>115</v>
      </c>
      <c r="J1839" s="251">
        <f>_xlfn.XLOOKUP($I1839,Inputs!$C$6:$C$23,Inputs!$D$6:$D$23)*$G1839</f>
        <v>10.845714285714285</v>
      </c>
      <c r="K1839" s="252">
        <f t="shared" si="86"/>
        <v>3</v>
      </c>
      <c r="L1839" s="322"/>
      <c r="M1839" s="322"/>
      <c r="N1839" s="322"/>
      <c r="O1839" s="322"/>
      <c r="P1839" s="322"/>
      <c r="Q1839" s="250">
        <f>_xlfn.XLOOKUP($I1839,Inputs!$G$6:$G$23,Inputs!$J$6:$J$23)*$K1839</f>
        <v>98.449131513647643</v>
      </c>
      <c r="R1839" s="250">
        <f>_xlfn.XLOOKUP($I1839,Inputs!$G$6:$G$23,Inputs!$K$6:$K$23)*$K1839</f>
        <v>108.40163934426229</v>
      </c>
      <c r="S1839" s="211" t="s">
        <v>2131</v>
      </c>
      <c r="T1839" s="31" t="s">
        <v>3181</v>
      </c>
      <c r="U1839" s="211" t="s">
        <v>2130</v>
      </c>
      <c r="V1839" s="31" t="s">
        <v>3183</v>
      </c>
      <c r="W1839" s="16"/>
      <c r="X1839" s="16"/>
      <c r="Y1839" s="74">
        <v>1223</v>
      </c>
      <c r="Z1839" s="196" t="str">
        <f t="shared" si="87"/>
        <v/>
      </c>
    </row>
    <row r="1840" spans="2:26" ht="18.75">
      <c r="B1840" s="211" t="s">
        <v>2172</v>
      </c>
      <c r="C1840" s="211" t="s">
        <v>2808</v>
      </c>
      <c r="D1840" s="46" t="s">
        <v>2783</v>
      </c>
      <c r="E1840" s="31">
        <v>1</v>
      </c>
      <c r="F1840" s="31" t="s">
        <v>2807</v>
      </c>
      <c r="G1840" s="318">
        <v>20</v>
      </c>
      <c r="H1840" s="318">
        <f t="shared" si="85"/>
        <v>12.345679012345679</v>
      </c>
      <c r="I1840" s="319">
        <v>115</v>
      </c>
      <c r="J1840" s="251">
        <f>_xlfn.XLOOKUP($I1840,Inputs!$C$6:$C$23,Inputs!$D$6:$D$23)*$G1840</f>
        <v>8.3428571428571434</v>
      </c>
      <c r="K1840" s="252">
        <f t="shared" si="86"/>
        <v>3</v>
      </c>
      <c r="L1840" s="322"/>
      <c r="M1840" s="322"/>
      <c r="N1840" s="322"/>
      <c r="O1840" s="322"/>
      <c r="P1840" s="322"/>
      <c r="Q1840" s="250">
        <f>_xlfn.XLOOKUP($I1840,Inputs!$G$6:$G$23,Inputs!$J$6:$J$23)*$K1840</f>
        <v>98.449131513647643</v>
      </c>
      <c r="R1840" s="250">
        <f>_xlfn.XLOOKUP($I1840,Inputs!$G$6:$G$23,Inputs!$K$6:$K$23)*$K1840</f>
        <v>108.40163934426229</v>
      </c>
      <c r="S1840" s="211" t="s">
        <v>2130</v>
      </c>
      <c r="T1840" s="31" t="s">
        <v>3183</v>
      </c>
      <c r="U1840" s="211" t="s">
        <v>4657</v>
      </c>
      <c r="V1840" s="31" t="s">
        <v>4249</v>
      </c>
      <c r="W1840" s="16"/>
      <c r="X1840" s="16"/>
      <c r="Y1840" s="74">
        <v>1224</v>
      </c>
      <c r="Z1840" s="196" t="str">
        <f t="shared" si="87"/>
        <v/>
      </c>
    </row>
    <row r="1841" spans="2:26" ht="18.75">
      <c r="B1841" s="211" t="s">
        <v>2172</v>
      </c>
      <c r="C1841" s="211" t="s">
        <v>2808</v>
      </c>
      <c r="D1841" s="46" t="s">
        <v>2783</v>
      </c>
      <c r="E1841" s="31">
        <v>1</v>
      </c>
      <c r="F1841" s="31" t="s">
        <v>2807</v>
      </c>
      <c r="G1841" s="318">
        <v>8</v>
      </c>
      <c r="H1841" s="318">
        <f t="shared" si="85"/>
        <v>4.9382716049382713</v>
      </c>
      <c r="I1841" s="319">
        <v>115</v>
      </c>
      <c r="J1841" s="251">
        <f>_xlfn.XLOOKUP($I1841,Inputs!$C$6:$C$23,Inputs!$D$6:$D$23)*$G1841</f>
        <v>3.3371428571428572</v>
      </c>
      <c r="K1841" s="252">
        <f t="shared" si="86"/>
        <v>3</v>
      </c>
      <c r="L1841" s="322"/>
      <c r="M1841" s="322"/>
      <c r="N1841" s="322"/>
      <c r="O1841" s="322"/>
      <c r="P1841" s="322"/>
      <c r="Q1841" s="250">
        <f>_xlfn.XLOOKUP($I1841,Inputs!$G$6:$G$23,Inputs!$J$6:$J$23)*$K1841</f>
        <v>98.449131513647643</v>
      </c>
      <c r="R1841" s="250">
        <f>_xlfn.XLOOKUP($I1841,Inputs!$G$6:$G$23,Inputs!$K$6:$K$23)*$K1841</f>
        <v>108.40163934426229</v>
      </c>
      <c r="S1841" s="211" t="s">
        <v>2130</v>
      </c>
      <c r="T1841" s="31" t="s">
        <v>3183</v>
      </c>
      <c r="U1841" s="211" t="s">
        <v>2179</v>
      </c>
      <c r="V1841" s="31" t="s">
        <v>3186</v>
      </c>
      <c r="W1841" s="16"/>
      <c r="X1841" s="16"/>
      <c r="Y1841" s="74">
        <v>1225</v>
      </c>
      <c r="Z1841" s="196" t="str">
        <f t="shared" si="87"/>
        <v/>
      </c>
    </row>
    <row r="1842" spans="2:26" ht="18.75">
      <c r="B1842" s="211" t="s">
        <v>2172</v>
      </c>
      <c r="C1842" s="211" t="s">
        <v>2808</v>
      </c>
      <c r="D1842" s="46" t="s">
        <v>2783</v>
      </c>
      <c r="E1842" s="31">
        <v>1</v>
      </c>
      <c r="F1842" s="31" t="s">
        <v>2807</v>
      </c>
      <c r="G1842" s="318">
        <v>0.1</v>
      </c>
      <c r="H1842" s="318">
        <f t="shared" si="85"/>
        <v>6.1728395061728392E-2</v>
      </c>
      <c r="I1842" s="319">
        <v>115</v>
      </c>
      <c r="J1842" s="251">
        <f>_xlfn.XLOOKUP($I1842,Inputs!$C$6:$C$23,Inputs!$D$6:$D$23)*$G1842</f>
        <v>4.1714285714285718E-2</v>
      </c>
      <c r="K1842" s="252">
        <f t="shared" si="86"/>
        <v>3</v>
      </c>
      <c r="L1842" s="322"/>
      <c r="M1842" s="322"/>
      <c r="N1842" s="322"/>
      <c r="O1842" s="322"/>
      <c r="P1842" s="322"/>
      <c r="Q1842" s="250">
        <f>_xlfn.XLOOKUP($I1842,Inputs!$G$6:$G$23,Inputs!$J$6:$J$23)*$K1842</f>
        <v>98.449131513647643</v>
      </c>
      <c r="R1842" s="250">
        <f>_xlfn.XLOOKUP($I1842,Inputs!$G$6:$G$23,Inputs!$K$6:$K$23)*$K1842</f>
        <v>108.40163934426229</v>
      </c>
      <c r="S1842" s="211" t="s">
        <v>2179</v>
      </c>
      <c r="T1842" s="31" t="s">
        <v>3186</v>
      </c>
      <c r="U1842" s="211" t="s">
        <v>2182</v>
      </c>
      <c r="V1842" s="31" t="s">
        <v>4173</v>
      </c>
      <c r="W1842" s="16"/>
      <c r="X1842" s="16"/>
      <c r="Y1842" s="74">
        <v>1226</v>
      </c>
      <c r="Z1842" s="196" t="str">
        <f t="shared" si="87"/>
        <v/>
      </c>
    </row>
    <row r="1843" spans="2:26" ht="18.75">
      <c r="B1843" s="211" t="s">
        <v>2172</v>
      </c>
      <c r="C1843" s="211" t="s">
        <v>2808</v>
      </c>
      <c r="D1843" s="46" t="s">
        <v>2783</v>
      </c>
      <c r="E1843" s="31">
        <v>1</v>
      </c>
      <c r="F1843" s="31" t="s">
        <v>2807</v>
      </c>
      <c r="G1843" s="318">
        <v>12</v>
      </c>
      <c r="H1843" s="318">
        <f t="shared" si="85"/>
        <v>7.4074074074074066</v>
      </c>
      <c r="I1843" s="319">
        <v>115</v>
      </c>
      <c r="J1843" s="251">
        <f>_xlfn.XLOOKUP($I1843,Inputs!$C$6:$C$23,Inputs!$D$6:$D$23)*$G1843</f>
        <v>5.0057142857142853</v>
      </c>
      <c r="K1843" s="252">
        <f t="shared" si="86"/>
        <v>3</v>
      </c>
      <c r="L1843" s="322"/>
      <c r="M1843" s="322"/>
      <c r="N1843" s="322"/>
      <c r="O1843" s="322"/>
      <c r="P1843" s="322"/>
      <c r="Q1843" s="250">
        <f>_xlfn.XLOOKUP($I1843,Inputs!$G$6:$G$23,Inputs!$J$6:$J$23)*$K1843</f>
        <v>98.449131513647643</v>
      </c>
      <c r="R1843" s="250">
        <f>_xlfn.XLOOKUP($I1843,Inputs!$G$6:$G$23,Inputs!$K$6:$K$23)*$K1843</f>
        <v>108.40163934426229</v>
      </c>
      <c r="S1843" s="211" t="s">
        <v>2179</v>
      </c>
      <c r="T1843" s="31" t="s">
        <v>3186</v>
      </c>
      <c r="U1843" s="211" t="s">
        <v>2176</v>
      </c>
      <c r="V1843" s="31" t="s">
        <v>5526</v>
      </c>
      <c r="W1843" s="16"/>
      <c r="X1843" s="16"/>
      <c r="Y1843" s="74">
        <v>1227</v>
      </c>
      <c r="Z1843" s="196" t="str">
        <f t="shared" si="87"/>
        <v/>
      </c>
    </row>
    <row r="1844" spans="2:26" ht="18.75">
      <c r="B1844" s="211" t="s">
        <v>2172</v>
      </c>
      <c r="C1844" s="211" t="s">
        <v>2808</v>
      </c>
      <c r="D1844" s="46" t="s">
        <v>2783</v>
      </c>
      <c r="E1844" s="31">
        <v>1</v>
      </c>
      <c r="F1844" s="31" t="s">
        <v>2807</v>
      </c>
      <c r="G1844" s="318">
        <v>5</v>
      </c>
      <c r="H1844" s="318">
        <f t="shared" si="85"/>
        <v>3.0864197530864197</v>
      </c>
      <c r="I1844" s="319">
        <v>115</v>
      </c>
      <c r="J1844" s="251">
        <f>_xlfn.XLOOKUP($I1844,Inputs!$C$6:$C$23,Inputs!$D$6:$D$23)*$G1844</f>
        <v>2.0857142857142859</v>
      </c>
      <c r="K1844" s="252">
        <f t="shared" si="86"/>
        <v>3</v>
      </c>
      <c r="L1844" s="322"/>
      <c r="M1844" s="322"/>
      <c r="N1844" s="322"/>
      <c r="O1844" s="322"/>
      <c r="P1844" s="322"/>
      <c r="Q1844" s="250">
        <f>_xlfn.XLOOKUP($I1844,Inputs!$G$6:$G$23,Inputs!$J$6:$J$23)*$K1844</f>
        <v>98.449131513647643</v>
      </c>
      <c r="R1844" s="250">
        <f>_xlfn.XLOOKUP($I1844,Inputs!$G$6:$G$23,Inputs!$K$6:$K$23)*$K1844</f>
        <v>108.40163934426229</v>
      </c>
      <c r="S1844" s="211" t="s">
        <v>2176</v>
      </c>
      <c r="T1844" s="31" t="s">
        <v>5526</v>
      </c>
      <c r="U1844" s="211" t="s">
        <v>2174</v>
      </c>
      <c r="V1844" s="31" t="s">
        <v>3988</v>
      </c>
      <c r="W1844" s="16"/>
      <c r="X1844" s="16"/>
      <c r="Y1844" s="74">
        <v>1228</v>
      </c>
      <c r="Z1844" s="196" t="str">
        <f t="shared" si="87"/>
        <v/>
      </c>
    </row>
    <row r="1845" spans="2:26" ht="18.75">
      <c r="B1845" s="211" t="s">
        <v>2172</v>
      </c>
      <c r="C1845" s="211" t="s">
        <v>2808</v>
      </c>
      <c r="D1845" s="46" t="s">
        <v>2783</v>
      </c>
      <c r="E1845" s="31">
        <v>1</v>
      </c>
      <c r="F1845" s="31" t="s">
        <v>2807</v>
      </c>
      <c r="G1845" s="318">
        <v>0.1</v>
      </c>
      <c r="H1845" s="318">
        <f t="shared" si="85"/>
        <v>6.1728395061728392E-2</v>
      </c>
      <c r="I1845" s="319">
        <v>115</v>
      </c>
      <c r="J1845" s="251">
        <f>_xlfn.XLOOKUP($I1845,Inputs!$C$6:$C$23,Inputs!$D$6:$D$23)*$G1845</f>
        <v>4.1714285714285718E-2</v>
      </c>
      <c r="K1845" s="252">
        <f t="shared" si="86"/>
        <v>3</v>
      </c>
      <c r="L1845" s="322"/>
      <c r="M1845" s="322"/>
      <c r="N1845" s="322"/>
      <c r="O1845" s="322"/>
      <c r="P1845" s="322"/>
      <c r="Q1845" s="250">
        <f>_xlfn.XLOOKUP($I1845,Inputs!$G$6:$G$23,Inputs!$J$6:$J$23)*$K1845</f>
        <v>98.449131513647643</v>
      </c>
      <c r="R1845" s="250">
        <f>_xlfn.XLOOKUP($I1845,Inputs!$G$6:$G$23,Inputs!$K$6:$K$23)*$K1845</f>
        <v>108.40163934426229</v>
      </c>
      <c r="S1845" s="211" t="s">
        <v>2173</v>
      </c>
      <c r="T1845" s="31" t="s">
        <v>5525</v>
      </c>
      <c r="U1845" s="211" t="s">
        <v>2176</v>
      </c>
      <c r="V1845" s="31" t="s">
        <v>5526</v>
      </c>
      <c r="W1845" s="16"/>
      <c r="X1845" s="16"/>
      <c r="Y1845" s="74">
        <v>1229</v>
      </c>
      <c r="Z1845" s="196" t="str">
        <f t="shared" si="87"/>
        <v/>
      </c>
    </row>
    <row r="1846" spans="2:26" ht="18.75">
      <c r="B1846" s="211" t="s">
        <v>2172</v>
      </c>
      <c r="C1846" s="211" t="s">
        <v>2808</v>
      </c>
      <c r="D1846" s="46" t="s">
        <v>2783</v>
      </c>
      <c r="E1846" s="31">
        <v>1</v>
      </c>
      <c r="F1846" s="31" t="s">
        <v>2807</v>
      </c>
      <c r="G1846" s="318">
        <v>5</v>
      </c>
      <c r="H1846" s="318">
        <f t="shared" si="85"/>
        <v>3.0864197530864197</v>
      </c>
      <c r="I1846" s="319">
        <v>115</v>
      </c>
      <c r="J1846" s="251">
        <f>_xlfn.XLOOKUP($I1846,Inputs!$C$6:$C$23,Inputs!$D$6:$D$23)*$G1846</f>
        <v>2.0857142857142859</v>
      </c>
      <c r="K1846" s="252">
        <f t="shared" si="86"/>
        <v>3</v>
      </c>
      <c r="L1846" s="322"/>
      <c r="M1846" s="322"/>
      <c r="N1846" s="322"/>
      <c r="O1846" s="322"/>
      <c r="P1846" s="322"/>
      <c r="Q1846" s="250">
        <f>_xlfn.XLOOKUP($I1846,Inputs!$G$6:$G$23,Inputs!$J$6:$J$23)*$K1846</f>
        <v>98.449131513647643</v>
      </c>
      <c r="R1846" s="250">
        <f>_xlfn.XLOOKUP($I1846,Inputs!$G$6:$G$23,Inputs!$K$6:$K$23)*$K1846</f>
        <v>108.40163934426229</v>
      </c>
      <c r="S1846" s="211" t="s">
        <v>2173</v>
      </c>
      <c r="T1846" s="31" t="s">
        <v>5525</v>
      </c>
      <c r="U1846" s="211" t="s">
        <v>2174</v>
      </c>
      <c r="V1846" s="31" t="s">
        <v>3988</v>
      </c>
      <c r="W1846" s="16"/>
      <c r="X1846" s="16"/>
      <c r="Y1846" s="74">
        <v>1230</v>
      </c>
      <c r="Z1846" s="196" t="str">
        <f t="shared" si="87"/>
        <v/>
      </c>
    </row>
    <row r="1847" spans="2:26" ht="18.75">
      <c r="B1847" s="211" t="s">
        <v>2172</v>
      </c>
      <c r="C1847" s="211" t="s">
        <v>2808</v>
      </c>
      <c r="D1847" s="46" t="s">
        <v>2783</v>
      </c>
      <c r="E1847" s="31">
        <v>1</v>
      </c>
      <c r="F1847" s="31" t="s">
        <v>2807</v>
      </c>
      <c r="G1847" s="318">
        <v>15</v>
      </c>
      <c r="H1847" s="318">
        <f t="shared" si="85"/>
        <v>9.2592592592592595</v>
      </c>
      <c r="I1847" s="319">
        <v>115</v>
      </c>
      <c r="J1847" s="251">
        <f>_xlfn.XLOOKUP($I1847,Inputs!$C$6:$C$23,Inputs!$D$6:$D$23)*$G1847</f>
        <v>6.2571428571428571</v>
      </c>
      <c r="K1847" s="252">
        <f t="shared" si="86"/>
        <v>3</v>
      </c>
      <c r="L1847" s="322"/>
      <c r="M1847" s="322"/>
      <c r="N1847" s="322"/>
      <c r="O1847" s="322"/>
      <c r="P1847" s="322"/>
      <c r="Q1847" s="250">
        <f>_xlfn.XLOOKUP($I1847,Inputs!$G$6:$G$23,Inputs!$J$6:$J$23)*$K1847</f>
        <v>98.449131513647643</v>
      </c>
      <c r="R1847" s="250">
        <f>_xlfn.XLOOKUP($I1847,Inputs!$G$6:$G$23,Inputs!$K$6:$K$23)*$K1847</f>
        <v>108.40163934426229</v>
      </c>
      <c r="S1847" s="211" t="s">
        <v>2173</v>
      </c>
      <c r="T1847" s="31" t="s">
        <v>5525</v>
      </c>
      <c r="U1847" s="211" t="s">
        <v>2175</v>
      </c>
      <c r="V1847" s="31" t="s">
        <v>3188</v>
      </c>
      <c r="W1847" s="16"/>
      <c r="X1847" s="16"/>
      <c r="Y1847" s="74">
        <v>1231</v>
      </c>
      <c r="Z1847" s="196" t="str">
        <f t="shared" si="87"/>
        <v/>
      </c>
    </row>
    <row r="1848" spans="2:26" ht="18.75">
      <c r="B1848" s="211" t="s">
        <v>2172</v>
      </c>
      <c r="C1848" s="211" t="s">
        <v>2808</v>
      </c>
      <c r="D1848" s="46" t="s">
        <v>2783</v>
      </c>
      <c r="E1848" s="31">
        <v>1</v>
      </c>
      <c r="F1848" s="31" t="s">
        <v>2807</v>
      </c>
      <c r="G1848" s="318">
        <v>0.1</v>
      </c>
      <c r="H1848" s="318">
        <f t="shared" si="85"/>
        <v>6.1728395061728392E-2</v>
      </c>
      <c r="I1848" s="319">
        <v>115</v>
      </c>
      <c r="J1848" s="251">
        <f>_xlfn.XLOOKUP($I1848,Inputs!$C$6:$C$23,Inputs!$D$6:$D$23)*$G1848</f>
        <v>4.1714285714285718E-2</v>
      </c>
      <c r="K1848" s="252">
        <f t="shared" si="86"/>
        <v>3</v>
      </c>
      <c r="L1848" s="322"/>
      <c r="M1848" s="322"/>
      <c r="N1848" s="322"/>
      <c r="O1848" s="322"/>
      <c r="P1848" s="322"/>
      <c r="Q1848" s="250">
        <f>_xlfn.XLOOKUP($I1848,Inputs!$G$6:$G$23,Inputs!$J$6:$J$23)*$K1848</f>
        <v>98.449131513647643</v>
      </c>
      <c r="R1848" s="250">
        <f>_xlfn.XLOOKUP($I1848,Inputs!$G$6:$G$23,Inputs!$K$6:$K$23)*$K1848</f>
        <v>108.40163934426229</v>
      </c>
      <c r="S1848" s="211" t="s">
        <v>2175</v>
      </c>
      <c r="T1848" s="31" t="s">
        <v>3188</v>
      </c>
      <c r="U1848" s="211" t="s">
        <v>2180</v>
      </c>
      <c r="V1848" s="31" t="s">
        <v>4139</v>
      </c>
      <c r="W1848" s="16"/>
      <c r="X1848" s="16"/>
      <c r="Y1848" s="74">
        <v>1232</v>
      </c>
      <c r="Z1848" s="196" t="str">
        <f t="shared" si="87"/>
        <v/>
      </c>
    </row>
    <row r="1849" spans="2:26" ht="18.75">
      <c r="B1849" s="211" t="s">
        <v>2172</v>
      </c>
      <c r="C1849" s="211" t="s">
        <v>2808</v>
      </c>
      <c r="D1849" s="46" t="s">
        <v>2783</v>
      </c>
      <c r="E1849" s="31">
        <v>1</v>
      </c>
      <c r="F1849" s="31" t="s">
        <v>2807</v>
      </c>
      <c r="G1849" s="318">
        <v>10</v>
      </c>
      <c r="H1849" s="318">
        <f t="shared" si="85"/>
        <v>6.1728395061728394</v>
      </c>
      <c r="I1849" s="319">
        <v>115</v>
      </c>
      <c r="J1849" s="251">
        <f>_xlfn.XLOOKUP($I1849,Inputs!$C$6:$C$23,Inputs!$D$6:$D$23)*$G1849</f>
        <v>4.1714285714285717</v>
      </c>
      <c r="K1849" s="252">
        <f t="shared" si="86"/>
        <v>3</v>
      </c>
      <c r="L1849" s="322"/>
      <c r="M1849" s="322"/>
      <c r="N1849" s="322"/>
      <c r="O1849" s="322"/>
      <c r="P1849" s="322"/>
      <c r="Q1849" s="250">
        <f>_xlfn.XLOOKUP($I1849,Inputs!$G$6:$G$23,Inputs!$J$6:$J$23)*$K1849</f>
        <v>98.449131513647643</v>
      </c>
      <c r="R1849" s="250">
        <f>_xlfn.XLOOKUP($I1849,Inputs!$G$6:$G$23,Inputs!$K$6:$K$23)*$K1849</f>
        <v>108.40163934426229</v>
      </c>
      <c r="S1849" s="211" t="s">
        <v>2175</v>
      </c>
      <c r="T1849" s="31" t="s">
        <v>3188</v>
      </c>
      <c r="U1849" s="211" t="s">
        <v>2181</v>
      </c>
      <c r="V1849" s="31" t="s">
        <v>3187</v>
      </c>
      <c r="W1849" s="16"/>
      <c r="X1849" s="16"/>
      <c r="Y1849" s="74">
        <v>1233</v>
      </c>
      <c r="Z1849" s="196" t="str">
        <f t="shared" si="87"/>
        <v/>
      </c>
    </row>
    <row r="1850" spans="2:26" ht="18.75">
      <c r="B1850" s="211" t="s">
        <v>2187</v>
      </c>
      <c r="C1850" s="211" t="s">
        <v>2808</v>
      </c>
      <c r="D1850" s="46" t="s">
        <v>2783</v>
      </c>
      <c r="E1850" s="31">
        <v>1</v>
      </c>
      <c r="F1850" s="31" t="s">
        <v>2807</v>
      </c>
      <c r="G1850" s="318">
        <v>7</v>
      </c>
      <c r="H1850" s="318">
        <f t="shared" si="85"/>
        <v>4.3209876543209873</v>
      </c>
      <c r="I1850" s="319">
        <v>230</v>
      </c>
      <c r="J1850" s="251">
        <f>_xlfn.XLOOKUP($I1850,Inputs!$C$6:$C$23,Inputs!$D$6:$D$23)*$G1850</f>
        <v>3.36</v>
      </c>
      <c r="K1850" s="252">
        <f t="shared" si="86"/>
        <v>3</v>
      </c>
      <c r="L1850" s="322"/>
      <c r="M1850" s="322"/>
      <c r="N1850" s="322"/>
      <c r="O1850" s="322"/>
      <c r="P1850" s="322"/>
      <c r="Q1850" s="250">
        <f>_xlfn.XLOOKUP($I1850,Inputs!$G$6:$G$23,Inputs!$J$6:$J$23)*$K1850</f>
        <v>402</v>
      </c>
      <c r="R1850" s="250">
        <f>_xlfn.XLOOKUP($I1850,Inputs!$G$6:$G$23,Inputs!$K$6:$K$23)*$K1850</f>
        <v>435</v>
      </c>
      <c r="S1850" s="211" t="s">
        <v>2158</v>
      </c>
      <c r="T1850" s="31" t="s">
        <v>4111</v>
      </c>
      <c r="U1850" s="211" t="s">
        <v>4474</v>
      </c>
      <c r="V1850" s="31" t="s">
        <v>3371</v>
      </c>
      <c r="W1850" s="16"/>
      <c r="X1850" s="16"/>
      <c r="Y1850" s="74">
        <v>1241</v>
      </c>
      <c r="Z1850" s="196" t="str">
        <f t="shared" si="87"/>
        <v/>
      </c>
    </row>
    <row r="1851" spans="2:26" ht="18.75">
      <c r="B1851" s="211" t="s">
        <v>2187</v>
      </c>
      <c r="C1851" s="211" t="s">
        <v>2808</v>
      </c>
      <c r="D1851" s="46" t="s">
        <v>2783</v>
      </c>
      <c r="E1851" s="31">
        <v>1</v>
      </c>
      <c r="F1851" s="31" t="s">
        <v>2807</v>
      </c>
      <c r="G1851" s="318">
        <v>0.1</v>
      </c>
      <c r="H1851" s="318">
        <f t="shared" si="85"/>
        <v>6.1728395061728392E-2</v>
      </c>
      <c r="I1851" s="319">
        <v>230</v>
      </c>
      <c r="J1851" s="251">
        <f>_xlfn.XLOOKUP($I1851,Inputs!$C$6:$C$23,Inputs!$D$6:$D$23)*$G1851</f>
        <v>4.8000000000000001E-2</v>
      </c>
      <c r="K1851" s="252">
        <f t="shared" si="86"/>
        <v>3</v>
      </c>
      <c r="L1851" s="322"/>
      <c r="M1851" s="322"/>
      <c r="N1851" s="322"/>
      <c r="O1851" s="322"/>
      <c r="P1851" s="322"/>
      <c r="Q1851" s="250">
        <f>_xlfn.XLOOKUP($I1851,Inputs!$G$6:$G$23,Inputs!$J$6:$J$23)*$K1851</f>
        <v>402</v>
      </c>
      <c r="R1851" s="250">
        <f>_xlfn.XLOOKUP($I1851,Inputs!$G$6:$G$23,Inputs!$K$6:$K$23)*$K1851</f>
        <v>435</v>
      </c>
      <c r="S1851" s="211" t="s">
        <v>4474</v>
      </c>
      <c r="T1851" s="31" t="s">
        <v>3371</v>
      </c>
      <c r="U1851" s="211" t="s">
        <v>4473</v>
      </c>
      <c r="V1851" s="31" t="s">
        <v>4457</v>
      </c>
      <c r="W1851" s="16"/>
      <c r="X1851" s="16"/>
      <c r="Y1851" s="74">
        <v>1242</v>
      </c>
      <c r="Z1851" s="196" t="str">
        <f t="shared" si="87"/>
        <v/>
      </c>
    </row>
    <row r="1852" spans="2:26" ht="18.75">
      <c r="B1852" s="211" t="s">
        <v>2188</v>
      </c>
      <c r="C1852" s="211" t="s">
        <v>2808</v>
      </c>
      <c r="D1852" s="46" t="s">
        <v>2783</v>
      </c>
      <c r="E1852" s="31">
        <v>1</v>
      </c>
      <c r="F1852" s="31" t="s">
        <v>2807</v>
      </c>
      <c r="G1852" s="318">
        <v>7</v>
      </c>
      <c r="H1852" s="318">
        <f t="shared" si="85"/>
        <v>4.3209876543209873</v>
      </c>
      <c r="I1852" s="319">
        <v>230</v>
      </c>
      <c r="J1852" s="251">
        <f>_xlfn.XLOOKUP($I1852,Inputs!$C$6:$C$23,Inputs!$D$6:$D$23)*$G1852</f>
        <v>3.36</v>
      </c>
      <c r="K1852" s="252">
        <f t="shared" si="86"/>
        <v>3</v>
      </c>
      <c r="L1852" s="322"/>
      <c r="M1852" s="322"/>
      <c r="N1852" s="322"/>
      <c r="O1852" s="322"/>
      <c r="P1852" s="322"/>
      <c r="Q1852" s="250">
        <f>_xlfn.XLOOKUP($I1852,Inputs!$G$6:$G$23,Inputs!$J$6:$J$23)*$K1852</f>
        <v>402</v>
      </c>
      <c r="R1852" s="250">
        <f>_xlfn.XLOOKUP($I1852,Inputs!$G$6:$G$23,Inputs!$K$6:$K$23)*$K1852</f>
        <v>435</v>
      </c>
      <c r="S1852" s="211" t="s">
        <v>2158</v>
      </c>
      <c r="T1852" s="31" t="s">
        <v>4111</v>
      </c>
      <c r="U1852" s="211" t="s">
        <v>4474</v>
      </c>
      <c r="V1852" s="31" t="s">
        <v>3371</v>
      </c>
      <c r="W1852" s="16"/>
      <c r="X1852" s="16"/>
      <c r="Y1852" s="74">
        <v>1243</v>
      </c>
      <c r="Z1852" s="196" t="str">
        <f t="shared" si="87"/>
        <v/>
      </c>
    </row>
    <row r="1853" spans="2:26" ht="18.75">
      <c r="B1853" s="211" t="s">
        <v>2188</v>
      </c>
      <c r="C1853" s="211" t="s">
        <v>2808</v>
      </c>
      <c r="D1853" s="46" t="s">
        <v>2783</v>
      </c>
      <c r="E1853" s="31">
        <v>1</v>
      </c>
      <c r="F1853" s="31" t="s">
        <v>2807</v>
      </c>
      <c r="G1853" s="318">
        <v>0.1</v>
      </c>
      <c r="H1853" s="318">
        <f t="shared" si="85"/>
        <v>6.1728395061728392E-2</v>
      </c>
      <c r="I1853" s="319">
        <v>230</v>
      </c>
      <c r="J1853" s="251">
        <f>_xlfn.XLOOKUP($I1853,Inputs!$C$6:$C$23,Inputs!$D$6:$D$23)*$G1853</f>
        <v>4.8000000000000001E-2</v>
      </c>
      <c r="K1853" s="252">
        <f t="shared" si="86"/>
        <v>3</v>
      </c>
      <c r="L1853" s="322"/>
      <c r="M1853" s="322"/>
      <c r="N1853" s="322"/>
      <c r="O1853" s="322"/>
      <c r="P1853" s="322"/>
      <c r="Q1853" s="250">
        <f>_xlfn.XLOOKUP($I1853,Inputs!$G$6:$G$23,Inputs!$J$6:$J$23)*$K1853</f>
        <v>402</v>
      </c>
      <c r="R1853" s="250">
        <f>_xlfn.XLOOKUP($I1853,Inputs!$G$6:$G$23,Inputs!$K$6:$K$23)*$K1853</f>
        <v>435</v>
      </c>
      <c r="S1853" s="211" t="s">
        <v>4474</v>
      </c>
      <c r="T1853" s="31" t="s">
        <v>3371</v>
      </c>
      <c r="U1853" s="211" t="s">
        <v>4473</v>
      </c>
      <c r="V1853" s="31" t="s">
        <v>4457</v>
      </c>
      <c r="W1853" s="16"/>
      <c r="X1853" s="16"/>
      <c r="Y1853" s="74">
        <v>1244</v>
      </c>
      <c r="Z1853" s="196" t="str">
        <f t="shared" si="87"/>
        <v/>
      </c>
    </row>
    <row r="1854" spans="2:26" ht="18.75">
      <c r="B1854" s="211" t="s">
        <v>2189</v>
      </c>
      <c r="C1854" s="211" t="s">
        <v>2808</v>
      </c>
      <c r="D1854" s="46" t="s">
        <v>2783</v>
      </c>
      <c r="E1854" s="31">
        <v>1</v>
      </c>
      <c r="F1854" s="31" t="s">
        <v>2807</v>
      </c>
      <c r="G1854" s="318">
        <v>5</v>
      </c>
      <c r="H1854" s="318">
        <f t="shared" si="85"/>
        <v>3.0864197530864197</v>
      </c>
      <c r="I1854" s="319">
        <v>115</v>
      </c>
      <c r="J1854" s="251">
        <f>_xlfn.XLOOKUP($I1854,Inputs!$C$6:$C$23,Inputs!$D$6:$D$23)*$G1854</f>
        <v>2.0857142857142859</v>
      </c>
      <c r="K1854" s="252">
        <f t="shared" si="86"/>
        <v>3</v>
      </c>
      <c r="L1854" s="322"/>
      <c r="M1854" s="322"/>
      <c r="N1854" s="322"/>
      <c r="O1854" s="322"/>
      <c r="P1854" s="322"/>
      <c r="Q1854" s="250">
        <f>_xlfn.XLOOKUP($I1854,Inputs!$G$6:$G$23,Inputs!$J$6:$J$23)*$K1854</f>
        <v>98.449131513647643</v>
      </c>
      <c r="R1854" s="250">
        <f>_xlfn.XLOOKUP($I1854,Inputs!$G$6:$G$23,Inputs!$K$6:$K$23)*$K1854</f>
        <v>108.40163934426229</v>
      </c>
      <c r="S1854" s="211" t="s">
        <v>1229</v>
      </c>
      <c r="T1854" s="31" t="s">
        <v>4611</v>
      </c>
      <c r="U1854" s="211" t="s">
        <v>1245</v>
      </c>
      <c r="V1854" s="31" t="s">
        <v>4204</v>
      </c>
      <c r="W1854" s="16"/>
      <c r="X1854" s="16"/>
      <c r="Y1854" s="74">
        <v>1245</v>
      </c>
      <c r="Z1854" s="196" t="str">
        <f t="shared" si="87"/>
        <v/>
      </c>
    </row>
    <row r="1855" spans="2:26" ht="18.75">
      <c r="B1855" s="211" t="s">
        <v>2192</v>
      </c>
      <c r="C1855" s="211" t="s">
        <v>2808</v>
      </c>
      <c r="D1855" s="46" t="s">
        <v>2783</v>
      </c>
      <c r="E1855" s="31">
        <v>1</v>
      </c>
      <c r="F1855" s="31" t="s">
        <v>2807</v>
      </c>
      <c r="G1855" s="318">
        <v>5</v>
      </c>
      <c r="H1855" s="318">
        <f t="shared" si="85"/>
        <v>3.0864197530864197</v>
      </c>
      <c r="I1855" s="319">
        <v>115</v>
      </c>
      <c r="J1855" s="251">
        <f>_xlfn.XLOOKUP($I1855,Inputs!$C$6:$C$23,Inputs!$D$6:$D$23)*$G1855</f>
        <v>2.0857142857142859</v>
      </c>
      <c r="K1855" s="252">
        <f t="shared" si="86"/>
        <v>3</v>
      </c>
      <c r="L1855" s="322"/>
      <c r="M1855" s="322"/>
      <c r="N1855" s="322"/>
      <c r="O1855" s="322"/>
      <c r="P1855" s="322"/>
      <c r="Q1855" s="250">
        <f>_xlfn.XLOOKUP($I1855,Inputs!$G$6:$G$23,Inputs!$J$6:$J$23)*$K1855</f>
        <v>98.449131513647643</v>
      </c>
      <c r="R1855" s="250">
        <f>_xlfn.XLOOKUP($I1855,Inputs!$G$6:$G$23,Inputs!$K$6:$K$23)*$K1855</f>
        <v>108.40163934426229</v>
      </c>
      <c r="S1855" s="211" t="s">
        <v>1229</v>
      </c>
      <c r="T1855" s="31" t="s">
        <v>4611</v>
      </c>
      <c r="U1855" s="211" t="s">
        <v>1245</v>
      </c>
      <c r="V1855" s="31" t="s">
        <v>4204</v>
      </c>
      <c r="W1855" s="16"/>
      <c r="X1855" s="16"/>
      <c r="Y1855" s="74">
        <v>1248</v>
      </c>
      <c r="Z1855" s="196" t="str">
        <f t="shared" si="87"/>
        <v/>
      </c>
    </row>
    <row r="1856" spans="2:26" ht="18.75">
      <c r="B1856" s="211" t="s">
        <v>2197</v>
      </c>
      <c r="C1856" s="211" t="s">
        <v>2808</v>
      </c>
      <c r="D1856" s="46" t="s">
        <v>2783</v>
      </c>
      <c r="E1856" s="31">
        <v>1</v>
      </c>
      <c r="F1856" s="31" t="s">
        <v>2807</v>
      </c>
      <c r="G1856" s="318">
        <v>5</v>
      </c>
      <c r="H1856" s="318">
        <f t="shared" si="85"/>
        <v>3.0864197530864197</v>
      </c>
      <c r="I1856" s="319">
        <v>115</v>
      </c>
      <c r="J1856" s="251">
        <f>_xlfn.XLOOKUP($I1856,Inputs!$C$6:$C$23,Inputs!$D$6:$D$23)*$G1856</f>
        <v>2.0857142857142859</v>
      </c>
      <c r="K1856" s="252">
        <f t="shared" si="86"/>
        <v>3</v>
      </c>
      <c r="L1856" s="322"/>
      <c r="M1856" s="322"/>
      <c r="N1856" s="322"/>
      <c r="O1856" s="322"/>
      <c r="P1856" s="322"/>
      <c r="Q1856" s="250">
        <f>_xlfn.XLOOKUP($I1856,Inputs!$G$6:$G$23,Inputs!$J$6:$J$23)*$K1856</f>
        <v>98.449131513647643</v>
      </c>
      <c r="R1856" s="250">
        <f>_xlfn.XLOOKUP($I1856,Inputs!$G$6:$G$23,Inputs!$K$6:$K$23)*$K1856</f>
        <v>108.40163934426229</v>
      </c>
      <c r="S1856" s="211" t="s">
        <v>2198</v>
      </c>
      <c r="T1856" s="31" t="s">
        <v>2965</v>
      </c>
      <c r="U1856" s="211" t="s">
        <v>2199</v>
      </c>
      <c r="V1856" s="31" t="s">
        <v>4178</v>
      </c>
      <c r="W1856" s="16"/>
      <c r="X1856" s="16"/>
      <c r="Y1856" s="74">
        <v>1252</v>
      </c>
      <c r="Z1856" s="196" t="str">
        <f t="shared" si="87"/>
        <v/>
      </c>
    </row>
    <row r="1857" spans="2:26" ht="18.75">
      <c r="B1857" s="211" t="s">
        <v>2197</v>
      </c>
      <c r="C1857" s="211" t="s">
        <v>2808</v>
      </c>
      <c r="D1857" s="46" t="s">
        <v>2783</v>
      </c>
      <c r="E1857" s="31">
        <v>1</v>
      </c>
      <c r="F1857" s="31" t="s">
        <v>2807</v>
      </c>
      <c r="G1857" s="318">
        <v>40</v>
      </c>
      <c r="H1857" s="318">
        <f t="shared" si="85"/>
        <v>24.691358024691358</v>
      </c>
      <c r="I1857" s="319">
        <v>115</v>
      </c>
      <c r="J1857" s="251">
        <f>_xlfn.XLOOKUP($I1857,Inputs!$C$6:$C$23,Inputs!$D$6:$D$23)*$G1857</f>
        <v>16.685714285714287</v>
      </c>
      <c r="K1857" s="252">
        <f t="shared" si="86"/>
        <v>3</v>
      </c>
      <c r="L1857" s="322"/>
      <c r="M1857" s="322"/>
      <c r="N1857" s="322"/>
      <c r="O1857" s="322"/>
      <c r="P1857" s="322"/>
      <c r="Q1857" s="250">
        <f>_xlfn.XLOOKUP($I1857,Inputs!$G$6:$G$23,Inputs!$J$6:$J$23)*$K1857</f>
        <v>98.449131513647643</v>
      </c>
      <c r="R1857" s="250">
        <f>_xlfn.XLOOKUP($I1857,Inputs!$G$6:$G$23,Inputs!$K$6:$K$23)*$K1857</f>
        <v>108.40163934426229</v>
      </c>
      <c r="S1857" s="211" t="s">
        <v>4390</v>
      </c>
      <c r="T1857" s="31" t="s">
        <v>4391</v>
      </c>
      <c r="U1857" s="211" t="s">
        <v>2198</v>
      </c>
      <c r="V1857" s="31" t="s">
        <v>2965</v>
      </c>
      <c r="W1857" s="16"/>
      <c r="X1857" s="16"/>
      <c r="Y1857" s="74">
        <v>1253</v>
      </c>
      <c r="Z1857" s="196" t="str">
        <f t="shared" si="87"/>
        <v/>
      </c>
    </row>
    <row r="1858" spans="2:26" ht="18.75">
      <c r="B1858" s="211" t="s">
        <v>2197</v>
      </c>
      <c r="C1858" s="211" t="s">
        <v>2808</v>
      </c>
      <c r="D1858" s="46" t="s">
        <v>2783</v>
      </c>
      <c r="E1858" s="31">
        <v>1</v>
      </c>
      <c r="F1858" s="31" t="s">
        <v>2807</v>
      </c>
      <c r="G1858" s="318">
        <v>70</v>
      </c>
      <c r="H1858" s="318">
        <f t="shared" si="85"/>
        <v>43.209876543209873</v>
      </c>
      <c r="I1858" s="319">
        <v>115</v>
      </c>
      <c r="J1858" s="251">
        <f>_xlfn.XLOOKUP($I1858,Inputs!$C$6:$C$23,Inputs!$D$6:$D$23)*$G1858</f>
        <v>29.2</v>
      </c>
      <c r="K1858" s="252">
        <f t="shared" si="86"/>
        <v>3</v>
      </c>
      <c r="L1858" s="322"/>
      <c r="M1858" s="322"/>
      <c r="N1858" s="322"/>
      <c r="O1858" s="322"/>
      <c r="P1858" s="322"/>
      <c r="Q1858" s="250">
        <f>_xlfn.XLOOKUP($I1858,Inputs!$G$6:$G$23,Inputs!$J$6:$J$23)*$K1858</f>
        <v>98.449131513647643</v>
      </c>
      <c r="R1858" s="250">
        <f>_xlfn.XLOOKUP($I1858,Inputs!$G$6:$G$23,Inputs!$K$6:$K$23)*$K1858</f>
        <v>108.40163934426229</v>
      </c>
      <c r="S1858" s="211" t="s">
        <v>2199</v>
      </c>
      <c r="T1858" s="31" t="s">
        <v>4178</v>
      </c>
      <c r="U1858" s="211" t="s">
        <v>1799</v>
      </c>
      <c r="V1858" s="31" t="s">
        <v>4190</v>
      </c>
      <c r="W1858" s="16"/>
      <c r="X1858" s="16"/>
      <c r="Y1858" s="74">
        <v>1254</v>
      </c>
      <c r="Z1858" s="196" t="str">
        <f t="shared" si="87"/>
        <v/>
      </c>
    </row>
    <row r="1859" spans="2:26" ht="18.75">
      <c r="B1859" s="211" t="s">
        <v>2201</v>
      </c>
      <c r="C1859" s="211" t="s">
        <v>2808</v>
      </c>
      <c r="D1859" s="46" t="s">
        <v>2783</v>
      </c>
      <c r="E1859" s="31">
        <v>1</v>
      </c>
      <c r="F1859" s="31" t="s">
        <v>2807</v>
      </c>
      <c r="G1859" s="318">
        <v>0.1</v>
      </c>
      <c r="H1859" s="318">
        <f t="shared" si="85"/>
        <v>6.1728395061728392E-2</v>
      </c>
      <c r="I1859" s="319">
        <v>115</v>
      </c>
      <c r="J1859" s="251">
        <f>_xlfn.XLOOKUP($I1859,Inputs!$C$6:$C$23,Inputs!$D$6:$D$23)*$G1859</f>
        <v>4.1714285714285718E-2</v>
      </c>
      <c r="K1859" s="252">
        <f t="shared" si="86"/>
        <v>3</v>
      </c>
      <c r="L1859" s="322"/>
      <c r="M1859" s="322"/>
      <c r="N1859" s="322"/>
      <c r="O1859" s="322"/>
      <c r="P1859" s="322"/>
      <c r="Q1859" s="250">
        <f>_xlfn.XLOOKUP($I1859,Inputs!$G$6:$G$23,Inputs!$J$6:$J$23)*$K1859</f>
        <v>98.449131513647643</v>
      </c>
      <c r="R1859" s="250">
        <f>_xlfn.XLOOKUP($I1859,Inputs!$G$6:$G$23,Inputs!$K$6:$K$23)*$K1859</f>
        <v>108.40163934426229</v>
      </c>
      <c r="S1859" s="211" t="s">
        <v>1373</v>
      </c>
      <c r="T1859" s="31" t="s">
        <v>4229</v>
      </c>
      <c r="U1859" s="211" t="s">
        <v>2210</v>
      </c>
      <c r="V1859" s="31" t="s">
        <v>3193</v>
      </c>
      <c r="W1859" s="16"/>
      <c r="X1859" s="16"/>
      <c r="Y1859" s="74">
        <v>1256</v>
      </c>
      <c r="Z1859" s="196" t="str">
        <f t="shared" si="87"/>
        <v/>
      </c>
    </row>
    <row r="1860" spans="2:26" ht="18.75">
      <c r="B1860" s="211" t="s">
        <v>2201</v>
      </c>
      <c r="C1860" s="211" t="s">
        <v>2808</v>
      </c>
      <c r="D1860" s="46" t="s">
        <v>2783</v>
      </c>
      <c r="E1860" s="31">
        <v>1</v>
      </c>
      <c r="F1860" s="31" t="s">
        <v>2807</v>
      </c>
      <c r="G1860" s="318">
        <v>13</v>
      </c>
      <c r="H1860" s="318">
        <f t="shared" ref="H1860:H1923" si="88">G1860/1.62</f>
        <v>8.0246913580246915</v>
      </c>
      <c r="I1860" s="319">
        <v>115</v>
      </c>
      <c r="J1860" s="251">
        <f>_xlfn.XLOOKUP($I1860,Inputs!$C$6:$C$23,Inputs!$D$6:$D$23)*$G1860</f>
        <v>5.4228571428571426</v>
      </c>
      <c r="K1860" s="252">
        <f t="shared" ref="K1860:K1923" si="89">IF((42.4*(H1860)^(-0.6595))&gt;=3,3,(IF(42.4*(H1860)^(-0.6595)&lt;=0.5,0.5,(42.4*(H1860)^(-0.6595)))))</f>
        <v>3</v>
      </c>
      <c r="L1860" s="322"/>
      <c r="M1860" s="322"/>
      <c r="N1860" s="322"/>
      <c r="O1860" s="322"/>
      <c r="P1860" s="322"/>
      <c r="Q1860" s="250">
        <f>_xlfn.XLOOKUP($I1860,Inputs!$G$6:$G$23,Inputs!$J$6:$J$23)*$K1860</f>
        <v>98.449131513647643</v>
      </c>
      <c r="R1860" s="250">
        <f>_xlfn.XLOOKUP($I1860,Inputs!$G$6:$G$23,Inputs!$K$6:$K$23)*$K1860</f>
        <v>108.40163934426229</v>
      </c>
      <c r="S1860" s="211" t="s">
        <v>2210</v>
      </c>
      <c r="T1860" s="31" t="s">
        <v>3193</v>
      </c>
      <c r="U1860" s="211" t="s">
        <v>2207</v>
      </c>
      <c r="V1860" s="31" t="s">
        <v>3194</v>
      </c>
      <c r="W1860" s="16"/>
      <c r="X1860" s="16"/>
      <c r="Y1860" s="74">
        <v>1257</v>
      </c>
      <c r="Z1860" s="196" t="str">
        <f t="shared" si="87"/>
        <v/>
      </c>
    </row>
    <row r="1861" spans="2:26" ht="18.75">
      <c r="B1861" s="211" t="s">
        <v>2201</v>
      </c>
      <c r="C1861" s="211" t="s">
        <v>2808</v>
      </c>
      <c r="D1861" s="46" t="s">
        <v>2783</v>
      </c>
      <c r="E1861" s="31">
        <v>1</v>
      </c>
      <c r="F1861" s="31" t="s">
        <v>2807</v>
      </c>
      <c r="G1861" s="318">
        <v>0.1</v>
      </c>
      <c r="H1861" s="318">
        <f t="shared" si="88"/>
        <v>6.1728395061728392E-2</v>
      </c>
      <c r="I1861" s="319">
        <v>115</v>
      </c>
      <c r="J1861" s="251">
        <f>_xlfn.XLOOKUP($I1861,Inputs!$C$6:$C$23,Inputs!$D$6:$D$23)*$G1861</f>
        <v>4.1714285714285718E-2</v>
      </c>
      <c r="K1861" s="252">
        <f t="shared" si="89"/>
        <v>3</v>
      </c>
      <c r="L1861" s="322"/>
      <c r="M1861" s="322"/>
      <c r="N1861" s="322"/>
      <c r="O1861" s="322"/>
      <c r="P1861" s="322"/>
      <c r="Q1861" s="250">
        <f>_xlfn.XLOOKUP($I1861,Inputs!$G$6:$G$23,Inputs!$J$6:$J$23)*$K1861</f>
        <v>98.449131513647643</v>
      </c>
      <c r="R1861" s="250">
        <f>_xlfn.XLOOKUP($I1861,Inputs!$G$6:$G$23,Inputs!$K$6:$K$23)*$K1861</f>
        <v>108.40163934426229</v>
      </c>
      <c r="S1861" s="211" t="s">
        <v>2207</v>
      </c>
      <c r="T1861" s="31" t="s">
        <v>3194</v>
      </c>
      <c r="U1861" s="211" t="s">
        <v>4369</v>
      </c>
      <c r="V1861" s="31" t="s">
        <v>4454</v>
      </c>
      <c r="W1861" s="16"/>
      <c r="X1861" s="16"/>
      <c r="Y1861" s="74">
        <v>1258</v>
      </c>
      <c r="Z1861" s="196" t="str">
        <f t="shared" si="87"/>
        <v/>
      </c>
    </row>
    <row r="1862" spans="2:26" ht="18.75">
      <c r="B1862" s="211" t="s">
        <v>2201</v>
      </c>
      <c r="C1862" s="211" t="s">
        <v>2808</v>
      </c>
      <c r="D1862" s="46" t="s">
        <v>2783</v>
      </c>
      <c r="E1862" s="31">
        <v>1</v>
      </c>
      <c r="F1862" s="31" t="s">
        <v>2807</v>
      </c>
      <c r="G1862" s="318">
        <v>13</v>
      </c>
      <c r="H1862" s="318">
        <f t="shared" si="88"/>
        <v>8.0246913580246915</v>
      </c>
      <c r="I1862" s="319">
        <v>115</v>
      </c>
      <c r="J1862" s="251">
        <f>_xlfn.XLOOKUP($I1862,Inputs!$C$6:$C$23,Inputs!$D$6:$D$23)*$G1862</f>
        <v>5.4228571428571426</v>
      </c>
      <c r="K1862" s="252">
        <f t="shared" si="89"/>
        <v>3</v>
      </c>
      <c r="L1862" s="322"/>
      <c r="M1862" s="322"/>
      <c r="N1862" s="322"/>
      <c r="O1862" s="322"/>
      <c r="P1862" s="322"/>
      <c r="Q1862" s="250">
        <f>_xlfn.XLOOKUP($I1862,Inputs!$G$6:$G$23,Inputs!$J$6:$J$23)*$K1862</f>
        <v>98.449131513647643</v>
      </c>
      <c r="R1862" s="250">
        <f>_xlfn.XLOOKUP($I1862,Inputs!$G$6:$G$23,Inputs!$K$6:$K$23)*$K1862</f>
        <v>108.40163934426229</v>
      </c>
      <c r="S1862" s="211" t="s">
        <v>2207</v>
      </c>
      <c r="T1862" s="31" t="s">
        <v>3194</v>
      </c>
      <c r="U1862" s="211" t="s">
        <v>2208</v>
      </c>
      <c r="V1862" s="31" t="s">
        <v>3191</v>
      </c>
      <c r="W1862" s="16"/>
      <c r="X1862" s="16"/>
      <c r="Y1862" s="74">
        <v>1259</v>
      </c>
      <c r="Z1862" s="196" t="str">
        <f t="shared" si="87"/>
        <v/>
      </c>
    </row>
    <row r="1863" spans="2:26" ht="18.75">
      <c r="B1863" s="211" t="s">
        <v>2201</v>
      </c>
      <c r="C1863" s="211" t="s">
        <v>2808</v>
      </c>
      <c r="D1863" s="46" t="s">
        <v>2783</v>
      </c>
      <c r="E1863" s="31">
        <v>1</v>
      </c>
      <c r="F1863" s="31" t="s">
        <v>2807</v>
      </c>
      <c r="G1863" s="318">
        <v>12</v>
      </c>
      <c r="H1863" s="318">
        <f t="shared" si="88"/>
        <v>7.4074074074074066</v>
      </c>
      <c r="I1863" s="319">
        <v>115</v>
      </c>
      <c r="J1863" s="251">
        <f>_xlfn.XLOOKUP($I1863,Inputs!$C$6:$C$23,Inputs!$D$6:$D$23)*$G1863</f>
        <v>5.0057142857142853</v>
      </c>
      <c r="K1863" s="252">
        <f t="shared" si="89"/>
        <v>3</v>
      </c>
      <c r="L1863" s="322"/>
      <c r="M1863" s="322"/>
      <c r="N1863" s="322"/>
      <c r="O1863" s="322"/>
      <c r="P1863" s="322"/>
      <c r="Q1863" s="250">
        <f>_xlfn.XLOOKUP($I1863,Inputs!$G$6:$G$23,Inputs!$J$6:$J$23)*$K1863</f>
        <v>98.449131513647643</v>
      </c>
      <c r="R1863" s="250">
        <f>_xlfn.XLOOKUP($I1863,Inputs!$G$6:$G$23,Inputs!$K$6:$K$23)*$K1863</f>
        <v>108.40163934426229</v>
      </c>
      <c r="S1863" s="211" t="s">
        <v>2208</v>
      </c>
      <c r="T1863" s="31" t="s">
        <v>3191</v>
      </c>
      <c r="U1863" s="211" t="s">
        <v>2202</v>
      </c>
      <c r="V1863" s="31" t="s">
        <v>3192</v>
      </c>
      <c r="W1863" s="16"/>
      <c r="X1863" s="16"/>
      <c r="Y1863" s="74">
        <v>1260</v>
      </c>
      <c r="Z1863" s="196" t="str">
        <f t="shared" si="87"/>
        <v/>
      </c>
    </row>
    <row r="1864" spans="2:26" ht="18.75">
      <c r="B1864" s="211" t="s">
        <v>2201</v>
      </c>
      <c r="C1864" s="211" t="s">
        <v>2808</v>
      </c>
      <c r="D1864" s="46" t="s">
        <v>2783</v>
      </c>
      <c r="E1864" s="31">
        <v>1</v>
      </c>
      <c r="F1864" s="31" t="s">
        <v>2807</v>
      </c>
      <c r="G1864" s="318">
        <v>0.1</v>
      </c>
      <c r="H1864" s="318">
        <f t="shared" si="88"/>
        <v>6.1728395061728392E-2</v>
      </c>
      <c r="I1864" s="319">
        <v>115</v>
      </c>
      <c r="J1864" s="251">
        <f>_xlfn.XLOOKUP($I1864,Inputs!$C$6:$C$23,Inputs!$D$6:$D$23)*$G1864</f>
        <v>4.1714285714285718E-2</v>
      </c>
      <c r="K1864" s="252">
        <f t="shared" si="89"/>
        <v>3</v>
      </c>
      <c r="L1864" s="322"/>
      <c r="M1864" s="322"/>
      <c r="N1864" s="322"/>
      <c r="O1864" s="322"/>
      <c r="P1864" s="322"/>
      <c r="Q1864" s="250">
        <f>_xlfn.XLOOKUP($I1864,Inputs!$G$6:$G$23,Inputs!$J$6:$J$23)*$K1864</f>
        <v>98.449131513647643</v>
      </c>
      <c r="R1864" s="250">
        <f>_xlfn.XLOOKUP($I1864,Inputs!$G$6:$G$23,Inputs!$K$6:$K$23)*$K1864</f>
        <v>108.40163934426229</v>
      </c>
      <c r="S1864" s="211" t="s">
        <v>2202</v>
      </c>
      <c r="T1864" s="31" t="s">
        <v>3192</v>
      </c>
      <c r="U1864" s="211" t="s">
        <v>2203</v>
      </c>
      <c r="V1864" s="31" t="s">
        <v>3982</v>
      </c>
      <c r="W1864" s="16"/>
      <c r="X1864" s="16"/>
      <c r="Y1864" s="74">
        <v>1261</v>
      </c>
      <c r="Z1864" s="196" t="str">
        <f t="shared" si="87"/>
        <v/>
      </c>
    </row>
    <row r="1865" spans="2:26" ht="18.75">
      <c r="B1865" s="211" t="s">
        <v>2201</v>
      </c>
      <c r="C1865" s="211" t="s">
        <v>2808</v>
      </c>
      <c r="D1865" s="46" t="s">
        <v>2783</v>
      </c>
      <c r="E1865" s="31">
        <v>1</v>
      </c>
      <c r="F1865" s="31" t="s">
        <v>2807</v>
      </c>
      <c r="G1865" s="318">
        <v>12</v>
      </c>
      <c r="H1865" s="318">
        <f t="shared" si="88"/>
        <v>7.4074074074074066</v>
      </c>
      <c r="I1865" s="319">
        <v>115</v>
      </c>
      <c r="J1865" s="251">
        <f>_xlfn.XLOOKUP($I1865,Inputs!$C$6:$C$23,Inputs!$D$6:$D$23)*$G1865</f>
        <v>5.0057142857142853</v>
      </c>
      <c r="K1865" s="252">
        <f t="shared" si="89"/>
        <v>3</v>
      </c>
      <c r="L1865" s="322"/>
      <c r="M1865" s="322"/>
      <c r="N1865" s="322"/>
      <c r="O1865" s="322"/>
      <c r="P1865" s="322"/>
      <c r="Q1865" s="250">
        <f>_xlfn.XLOOKUP($I1865,Inputs!$G$6:$G$23,Inputs!$J$6:$J$23)*$K1865</f>
        <v>98.449131513647643</v>
      </c>
      <c r="R1865" s="250">
        <f>_xlfn.XLOOKUP($I1865,Inputs!$G$6:$G$23,Inputs!$K$6:$K$23)*$K1865</f>
        <v>108.40163934426229</v>
      </c>
      <c r="S1865" s="211" t="s">
        <v>2203</v>
      </c>
      <c r="T1865" s="31" t="s">
        <v>3982</v>
      </c>
      <c r="U1865" s="211" t="s">
        <v>4708</v>
      </c>
      <c r="V1865" s="31" t="s">
        <v>4527</v>
      </c>
      <c r="W1865" s="16"/>
      <c r="X1865" s="16"/>
      <c r="Y1865" s="74">
        <v>1262</v>
      </c>
      <c r="Z1865" s="196" t="str">
        <f t="shared" si="87"/>
        <v/>
      </c>
    </row>
    <row r="1866" spans="2:26" ht="18.75">
      <c r="B1866" s="211" t="s">
        <v>2201</v>
      </c>
      <c r="C1866" s="211" t="s">
        <v>2808</v>
      </c>
      <c r="D1866" s="46" t="s">
        <v>2783</v>
      </c>
      <c r="E1866" s="31">
        <v>1</v>
      </c>
      <c r="F1866" s="31" t="s">
        <v>2807</v>
      </c>
      <c r="G1866" s="318">
        <v>35</v>
      </c>
      <c r="H1866" s="318">
        <f t="shared" si="88"/>
        <v>21.604938271604937</v>
      </c>
      <c r="I1866" s="319">
        <v>115</v>
      </c>
      <c r="J1866" s="251">
        <f>_xlfn.XLOOKUP($I1866,Inputs!$C$6:$C$23,Inputs!$D$6:$D$23)*$G1866</f>
        <v>14.6</v>
      </c>
      <c r="K1866" s="252">
        <f t="shared" si="89"/>
        <v>3</v>
      </c>
      <c r="L1866" s="322"/>
      <c r="M1866" s="322"/>
      <c r="N1866" s="322"/>
      <c r="O1866" s="322"/>
      <c r="P1866" s="322"/>
      <c r="Q1866" s="250">
        <f>_xlfn.XLOOKUP($I1866,Inputs!$G$6:$G$23,Inputs!$J$6:$J$23)*$K1866</f>
        <v>98.449131513647643</v>
      </c>
      <c r="R1866" s="250">
        <f>_xlfn.XLOOKUP($I1866,Inputs!$G$6:$G$23,Inputs!$K$6:$K$23)*$K1866</f>
        <v>108.40163934426229</v>
      </c>
      <c r="S1866" s="211" t="s">
        <v>2202</v>
      </c>
      <c r="T1866" s="31" t="s">
        <v>3192</v>
      </c>
      <c r="U1866" s="211" t="s">
        <v>2204</v>
      </c>
      <c r="V1866" s="31" t="s">
        <v>3196</v>
      </c>
      <c r="W1866" s="16"/>
      <c r="X1866" s="16"/>
      <c r="Y1866" s="74">
        <v>1263</v>
      </c>
      <c r="Z1866" s="196" t="str">
        <f t="shared" si="87"/>
        <v/>
      </c>
    </row>
    <row r="1867" spans="2:26" ht="18.75">
      <c r="B1867" s="211" t="s">
        <v>2201</v>
      </c>
      <c r="C1867" s="211" t="s">
        <v>2808</v>
      </c>
      <c r="D1867" s="46" t="s">
        <v>2783</v>
      </c>
      <c r="E1867" s="31">
        <v>1</v>
      </c>
      <c r="F1867" s="31" t="s">
        <v>2807</v>
      </c>
      <c r="G1867" s="318">
        <v>0.1</v>
      </c>
      <c r="H1867" s="318">
        <f t="shared" si="88"/>
        <v>6.1728395061728392E-2</v>
      </c>
      <c r="I1867" s="319">
        <v>115</v>
      </c>
      <c r="J1867" s="251">
        <f>_xlfn.XLOOKUP($I1867,Inputs!$C$6:$C$23,Inputs!$D$6:$D$23)*$G1867</f>
        <v>4.1714285714285718E-2</v>
      </c>
      <c r="K1867" s="252">
        <f t="shared" si="89"/>
        <v>3</v>
      </c>
      <c r="L1867" s="322"/>
      <c r="M1867" s="322"/>
      <c r="N1867" s="322"/>
      <c r="O1867" s="322"/>
      <c r="P1867" s="322"/>
      <c r="Q1867" s="250">
        <f>_xlfn.XLOOKUP($I1867,Inputs!$G$6:$G$23,Inputs!$J$6:$J$23)*$K1867</f>
        <v>98.449131513647643</v>
      </c>
      <c r="R1867" s="250">
        <f>_xlfn.XLOOKUP($I1867,Inputs!$G$6:$G$23,Inputs!$K$6:$K$23)*$K1867</f>
        <v>108.40163934426229</v>
      </c>
      <c r="S1867" s="211" t="s">
        <v>2204</v>
      </c>
      <c r="T1867" s="31" t="s">
        <v>3196</v>
      </c>
      <c r="U1867" s="211" t="s">
        <v>2209</v>
      </c>
      <c r="V1867" s="31" t="s">
        <v>4062</v>
      </c>
      <c r="W1867" s="16"/>
      <c r="X1867" s="16"/>
      <c r="Y1867" s="74">
        <v>1264</v>
      </c>
      <c r="Z1867" s="196" t="str">
        <f t="shared" si="87"/>
        <v/>
      </c>
    </row>
    <row r="1868" spans="2:26" ht="18.75">
      <c r="B1868" s="211" t="s">
        <v>2201</v>
      </c>
      <c r="C1868" s="211" t="s">
        <v>2808</v>
      </c>
      <c r="D1868" s="46" t="s">
        <v>2783</v>
      </c>
      <c r="E1868" s="31">
        <v>1</v>
      </c>
      <c r="F1868" s="31" t="s">
        <v>2807</v>
      </c>
      <c r="G1868" s="318">
        <v>3</v>
      </c>
      <c r="H1868" s="318">
        <f t="shared" si="88"/>
        <v>1.8518518518518516</v>
      </c>
      <c r="I1868" s="319">
        <v>115</v>
      </c>
      <c r="J1868" s="251">
        <f>_xlfn.XLOOKUP($I1868,Inputs!$C$6:$C$23,Inputs!$D$6:$D$23)*$G1868</f>
        <v>1.2514285714285713</v>
      </c>
      <c r="K1868" s="252">
        <f t="shared" si="89"/>
        <v>3</v>
      </c>
      <c r="L1868" s="322"/>
      <c r="M1868" s="322"/>
      <c r="N1868" s="322"/>
      <c r="O1868" s="322"/>
      <c r="P1868" s="322"/>
      <c r="Q1868" s="250">
        <f>_xlfn.XLOOKUP($I1868,Inputs!$G$6:$G$23,Inputs!$J$6:$J$23)*$K1868</f>
        <v>98.449131513647643</v>
      </c>
      <c r="R1868" s="250">
        <f>_xlfn.XLOOKUP($I1868,Inputs!$G$6:$G$23,Inputs!$K$6:$K$23)*$K1868</f>
        <v>108.40163934426229</v>
      </c>
      <c r="S1868" s="211" t="s">
        <v>2204</v>
      </c>
      <c r="T1868" s="31" t="s">
        <v>3196</v>
      </c>
      <c r="U1868" s="211" t="s">
        <v>4703</v>
      </c>
      <c r="V1868" s="31" t="s">
        <v>4520</v>
      </c>
      <c r="W1868" s="16"/>
      <c r="X1868" s="16"/>
      <c r="Y1868" s="74">
        <v>1265</v>
      </c>
      <c r="Z1868" s="196" t="str">
        <f t="shared" ref="Z1868:Z1931" si="90">IF(S1868=U1868,"YES","")</f>
        <v/>
      </c>
    </row>
    <row r="1869" spans="2:26" ht="18.75">
      <c r="B1869" s="211" t="s">
        <v>2201</v>
      </c>
      <c r="C1869" s="211" t="s">
        <v>2808</v>
      </c>
      <c r="D1869" s="46" t="s">
        <v>2783</v>
      </c>
      <c r="E1869" s="31">
        <v>1</v>
      </c>
      <c r="F1869" s="31" t="s">
        <v>2807</v>
      </c>
      <c r="G1869" s="318">
        <v>18</v>
      </c>
      <c r="H1869" s="318">
        <f t="shared" si="88"/>
        <v>11.111111111111111</v>
      </c>
      <c r="I1869" s="319">
        <v>115</v>
      </c>
      <c r="J1869" s="251">
        <f>_xlfn.XLOOKUP($I1869,Inputs!$C$6:$C$23,Inputs!$D$6:$D$23)*$G1869</f>
        <v>7.5085714285714289</v>
      </c>
      <c r="K1869" s="252">
        <f t="shared" si="89"/>
        <v>3</v>
      </c>
      <c r="L1869" s="322"/>
      <c r="M1869" s="322"/>
      <c r="N1869" s="322"/>
      <c r="O1869" s="322"/>
      <c r="P1869" s="322"/>
      <c r="Q1869" s="250">
        <f>_xlfn.XLOOKUP($I1869,Inputs!$G$6:$G$23,Inputs!$J$6:$J$23)*$K1869</f>
        <v>98.449131513647643</v>
      </c>
      <c r="R1869" s="250">
        <f>_xlfn.XLOOKUP($I1869,Inputs!$G$6:$G$23,Inputs!$K$6:$K$23)*$K1869</f>
        <v>108.40163934426229</v>
      </c>
      <c r="S1869" s="211" t="s">
        <v>2208</v>
      </c>
      <c r="T1869" s="31" t="s">
        <v>3191</v>
      </c>
      <c r="U1869" s="211" t="s">
        <v>2205</v>
      </c>
      <c r="V1869" s="31" t="s">
        <v>3195</v>
      </c>
      <c r="W1869" s="16"/>
      <c r="X1869" s="16"/>
      <c r="Y1869" s="74">
        <v>1266</v>
      </c>
      <c r="Z1869" s="196" t="str">
        <f t="shared" si="90"/>
        <v/>
      </c>
    </row>
    <row r="1870" spans="2:26" ht="18.75">
      <c r="B1870" s="211" t="s">
        <v>2201</v>
      </c>
      <c r="C1870" s="211" t="s">
        <v>2808</v>
      </c>
      <c r="D1870" s="46" t="s">
        <v>2783</v>
      </c>
      <c r="E1870" s="31">
        <v>1</v>
      </c>
      <c r="F1870" s="31" t="s">
        <v>2807</v>
      </c>
      <c r="G1870" s="318">
        <v>8</v>
      </c>
      <c r="H1870" s="318">
        <f t="shared" si="88"/>
        <v>4.9382716049382713</v>
      </c>
      <c r="I1870" s="319">
        <v>115</v>
      </c>
      <c r="J1870" s="251">
        <f>_xlfn.XLOOKUP($I1870,Inputs!$C$6:$C$23,Inputs!$D$6:$D$23)*$G1870</f>
        <v>3.3371428571428572</v>
      </c>
      <c r="K1870" s="252">
        <f t="shared" si="89"/>
        <v>3</v>
      </c>
      <c r="L1870" s="322"/>
      <c r="M1870" s="322"/>
      <c r="N1870" s="322"/>
      <c r="O1870" s="322"/>
      <c r="P1870" s="322"/>
      <c r="Q1870" s="250">
        <f>_xlfn.XLOOKUP($I1870,Inputs!$G$6:$G$23,Inputs!$J$6:$J$23)*$K1870</f>
        <v>98.449131513647643</v>
      </c>
      <c r="R1870" s="250">
        <f>_xlfn.XLOOKUP($I1870,Inputs!$G$6:$G$23,Inputs!$K$6:$K$23)*$K1870</f>
        <v>108.40163934426229</v>
      </c>
      <c r="S1870" s="211" t="s">
        <v>2205</v>
      </c>
      <c r="T1870" s="31" t="s">
        <v>3195</v>
      </c>
      <c r="U1870" s="211" t="s">
        <v>4682</v>
      </c>
      <c r="V1870" s="31" t="s">
        <v>4438</v>
      </c>
      <c r="W1870" s="16"/>
      <c r="X1870" s="16"/>
      <c r="Y1870" s="74">
        <v>1267</v>
      </c>
      <c r="Z1870" s="196" t="str">
        <f t="shared" si="90"/>
        <v/>
      </c>
    </row>
    <row r="1871" spans="2:26" ht="18.75">
      <c r="B1871" s="211" t="s">
        <v>2201</v>
      </c>
      <c r="C1871" s="211" t="s">
        <v>2808</v>
      </c>
      <c r="D1871" s="46" t="s">
        <v>2783</v>
      </c>
      <c r="E1871" s="31">
        <v>1</v>
      </c>
      <c r="F1871" s="31" t="s">
        <v>2807</v>
      </c>
      <c r="G1871" s="318">
        <v>12</v>
      </c>
      <c r="H1871" s="318">
        <f t="shared" si="88"/>
        <v>7.4074074074074066</v>
      </c>
      <c r="I1871" s="319">
        <v>115</v>
      </c>
      <c r="J1871" s="251">
        <f>_xlfn.XLOOKUP($I1871,Inputs!$C$6:$C$23,Inputs!$D$6:$D$23)*$G1871</f>
        <v>5.0057142857142853</v>
      </c>
      <c r="K1871" s="252">
        <f t="shared" si="89"/>
        <v>3</v>
      </c>
      <c r="L1871" s="322"/>
      <c r="M1871" s="322"/>
      <c r="N1871" s="322"/>
      <c r="O1871" s="322"/>
      <c r="P1871" s="322"/>
      <c r="Q1871" s="250">
        <f>_xlfn.XLOOKUP($I1871,Inputs!$G$6:$G$23,Inputs!$J$6:$J$23)*$K1871</f>
        <v>98.449131513647643</v>
      </c>
      <c r="R1871" s="250">
        <f>_xlfn.XLOOKUP($I1871,Inputs!$G$6:$G$23,Inputs!$K$6:$K$23)*$K1871</f>
        <v>108.40163934426229</v>
      </c>
      <c r="S1871" s="211" t="s">
        <v>2205</v>
      </c>
      <c r="T1871" s="31" t="s">
        <v>3195</v>
      </c>
      <c r="U1871" s="211" t="s">
        <v>2206</v>
      </c>
      <c r="V1871" s="31" t="s">
        <v>3197</v>
      </c>
      <c r="W1871" s="16"/>
      <c r="X1871" s="16"/>
      <c r="Y1871" s="74">
        <v>1268</v>
      </c>
      <c r="Z1871" s="196" t="str">
        <f t="shared" si="90"/>
        <v/>
      </c>
    </row>
    <row r="1872" spans="2:26" ht="18.75">
      <c r="B1872" s="211" t="s">
        <v>2201</v>
      </c>
      <c r="C1872" s="211" t="s">
        <v>2808</v>
      </c>
      <c r="D1872" s="46" t="s">
        <v>2783</v>
      </c>
      <c r="E1872" s="31">
        <v>1</v>
      </c>
      <c r="F1872" s="31" t="s">
        <v>2807</v>
      </c>
      <c r="G1872" s="318">
        <v>1</v>
      </c>
      <c r="H1872" s="318">
        <f t="shared" si="88"/>
        <v>0.61728395061728392</v>
      </c>
      <c r="I1872" s="319">
        <v>115</v>
      </c>
      <c r="J1872" s="251">
        <f>_xlfn.XLOOKUP($I1872,Inputs!$C$6:$C$23,Inputs!$D$6:$D$23)*$G1872</f>
        <v>0.41714285714285715</v>
      </c>
      <c r="K1872" s="252">
        <f t="shared" si="89"/>
        <v>3</v>
      </c>
      <c r="L1872" s="322"/>
      <c r="M1872" s="322"/>
      <c r="N1872" s="322"/>
      <c r="O1872" s="322"/>
      <c r="P1872" s="322"/>
      <c r="Q1872" s="250">
        <f>_xlfn.XLOOKUP($I1872,Inputs!$G$6:$G$23,Inputs!$J$6:$J$23)*$K1872</f>
        <v>98.449131513647643</v>
      </c>
      <c r="R1872" s="250">
        <f>_xlfn.XLOOKUP($I1872,Inputs!$G$6:$G$23,Inputs!$K$6:$K$23)*$K1872</f>
        <v>108.40163934426229</v>
      </c>
      <c r="S1872" s="211" t="s">
        <v>2206</v>
      </c>
      <c r="T1872" s="31" t="s">
        <v>3197</v>
      </c>
      <c r="U1872" s="211" t="s">
        <v>4732</v>
      </c>
      <c r="V1872" s="31" t="s">
        <v>4570</v>
      </c>
      <c r="W1872" s="16"/>
      <c r="X1872" s="16"/>
      <c r="Y1872" s="74">
        <v>1269</v>
      </c>
      <c r="Z1872" s="196" t="str">
        <f t="shared" si="90"/>
        <v/>
      </c>
    </row>
    <row r="1873" spans="2:26" ht="18.75">
      <c r="B1873" s="211" t="s">
        <v>2201</v>
      </c>
      <c r="C1873" s="211" t="s">
        <v>2808</v>
      </c>
      <c r="D1873" s="46" t="s">
        <v>2783</v>
      </c>
      <c r="E1873" s="31">
        <v>1</v>
      </c>
      <c r="F1873" s="31" t="s">
        <v>2807</v>
      </c>
      <c r="G1873" s="318">
        <v>1</v>
      </c>
      <c r="H1873" s="318">
        <f t="shared" si="88"/>
        <v>0.61728395061728392</v>
      </c>
      <c r="I1873" s="319">
        <v>115</v>
      </c>
      <c r="J1873" s="251">
        <f>_xlfn.XLOOKUP($I1873,Inputs!$C$6:$C$23,Inputs!$D$6:$D$23)*$G1873</f>
        <v>0.41714285714285715</v>
      </c>
      <c r="K1873" s="252">
        <f t="shared" si="89"/>
        <v>3</v>
      </c>
      <c r="L1873" s="322"/>
      <c r="M1873" s="322"/>
      <c r="N1873" s="322"/>
      <c r="O1873" s="322"/>
      <c r="P1873" s="322"/>
      <c r="Q1873" s="250">
        <f>_xlfn.XLOOKUP($I1873,Inputs!$G$6:$G$23,Inputs!$J$6:$J$23)*$K1873</f>
        <v>98.449131513647643</v>
      </c>
      <c r="R1873" s="250">
        <f>_xlfn.XLOOKUP($I1873,Inputs!$G$6:$G$23,Inputs!$K$6:$K$23)*$K1873</f>
        <v>108.40163934426229</v>
      </c>
      <c r="S1873" s="211" t="s">
        <v>2206</v>
      </c>
      <c r="T1873" s="31" t="s">
        <v>3197</v>
      </c>
      <c r="U1873" s="211" t="s">
        <v>4649</v>
      </c>
      <c r="V1873" s="31" t="s">
        <v>4660</v>
      </c>
      <c r="W1873" s="16"/>
      <c r="X1873" s="16"/>
      <c r="Y1873" s="74">
        <v>1270</v>
      </c>
      <c r="Z1873" s="196" t="str">
        <f t="shared" si="90"/>
        <v/>
      </c>
    </row>
    <row r="1874" spans="2:26" ht="18.75">
      <c r="B1874" s="211" t="s">
        <v>2219</v>
      </c>
      <c r="C1874" s="211" t="s">
        <v>2808</v>
      </c>
      <c r="D1874" s="46" t="s">
        <v>2783</v>
      </c>
      <c r="E1874" s="31">
        <v>1</v>
      </c>
      <c r="F1874" s="31" t="s">
        <v>2807</v>
      </c>
      <c r="G1874" s="318">
        <v>5</v>
      </c>
      <c r="H1874" s="318">
        <f t="shared" si="88"/>
        <v>3.0864197530864197</v>
      </c>
      <c r="I1874" s="319">
        <v>230</v>
      </c>
      <c r="J1874" s="251">
        <f>_xlfn.XLOOKUP($I1874,Inputs!$C$6:$C$23,Inputs!$D$6:$D$23)*$G1874</f>
        <v>2.4</v>
      </c>
      <c r="K1874" s="252">
        <f t="shared" si="89"/>
        <v>3</v>
      </c>
      <c r="L1874" s="322"/>
      <c r="M1874" s="322"/>
      <c r="N1874" s="322"/>
      <c r="O1874" s="322"/>
      <c r="P1874" s="322"/>
      <c r="Q1874" s="250">
        <f>_xlfn.XLOOKUP($I1874,Inputs!$G$6:$G$23,Inputs!$J$6:$J$23)*$K1874</f>
        <v>402</v>
      </c>
      <c r="R1874" s="250">
        <f>_xlfn.XLOOKUP($I1874,Inputs!$G$6:$G$23,Inputs!$K$6:$K$23)*$K1874</f>
        <v>435</v>
      </c>
      <c r="S1874" s="211" t="s">
        <v>2220</v>
      </c>
      <c r="T1874" s="31" t="s">
        <v>3224</v>
      </c>
      <c r="U1874" s="211" t="s">
        <v>1980</v>
      </c>
      <c r="V1874" s="31" t="s">
        <v>4271</v>
      </c>
      <c r="W1874" s="16"/>
      <c r="X1874" s="16"/>
      <c r="Y1874" s="74">
        <v>1286</v>
      </c>
      <c r="Z1874" s="196" t="str">
        <f t="shared" si="90"/>
        <v/>
      </c>
    </row>
    <row r="1875" spans="2:26" ht="18.75">
      <c r="B1875" s="211" t="s">
        <v>2219</v>
      </c>
      <c r="C1875" s="211" t="s">
        <v>2808</v>
      </c>
      <c r="D1875" s="46" t="s">
        <v>2783</v>
      </c>
      <c r="E1875" s="31">
        <v>1</v>
      </c>
      <c r="F1875" s="31" t="s">
        <v>2807</v>
      </c>
      <c r="G1875" s="318">
        <v>5</v>
      </c>
      <c r="H1875" s="318">
        <f t="shared" si="88"/>
        <v>3.0864197530864197</v>
      </c>
      <c r="I1875" s="319">
        <v>230</v>
      </c>
      <c r="J1875" s="251">
        <f>_xlfn.XLOOKUP($I1875,Inputs!$C$6:$C$23,Inputs!$D$6:$D$23)*$G1875</f>
        <v>2.4</v>
      </c>
      <c r="K1875" s="252">
        <f t="shared" si="89"/>
        <v>3</v>
      </c>
      <c r="L1875" s="322"/>
      <c r="M1875" s="322"/>
      <c r="N1875" s="322"/>
      <c r="O1875" s="322"/>
      <c r="P1875" s="322"/>
      <c r="Q1875" s="250">
        <f>_xlfn.XLOOKUP($I1875,Inputs!$G$6:$G$23,Inputs!$J$6:$J$23)*$K1875</f>
        <v>402</v>
      </c>
      <c r="R1875" s="250">
        <f>_xlfn.XLOOKUP($I1875,Inputs!$G$6:$G$23,Inputs!$K$6:$K$23)*$K1875</f>
        <v>435</v>
      </c>
      <c r="S1875" s="211" t="s">
        <v>4410</v>
      </c>
      <c r="T1875" s="31" t="s">
        <v>5534</v>
      </c>
      <c r="U1875" s="211" t="s">
        <v>4471</v>
      </c>
      <c r="V1875" s="31" t="s">
        <v>3381</v>
      </c>
      <c r="W1875" s="16"/>
      <c r="X1875" s="16"/>
      <c r="Y1875" s="74">
        <v>1287</v>
      </c>
      <c r="Z1875" s="196" t="str">
        <f t="shared" si="90"/>
        <v/>
      </c>
    </row>
    <row r="1876" spans="2:26" ht="18.75">
      <c r="B1876" s="211" t="s">
        <v>1285</v>
      </c>
      <c r="C1876" s="211" t="s">
        <v>2808</v>
      </c>
      <c r="D1876" s="46" t="s">
        <v>2783</v>
      </c>
      <c r="E1876" s="31">
        <v>1</v>
      </c>
      <c r="F1876" s="31" t="s">
        <v>2807</v>
      </c>
      <c r="G1876" s="318">
        <v>35</v>
      </c>
      <c r="H1876" s="318">
        <f t="shared" si="88"/>
        <v>21.604938271604937</v>
      </c>
      <c r="I1876" s="319">
        <v>115</v>
      </c>
      <c r="J1876" s="251">
        <f>_xlfn.XLOOKUP($I1876,Inputs!$C$6:$C$23,Inputs!$D$6:$D$23)*$G1876</f>
        <v>14.6</v>
      </c>
      <c r="K1876" s="252">
        <f t="shared" si="89"/>
        <v>3</v>
      </c>
      <c r="L1876" s="322"/>
      <c r="M1876" s="322"/>
      <c r="N1876" s="322"/>
      <c r="O1876" s="322"/>
      <c r="P1876" s="322"/>
      <c r="Q1876" s="250">
        <f>_xlfn.XLOOKUP($I1876,Inputs!$G$6:$G$23,Inputs!$J$6:$J$23)*$K1876</f>
        <v>98.449131513647643</v>
      </c>
      <c r="R1876" s="250">
        <f>_xlfn.XLOOKUP($I1876,Inputs!$G$6:$G$23,Inputs!$K$6:$K$23)*$K1876</f>
        <v>108.40163934426229</v>
      </c>
      <c r="S1876" s="211" t="s">
        <v>1328</v>
      </c>
      <c r="T1876" s="31" t="s">
        <v>3208</v>
      </c>
      <c r="U1876" s="211" t="s">
        <v>1329</v>
      </c>
      <c r="V1876" s="31" t="s">
        <v>4301</v>
      </c>
      <c r="W1876" s="16"/>
      <c r="X1876" s="16"/>
      <c r="Y1876" s="74">
        <v>1340</v>
      </c>
      <c r="Z1876" s="196" t="str">
        <f t="shared" si="90"/>
        <v/>
      </c>
    </row>
    <row r="1877" spans="2:26" ht="18.75">
      <c r="B1877" s="211" t="s">
        <v>1285</v>
      </c>
      <c r="C1877" s="211" t="s">
        <v>2808</v>
      </c>
      <c r="D1877" s="46" t="s">
        <v>2783</v>
      </c>
      <c r="E1877" s="31">
        <v>1</v>
      </c>
      <c r="F1877" s="31" t="s">
        <v>2807</v>
      </c>
      <c r="G1877" s="318">
        <v>10</v>
      </c>
      <c r="H1877" s="318">
        <f t="shared" si="88"/>
        <v>6.1728395061728394</v>
      </c>
      <c r="I1877" s="319">
        <v>115</v>
      </c>
      <c r="J1877" s="251">
        <f>_xlfn.XLOOKUP($I1877,Inputs!$C$6:$C$23,Inputs!$D$6:$D$23)*$G1877</f>
        <v>4.1714285714285717</v>
      </c>
      <c r="K1877" s="252">
        <f t="shared" si="89"/>
        <v>3</v>
      </c>
      <c r="L1877" s="322"/>
      <c r="M1877" s="322"/>
      <c r="N1877" s="322"/>
      <c r="O1877" s="322"/>
      <c r="P1877" s="322"/>
      <c r="Q1877" s="250">
        <f>_xlfn.XLOOKUP($I1877,Inputs!$G$6:$G$23,Inputs!$J$6:$J$23)*$K1877</f>
        <v>98.449131513647643</v>
      </c>
      <c r="R1877" s="250">
        <f>_xlfn.XLOOKUP($I1877,Inputs!$G$6:$G$23,Inputs!$K$6:$K$23)*$K1877</f>
        <v>108.40163934426229</v>
      </c>
      <c r="S1877" s="211" t="s">
        <v>1324</v>
      </c>
      <c r="T1877" s="31" t="s">
        <v>3206</v>
      </c>
      <c r="U1877" s="211" t="s">
        <v>1325</v>
      </c>
      <c r="V1877" s="31" t="s">
        <v>3207</v>
      </c>
      <c r="W1877" s="16"/>
      <c r="X1877" s="16"/>
      <c r="Y1877" s="74">
        <v>1341</v>
      </c>
      <c r="Z1877" s="196" t="str">
        <f t="shared" si="90"/>
        <v/>
      </c>
    </row>
    <row r="1878" spans="2:26" ht="18.75">
      <c r="B1878" s="211" t="s">
        <v>1285</v>
      </c>
      <c r="C1878" s="211" t="s">
        <v>2808</v>
      </c>
      <c r="D1878" s="46" t="s">
        <v>2783</v>
      </c>
      <c r="E1878" s="31">
        <v>1</v>
      </c>
      <c r="F1878" s="31" t="s">
        <v>2807</v>
      </c>
      <c r="G1878" s="318">
        <v>30</v>
      </c>
      <c r="H1878" s="318">
        <f t="shared" si="88"/>
        <v>18.518518518518519</v>
      </c>
      <c r="I1878" s="319">
        <v>115</v>
      </c>
      <c r="J1878" s="251">
        <f>_xlfn.XLOOKUP($I1878,Inputs!$C$6:$C$23,Inputs!$D$6:$D$23)*$G1878</f>
        <v>12.514285714285714</v>
      </c>
      <c r="K1878" s="252">
        <f t="shared" si="89"/>
        <v>3</v>
      </c>
      <c r="L1878" s="322"/>
      <c r="M1878" s="322"/>
      <c r="N1878" s="322"/>
      <c r="O1878" s="322"/>
      <c r="P1878" s="322"/>
      <c r="Q1878" s="250">
        <f>_xlfn.XLOOKUP($I1878,Inputs!$G$6:$G$23,Inputs!$J$6:$J$23)*$K1878</f>
        <v>98.449131513647643</v>
      </c>
      <c r="R1878" s="250">
        <f>_xlfn.XLOOKUP($I1878,Inputs!$G$6:$G$23,Inputs!$K$6:$K$23)*$K1878</f>
        <v>108.40163934426229</v>
      </c>
      <c r="S1878" s="211" t="s">
        <v>1327</v>
      </c>
      <c r="T1878" s="31" t="s">
        <v>3202</v>
      </c>
      <c r="U1878" s="211" t="s">
        <v>1328</v>
      </c>
      <c r="V1878" s="31" t="s">
        <v>3208</v>
      </c>
      <c r="W1878" s="16"/>
      <c r="X1878" s="16"/>
      <c r="Y1878" s="74">
        <v>1342</v>
      </c>
      <c r="Z1878" s="196" t="str">
        <f t="shared" si="90"/>
        <v/>
      </c>
    </row>
    <row r="1879" spans="2:26" ht="18.75">
      <c r="B1879" s="211" t="s">
        <v>1285</v>
      </c>
      <c r="C1879" s="211" t="s">
        <v>2808</v>
      </c>
      <c r="D1879" s="46" t="s">
        <v>2783</v>
      </c>
      <c r="E1879" s="31">
        <v>1</v>
      </c>
      <c r="F1879" s="31" t="s">
        <v>2807</v>
      </c>
      <c r="G1879" s="318">
        <v>0.1</v>
      </c>
      <c r="H1879" s="318">
        <f t="shared" si="88"/>
        <v>6.1728395061728392E-2</v>
      </c>
      <c r="I1879" s="319">
        <v>115</v>
      </c>
      <c r="J1879" s="251">
        <f>_xlfn.XLOOKUP($I1879,Inputs!$C$6:$C$23,Inputs!$D$6:$D$23)*$G1879</f>
        <v>4.1714285714285718E-2</v>
      </c>
      <c r="K1879" s="252">
        <f t="shared" si="89"/>
        <v>3</v>
      </c>
      <c r="L1879" s="322"/>
      <c r="M1879" s="322"/>
      <c r="N1879" s="322"/>
      <c r="O1879" s="322"/>
      <c r="P1879" s="322"/>
      <c r="Q1879" s="250">
        <f>_xlfn.XLOOKUP($I1879,Inputs!$G$6:$G$23,Inputs!$J$6:$J$23)*$K1879</f>
        <v>98.449131513647643</v>
      </c>
      <c r="R1879" s="250">
        <f>_xlfn.XLOOKUP($I1879,Inputs!$G$6:$G$23,Inputs!$K$6:$K$23)*$K1879</f>
        <v>108.40163934426229</v>
      </c>
      <c r="S1879" s="301" t="s">
        <v>1323</v>
      </c>
      <c r="T1879" s="147" t="s">
        <v>5533</v>
      </c>
      <c r="U1879" s="211" t="s">
        <v>2237</v>
      </c>
      <c r="V1879" s="31" t="s">
        <v>3205</v>
      </c>
      <c r="W1879" s="16"/>
      <c r="X1879" s="16"/>
      <c r="Y1879" s="74">
        <v>1343</v>
      </c>
      <c r="Z1879" s="196" t="str">
        <f t="shared" si="90"/>
        <v/>
      </c>
    </row>
    <row r="1880" spans="2:26" ht="18.75">
      <c r="B1880" s="211" t="s">
        <v>1285</v>
      </c>
      <c r="C1880" s="211" t="s">
        <v>2808</v>
      </c>
      <c r="D1880" s="46" t="s">
        <v>2783</v>
      </c>
      <c r="E1880" s="31">
        <v>1</v>
      </c>
      <c r="F1880" s="31" t="s">
        <v>2807</v>
      </c>
      <c r="G1880" s="318">
        <v>85</v>
      </c>
      <c r="H1880" s="318">
        <f t="shared" si="88"/>
        <v>52.469135802469133</v>
      </c>
      <c r="I1880" s="319">
        <v>115</v>
      </c>
      <c r="J1880" s="251">
        <f>_xlfn.XLOOKUP($I1880,Inputs!$C$6:$C$23,Inputs!$D$6:$D$23)*$G1880</f>
        <v>35.457142857142856</v>
      </c>
      <c r="K1880" s="252">
        <f t="shared" si="89"/>
        <v>3</v>
      </c>
      <c r="L1880" s="322"/>
      <c r="M1880" s="322"/>
      <c r="N1880" s="322"/>
      <c r="O1880" s="322"/>
      <c r="P1880" s="322"/>
      <c r="Q1880" s="250">
        <f>_xlfn.XLOOKUP($I1880,Inputs!$G$6:$G$23,Inputs!$J$6:$J$23)*$K1880</f>
        <v>98.449131513647643</v>
      </c>
      <c r="R1880" s="250">
        <f>_xlfn.XLOOKUP($I1880,Inputs!$G$6:$G$23,Inputs!$K$6:$K$23)*$K1880</f>
        <v>108.40163934426229</v>
      </c>
      <c r="S1880" s="301" t="s">
        <v>1323</v>
      </c>
      <c r="T1880" s="147" t="s">
        <v>5533</v>
      </c>
      <c r="U1880" s="211" t="s">
        <v>1286</v>
      </c>
      <c r="V1880" s="31" t="s">
        <v>3024</v>
      </c>
      <c r="W1880" s="16"/>
      <c r="X1880" s="16"/>
      <c r="Y1880" s="74">
        <v>1344</v>
      </c>
      <c r="Z1880" s="196" t="str">
        <f t="shared" si="90"/>
        <v/>
      </c>
    </row>
    <row r="1881" spans="2:26" ht="18.75">
      <c r="B1881" s="211" t="s">
        <v>1285</v>
      </c>
      <c r="C1881" s="211" t="s">
        <v>2808</v>
      </c>
      <c r="D1881" s="46" t="s">
        <v>2783</v>
      </c>
      <c r="E1881" s="31">
        <v>1</v>
      </c>
      <c r="F1881" s="31" t="s">
        <v>2807</v>
      </c>
      <c r="G1881" s="318">
        <v>0.1</v>
      </c>
      <c r="H1881" s="318">
        <f t="shared" si="88"/>
        <v>6.1728395061728392E-2</v>
      </c>
      <c r="I1881" s="319">
        <v>115</v>
      </c>
      <c r="J1881" s="251">
        <f>_xlfn.XLOOKUP($I1881,Inputs!$C$6:$C$23,Inputs!$D$6:$D$23)*$G1881</f>
        <v>4.1714285714285718E-2</v>
      </c>
      <c r="K1881" s="252">
        <f t="shared" si="89"/>
        <v>3</v>
      </c>
      <c r="L1881" s="322"/>
      <c r="M1881" s="322"/>
      <c r="N1881" s="322"/>
      <c r="O1881" s="322"/>
      <c r="P1881" s="322"/>
      <c r="Q1881" s="250">
        <f>_xlfn.XLOOKUP($I1881,Inputs!$G$6:$G$23,Inputs!$J$6:$J$23)*$K1881</f>
        <v>98.449131513647643</v>
      </c>
      <c r="R1881" s="250">
        <f>_xlfn.XLOOKUP($I1881,Inputs!$G$6:$G$23,Inputs!$K$6:$K$23)*$K1881</f>
        <v>108.40163934426229</v>
      </c>
      <c r="S1881" s="211" t="s">
        <v>2237</v>
      </c>
      <c r="T1881" s="31" t="s">
        <v>3205</v>
      </c>
      <c r="U1881" s="211" t="s">
        <v>4642</v>
      </c>
      <c r="V1881" s="31" t="s">
        <v>4646</v>
      </c>
      <c r="W1881" s="16"/>
      <c r="X1881" s="16"/>
      <c r="Y1881" s="74">
        <v>1345</v>
      </c>
      <c r="Z1881" s="196" t="str">
        <f t="shared" si="90"/>
        <v/>
      </c>
    </row>
    <row r="1882" spans="2:26" ht="18.75">
      <c r="B1882" s="211" t="s">
        <v>1285</v>
      </c>
      <c r="C1882" s="211" t="s">
        <v>2808</v>
      </c>
      <c r="D1882" s="46" t="s">
        <v>2783</v>
      </c>
      <c r="E1882" s="31">
        <v>1</v>
      </c>
      <c r="F1882" s="31" t="s">
        <v>2807</v>
      </c>
      <c r="G1882" s="318">
        <v>0.1</v>
      </c>
      <c r="H1882" s="318">
        <f t="shared" si="88"/>
        <v>6.1728395061728392E-2</v>
      </c>
      <c r="I1882" s="319">
        <v>115</v>
      </c>
      <c r="J1882" s="251">
        <f>_xlfn.XLOOKUP($I1882,Inputs!$C$6:$C$23,Inputs!$D$6:$D$23)*$G1882</f>
        <v>4.1714285714285718E-2</v>
      </c>
      <c r="K1882" s="252">
        <f t="shared" si="89"/>
        <v>3</v>
      </c>
      <c r="L1882" s="322"/>
      <c r="M1882" s="322"/>
      <c r="N1882" s="322"/>
      <c r="O1882" s="322"/>
      <c r="P1882" s="322"/>
      <c r="Q1882" s="250">
        <f>_xlfn.XLOOKUP($I1882,Inputs!$G$6:$G$23,Inputs!$J$6:$J$23)*$K1882</f>
        <v>98.449131513647643</v>
      </c>
      <c r="R1882" s="250">
        <f>_xlfn.XLOOKUP($I1882,Inputs!$G$6:$G$23,Inputs!$K$6:$K$23)*$K1882</f>
        <v>108.40163934426229</v>
      </c>
      <c r="S1882" s="211" t="s">
        <v>2237</v>
      </c>
      <c r="T1882" s="31" t="s">
        <v>3205</v>
      </c>
      <c r="U1882" s="211" t="s">
        <v>2238</v>
      </c>
      <c r="V1882" s="31" t="s">
        <v>4133</v>
      </c>
      <c r="W1882" s="16"/>
      <c r="X1882" s="16"/>
      <c r="Y1882" s="74">
        <v>1346</v>
      </c>
      <c r="Z1882" s="196" t="str">
        <f t="shared" si="90"/>
        <v/>
      </c>
    </row>
    <row r="1883" spans="2:26" ht="18.75">
      <c r="B1883" s="211" t="s">
        <v>1285</v>
      </c>
      <c r="C1883" s="211" t="s">
        <v>2808</v>
      </c>
      <c r="D1883" s="46" t="s">
        <v>2783</v>
      </c>
      <c r="E1883" s="31">
        <v>1</v>
      </c>
      <c r="F1883" s="31" t="s">
        <v>2807</v>
      </c>
      <c r="G1883" s="318">
        <v>10</v>
      </c>
      <c r="H1883" s="318">
        <f t="shared" si="88"/>
        <v>6.1728395061728394</v>
      </c>
      <c r="I1883" s="319">
        <v>115</v>
      </c>
      <c r="J1883" s="251">
        <f>_xlfn.XLOOKUP($I1883,Inputs!$C$6:$C$23,Inputs!$D$6:$D$23)*$G1883</f>
        <v>4.1714285714285717</v>
      </c>
      <c r="K1883" s="252">
        <f t="shared" si="89"/>
        <v>3</v>
      </c>
      <c r="L1883" s="322"/>
      <c r="M1883" s="322"/>
      <c r="N1883" s="322"/>
      <c r="O1883" s="322"/>
      <c r="P1883" s="322"/>
      <c r="Q1883" s="250">
        <f>_xlfn.XLOOKUP($I1883,Inputs!$G$6:$G$23,Inputs!$J$6:$J$23)*$K1883</f>
        <v>98.449131513647643</v>
      </c>
      <c r="R1883" s="250">
        <f>_xlfn.XLOOKUP($I1883,Inputs!$G$6:$G$23,Inputs!$K$6:$K$23)*$K1883</f>
        <v>108.40163934426229</v>
      </c>
      <c r="S1883" s="211" t="s">
        <v>1281</v>
      </c>
      <c r="T1883" s="31" t="s">
        <v>4637</v>
      </c>
      <c r="U1883" s="211" t="s">
        <v>1324</v>
      </c>
      <c r="V1883" s="31" t="s">
        <v>3206</v>
      </c>
      <c r="W1883" s="16"/>
      <c r="X1883" s="16"/>
      <c r="Y1883" s="74">
        <v>1348</v>
      </c>
      <c r="Z1883" s="196" t="str">
        <f t="shared" si="90"/>
        <v/>
      </c>
    </row>
    <row r="1884" spans="2:26" ht="18.75">
      <c r="B1884" s="211" t="s">
        <v>1285</v>
      </c>
      <c r="C1884" s="211" t="s">
        <v>2808</v>
      </c>
      <c r="D1884" s="46" t="s">
        <v>2783</v>
      </c>
      <c r="E1884" s="31">
        <v>1</v>
      </c>
      <c r="F1884" s="31" t="s">
        <v>2807</v>
      </c>
      <c r="G1884" s="318">
        <v>5</v>
      </c>
      <c r="H1884" s="318">
        <f t="shared" si="88"/>
        <v>3.0864197530864197</v>
      </c>
      <c r="I1884" s="319">
        <v>115</v>
      </c>
      <c r="J1884" s="251">
        <f>_xlfn.XLOOKUP($I1884,Inputs!$C$6:$C$23,Inputs!$D$6:$D$23)*$G1884</f>
        <v>2.0857142857142859</v>
      </c>
      <c r="K1884" s="252">
        <f t="shared" si="89"/>
        <v>3</v>
      </c>
      <c r="L1884" s="322"/>
      <c r="M1884" s="322"/>
      <c r="N1884" s="322"/>
      <c r="O1884" s="322"/>
      <c r="P1884" s="322"/>
      <c r="Q1884" s="250">
        <f>_xlfn.XLOOKUP($I1884,Inputs!$G$6:$G$23,Inputs!$J$6:$J$23)*$K1884</f>
        <v>98.449131513647643</v>
      </c>
      <c r="R1884" s="250">
        <f>_xlfn.XLOOKUP($I1884,Inputs!$G$6:$G$23,Inputs!$K$6:$K$23)*$K1884</f>
        <v>108.40163934426229</v>
      </c>
      <c r="S1884" s="211" t="s">
        <v>1325</v>
      </c>
      <c r="T1884" s="31" t="s">
        <v>3207</v>
      </c>
      <c r="U1884" s="211" t="s">
        <v>1326</v>
      </c>
      <c r="V1884" s="31" t="s">
        <v>3203</v>
      </c>
      <c r="W1884" s="16"/>
      <c r="X1884" s="16"/>
      <c r="Y1884" s="74">
        <v>1350</v>
      </c>
      <c r="Z1884" s="196" t="str">
        <f t="shared" si="90"/>
        <v/>
      </c>
    </row>
    <row r="1885" spans="2:26" ht="18.75">
      <c r="B1885" s="211" t="s">
        <v>1285</v>
      </c>
      <c r="C1885" s="211" t="s">
        <v>2808</v>
      </c>
      <c r="D1885" s="46" t="s">
        <v>2783</v>
      </c>
      <c r="E1885" s="31">
        <v>1</v>
      </c>
      <c r="F1885" s="31" t="s">
        <v>2807</v>
      </c>
      <c r="G1885" s="318">
        <v>5</v>
      </c>
      <c r="H1885" s="318">
        <f t="shared" si="88"/>
        <v>3.0864197530864197</v>
      </c>
      <c r="I1885" s="319">
        <v>115</v>
      </c>
      <c r="J1885" s="251">
        <f>_xlfn.XLOOKUP($I1885,Inputs!$C$6:$C$23,Inputs!$D$6:$D$23)*$G1885</f>
        <v>2.0857142857142859</v>
      </c>
      <c r="K1885" s="252">
        <f t="shared" si="89"/>
        <v>3</v>
      </c>
      <c r="L1885" s="322"/>
      <c r="M1885" s="322"/>
      <c r="N1885" s="322"/>
      <c r="O1885" s="322"/>
      <c r="P1885" s="322"/>
      <c r="Q1885" s="250">
        <f>_xlfn.XLOOKUP($I1885,Inputs!$G$6:$G$23,Inputs!$J$6:$J$23)*$K1885</f>
        <v>98.449131513647643</v>
      </c>
      <c r="R1885" s="250">
        <f>_xlfn.XLOOKUP($I1885,Inputs!$G$6:$G$23,Inputs!$K$6:$K$23)*$K1885</f>
        <v>108.40163934426229</v>
      </c>
      <c r="S1885" s="211" t="s">
        <v>1326</v>
      </c>
      <c r="T1885" s="31" t="s">
        <v>3203</v>
      </c>
      <c r="U1885" s="211" t="s">
        <v>1327</v>
      </c>
      <c r="V1885" s="31" t="s">
        <v>3202</v>
      </c>
      <c r="W1885" s="16"/>
      <c r="X1885" s="16"/>
      <c r="Y1885" s="74">
        <v>1351</v>
      </c>
      <c r="Z1885" s="196" t="str">
        <f t="shared" si="90"/>
        <v/>
      </c>
    </row>
    <row r="1886" spans="2:26" ht="18.75">
      <c r="B1886" s="211" t="s">
        <v>1285</v>
      </c>
      <c r="C1886" s="211" t="s">
        <v>2808</v>
      </c>
      <c r="D1886" s="46" t="s">
        <v>2783</v>
      </c>
      <c r="E1886" s="31">
        <v>1</v>
      </c>
      <c r="F1886" s="31" t="s">
        <v>2807</v>
      </c>
      <c r="G1886" s="318">
        <v>1</v>
      </c>
      <c r="H1886" s="318">
        <f t="shared" si="88"/>
        <v>0.61728395061728392</v>
      </c>
      <c r="I1886" s="319">
        <v>115</v>
      </c>
      <c r="J1886" s="251">
        <f>_xlfn.XLOOKUP($I1886,Inputs!$C$6:$C$23,Inputs!$D$6:$D$23)*$G1886</f>
        <v>0.41714285714285715</v>
      </c>
      <c r="K1886" s="252">
        <f t="shared" si="89"/>
        <v>3</v>
      </c>
      <c r="L1886" s="322"/>
      <c r="M1886" s="322"/>
      <c r="N1886" s="322"/>
      <c r="O1886" s="322"/>
      <c r="P1886" s="322"/>
      <c r="Q1886" s="250">
        <f>_xlfn.XLOOKUP($I1886,Inputs!$G$6:$G$23,Inputs!$J$6:$J$23)*$K1886</f>
        <v>98.449131513647643</v>
      </c>
      <c r="R1886" s="250">
        <f>_xlfn.XLOOKUP($I1886,Inputs!$G$6:$G$23,Inputs!$K$6:$K$23)*$K1886</f>
        <v>108.40163934426229</v>
      </c>
      <c r="S1886" s="211" t="s">
        <v>1322</v>
      </c>
      <c r="T1886" s="134" t="s">
        <v>3204</v>
      </c>
      <c r="U1886" s="211" t="s">
        <v>4745</v>
      </c>
      <c r="V1886" s="31" t="s">
        <v>4597</v>
      </c>
      <c r="W1886" s="16"/>
      <c r="X1886" s="16"/>
      <c r="Y1886" s="74">
        <v>1352</v>
      </c>
      <c r="Z1886" s="196" t="str">
        <f t="shared" si="90"/>
        <v/>
      </c>
    </row>
    <row r="1887" spans="2:26" ht="18.75">
      <c r="B1887" s="211" t="s">
        <v>1285</v>
      </c>
      <c r="C1887" s="211" t="s">
        <v>2808</v>
      </c>
      <c r="D1887" s="46" t="s">
        <v>2783</v>
      </c>
      <c r="E1887" s="31">
        <v>1</v>
      </c>
      <c r="F1887" s="31" t="s">
        <v>2807</v>
      </c>
      <c r="G1887" s="318">
        <v>5</v>
      </c>
      <c r="H1887" s="318">
        <f t="shared" si="88"/>
        <v>3.0864197530864197</v>
      </c>
      <c r="I1887" s="319">
        <v>115</v>
      </c>
      <c r="J1887" s="251">
        <f>_xlfn.XLOOKUP($I1887,Inputs!$C$6:$C$23,Inputs!$D$6:$D$23)*$G1887</f>
        <v>2.0857142857142859</v>
      </c>
      <c r="K1887" s="252">
        <f t="shared" si="89"/>
        <v>3</v>
      </c>
      <c r="L1887" s="322"/>
      <c r="M1887" s="322"/>
      <c r="N1887" s="322"/>
      <c r="O1887" s="322"/>
      <c r="P1887" s="322"/>
      <c r="Q1887" s="250">
        <f>_xlfn.XLOOKUP($I1887,Inputs!$G$6:$G$23,Inputs!$J$6:$J$23)*$K1887</f>
        <v>98.449131513647643</v>
      </c>
      <c r="R1887" s="250">
        <f>_xlfn.XLOOKUP($I1887,Inputs!$G$6:$G$23,Inputs!$K$6:$K$23)*$K1887</f>
        <v>108.40163934426229</v>
      </c>
      <c r="S1887" s="211" t="s">
        <v>1322</v>
      </c>
      <c r="T1887" s="31" t="s">
        <v>3204</v>
      </c>
      <c r="U1887" s="301" t="s">
        <v>1323</v>
      </c>
      <c r="V1887" s="147" t="s">
        <v>5533</v>
      </c>
      <c r="W1887" s="16"/>
      <c r="X1887" s="16"/>
      <c r="Y1887" s="74">
        <v>1353</v>
      </c>
      <c r="Z1887" s="196" t="str">
        <f t="shared" si="90"/>
        <v/>
      </c>
    </row>
    <row r="1888" spans="2:26" ht="18.75">
      <c r="B1888" s="211" t="s">
        <v>2244</v>
      </c>
      <c r="C1888" s="211" t="s">
        <v>2808</v>
      </c>
      <c r="D1888" s="46" t="s">
        <v>2783</v>
      </c>
      <c r="E1888" s="31">
        <v>1</v>
      </c>
      <c r="F1888" s="31" t="s">
        <v>2807</v>
      </c>
      <c r="G1888" s="318">
        <v>2</v>
      </c>
      <c r="H1888" s="318">
        <f t="shared" si="88"/>
        <v>1.2345679012345678</v>
      </c>
      <c r="I1888" s="319">
        <v>115</v>
      </c>
      <c r="J1888" s="251">
        <f>_xlfn.XLOOKUP($I1888,Inputs!$C$6:$C$23,Inputs!$D$6:$D$23)*$G1888</f>
        <v>0.8342857142857143</v>
      </c>
      <c r="K1888" s="252">
        <f t="shared" si="89"/>
        <v>3</v>
      </c>
      <c r="L1888" s="322"/>
      <c r="M1888" s="322"/>
      <c r="N1888" s="322"/>
      <c r="O1888" s="322"/>
      <c r="P1888" s="322"/>
      <c r="Q1888" s="250">
        <f>_xlfn.XLOOKUP($I1888,Inputs!$G$6:$G$23,Inputs!$J$6:$J$23)*$K1888</f>
        <v>98.449131513647643</v>
      </c>
      <c r="R1888" s="250">
        <f>_xlfn.XLOOKUP($I1888,Inputs!$G$6:$G$23,Inputs!$K$6:$K$23)*$K1888</f>
        <v>108.40163934426229</v>
      </c>
      <c r="S1888" s="211" t="s">
        <v>2245</v>
      </c>
      <c r="T1888" s="31" t="s">
        <v>5527</v>
      </c>
      <c r="U1888" s="211" t="s">
        <v>4435</v>
      </c>
      <c r="V1888" s="31" t="s">
        <v>4750</v>
      </c>
      <c r="W1888" s="16"/>
      <c r="X1888" s="16"/>
      <c r="Y1888" s="74">
        <v>1359</v>
      </c>
      <c r="Z1888" s="196" t="str">
        <f t="shared" si="90"/>
        <v/>
      </c>
    </row>
    <row r="1889" spans="2:26" ht="18.75">
      <c r="B1889" s="211" t="s">
        <v>2244</v>
      </c>
      <c r="C1889" s="211" t="s">
        <v>2808</v>
      </c>
      <c r="D1889" s="46" t="s">
        <v>2783</v>
      </c>
      <c r="E1889" s="31">
        <v>1</v>
      </c>
      <c r="F1889" s="31" t="s">
        <v>2807</v>
      </c>
      <c r="G1889" s="318">
        <v>2</v>
      </c>
      <c r="H1889" s="318">
        <f t="shared" si="88"/>
        <v>1.2345679012345678</v>
      </c>
      <c r="I1889" s="319">
        <v>115</v>
      </c>
      <c r="J1889" s="251">
        <f>_xlfn.XLOOKUP($I1889,Inputs!$C$6:$C$23,Inputs!$D$6:$D$23)*$G1889</f>
        <v>0.8342857142857143</v>
      </c>
      <c r="K1889" s="252">
        <f t="shared" si="89"/>
        <v>3</v>
      </c>
      <c r="L1889" s="322"/>
      <c r="M1889" s="322"/>
      <c r="N1889" s="322"/>
      <c r="O1889" s="322"/>
      <c r="P1889" s="322"/>
      <c r="Q1889" s="250">
        <f>_xlfn.XLOOKUP($I1889,Inputs!$G$6:$G$23,Inputs!$J$6:$J$23)*$K1889</f>
        <v>98.449131513647643</v>
      </c>
      <c r="R1889" s="250">
        <f>_xlfn.XLOOKUP($I1889,Inputs!$G$6:$G$23,Inputs!$K$6:$K$23)*$K1889</f>
        <v>108.40163934426229</v>
      </c>
      <c r="S1889" s="301" t="s">
        <v>2246</v>
      </c>
      <c r="T1889" s="147" t="s">
        <v>5530</v>
      </c>
      <c r="U1889" s="211" t="s">
        <v>2245</v>
      </c>
      <c r="V1889" s="31" t="s">
        <v>5527</v>
      </c>
      <c r="W1889" s="16"/>
      <c r="X1889" s="16"/>
      <c r="Y1889" s="74">
        <v>1360</v>
      </c>
      <c r="Z1889" s="196" t="str">
        <f t="shared" si="90"/>
        <v/>
      </c>
    </row>
    <row r="1890" spans="2:26" ht="18.75">
      <c r="B1890" s="211" t="s">
        <v>2244</v>
      </c>
      <c r="C1890" s="211" t="s">
        <v>2808</v>
      </c>
      <c r="D1890" s="46" t="s">
        <v>2783</v>
      </c>
      <c r="E1890" s="31">
        <v>1</v>
      </c>
      <c r="F1890" s="31" t="s">
        <v>2807</v>
      </c>
      <c r="G1890" s="318">
        <v>2</v>
      </c>
      <c r="H1890" s="318">
        <f t="shared" si="88"/>
        <v>1.2345679012345678</v>
      </c>
      <c r="I1890" s="319">
        <v>115</v>
      </c>
      <c r="J1890" s="251">
        <f>_xlfn.XLOOKUP($I1890,Inputs!$C$6:$C$23,Inputs!$D$6:$D$23)*$G1890</f>
        <v>0.8342857142857143</v>
      </c>
      <c r="K1890" s="252">
        <f t="shared" si="89"/>
        <v>3</v>
      </c>
      <c r="L1890" s="322"/>
      <c r="M1890" s="322"/>
      <c r="N1890" s="322"/>
      <c r="O1890" s="322"/>
      <c r="P1890" s="322"/>
      <c r="Q1890" s="250">
        <f>_xlfn.XLOOKUP($I1890,Inputs!$G$6:$G$23,Inputs!$J$6:$J$23)*$K1890</f>
        <v>98.449131513647643</v>
      </c>
      <c r="R1890" s="250">
        <f>_xlfn.XLOOKUP($I1890,Inputs!$G$6:$G$23,Inputs!$K$6:$K$23)*$K1890</f>
        <v>108.40163934426229</v>
      </c>
      <c r="S1890" s="211" t="s">
        <v>2247</v>
      </c>
      <c r="T1890" s="31" t="s">
        <v>4034</v>
      </c>
      <c r="U1890" s="301" t="s">
        <v>2246</v>
      </c>
      <c r="V1890" s="147" t="s">
        <v>5530</v>
      </c>
      <c r="W1890" s="16"/>
      <c r="X1890" s="16"/>
      <c r="Y1890" s="74">
        <v>1361</v>
      </c>
      <c r="Z1890" s="196" t="str">
        <f t="shared" si="90"/>
        <v/>
      </c>
    </row>
    <row r="1891" spans="2:26" ht="18.75">
      <c r="B1891" s="211" t="s">
        <v>2244</v>
      </c>
      <c r="C1891" s="211" t="s">
        <v>2808</v>
      </c>
      <c r="D1891" s="46" t="s">
        <v>2783</v>
      </c>
      <c r="E1891" s="31">
        <v>1</v>
      </c>
      <c r="F1891" s="31" t="s">
        <v>2807</v>
      </c>
      <c r="G1891" s="318">
        <v>2</v>
      </c>
      <c r="H1891" s="318">
        <f t="shared" si="88"/>
        <v>1.2345679012345678</v>
      </c>
      <c r="I1891" s="319">
        <v>115</v>
      </c>
      <c r="J1891" s="251">
        <f>_xlfn.XLOOKUP($I1891,Inputs!$C$6:$C$23,Inputs!$D$6:$D$23)*$G1891</f>
        <v>0.8342857142857143</v>
      </c>
      <c r="K1891" s="252">
        <f t="shared" si="89"/>
        <v>3</v>
      </c>
      <c r="L1891" s="322"/>
      <c r="M1891" s="322"/>
      <c r="N1891" s="322"/>
      <c r="O1891" s="322"/>
      <c r="P1891" s="322"/>
      <c r="Q1891" s="250">
        <f>_xlfn.XLOOKUP($I1891,Inputs!$G$6:$G$23,Inputs!$J$6:$J$23)*$K1891</f>
        <v>98.449131513647643</v>
      </c>
      <c r="R1891" s="250">
        <f>_xlfn.XLOOKUP($I1891,Inputs!$G$6:$G$23,Inputs!$K$6:$K$23)*$K1891</f>
        <v>108.40163934426229</v>
      </c>
      <c r="S1891" s="211" t="s">
        <v>2248</v>
      </c>
      <c r="T1891" s="31" t="s">
        <v>3254</v>
      </c>
      <c r="U1891" s="301" t="s">
        <v>2246</v>
      </c>
      <c r="V1891" s="147" t="s">
        <v>5530</v>
      </c>
      <c r="W1891" s="16"/>
      <c r="X1891" s="16"/>
      <c r="Y1891" s="74">
        <v>1362</v>
      </c>
      <c r="Z1891" s="196" t="str">
        <f t="shared" si="90"/>
        <v/>
      </c>
    </row>
    <row r="1892" spans="2:26" ht="18.75">
      <c r="B1892" s="211" t="s">
        <v>2264</v>
      </c>
      <c r="C1892" s="211" t="s">
        <v>2808</v>
      </c>
      <c r="D1892" s="46" t="s">
        <v>2783</v>
      </c>
      <c r="E1892" s="31">
        <v>1</v>
      </c>
      <c r="F1892" s="31" t="s">
        <v>2807</v>
      </c>
      <c r="G1892" s="318">
        <v>20</v>
      </c>
      <c r="H1892" s="318">
        <f t="shared" si="88"/>
        <v>12.345679012345679</v>
      </c>
      <c r="I1892" s="319">
        <v>115</v>
      </c>
      <c r="J1892" s="251">
        <f>_xlfn.XLOOKUP($I1892,Inputs!$C$6:$C$23,Inputs!$D$6:$D$23)*$G1892</f>
        <v>8.3428571428571434</v>
      </c>
      <c r="K1892" s="252">
        <f t="shared" si="89"/>
        <v>3</v>
      </c>
      <c r="L1892" s="322"/>
      <c r="M1892" s="322"/>
      <c r="N1892" s="322"/>
      <c r="O1892" s="322"/>
      <c r="P1892" s="322"/>
      <c r="Q1892" s="250">
        <f>_xlfn.XLOOKUP($I1892,Inputs!$G$6:$G$23,Inputs!$J$6:$J$23)*$K1892</f>
        <v>98.449131513647643</v>
      </c>
      <c r="R1892" s="250">
        <f>_xlfn.XLOOKUP($I1892,Inputs!$G$6:$G$23,Inputs!$K$6:$K$23)*$K1892</f>
        <v>108.40163934426229</v>
      </c>
      <c r="S1892" s="211" t="s">
        <v>2265</v>
      </c>
      <c r="T1892" s="31" t="s">
        <v>3868</v>
      </c>
      <c r="U1892" s="211" t="s">
        <v>1265</v>
      </c>
      <c r="V1892" s="31" t="s">
        <v>4023</v>
      </c>
      <c r="W1892" s="16"/>
      <c r="X1892" s="16"/>
      <c r="Y1892" s="74">
        <v>1395</v>
      </c>
      <c r="Z1892" s="196" t="str">
        <f t="shared" si="90"/>
        <v/>
      </c>
    </row>
    <row r="1893" spans="2:26" ht="18.75">
      <c r="B1893" s="211" t="s">
        <v>2279</v>
      </c>
      <c r="C1893" s="211" t="s">
        <v>2808</v>
      </c>
      <c r="D1893" s="46" t="s">
        <v>2783</v>
      </c>
      <c r="E1893" s="31">
        <v>1</v>
      </c>
      <c r="F1893" s="31" t="s">
        <v>2807</v>
      </c>
      <c r="G1893" s="318">
        <v>0.1</v>
      </c>
      <c r="H1893" s="318">
        <f t="shared" si="88"/>
        <v>6.1728395061728392E-2</v>
      </c>
      <c r="I1893" s="319">
        <v>230</v>
      </c>
      <c r="J1893" s="251">
        <f>_xlfn.XLOOKUP($I1893,Inputs!$C$6:$C$23,Inputs!$D$6:$D$23)*$G1893</f>
        <v>4.8000000000000001E-2</v>
      </c>
      <c r="K1893" s="252">
        <f t="shared" si="89"/>
        <v>3</v>
      </c>
      <c r="L1893" s="322"/>
      <c r="M1893" s="322"/>
      <c r="N1893" s="322"/>
      <c r="O1893" s="322"/>
      <c r="P1893" s="322"/>
      <c r="Q1893" s="250">
        <f>_xlfn.XLOOKUP($I1893,Inputs!$G$6:$G$23,Inputs!$J$6:$J$23)*$K1893</f>
        <v>402</v>
      </c>
      <c r="R1893" s="250">
        <f>_xlfn.XLOOKUP($I1893,Inputs!$G$6:$G$23,Inputs!$K$6:$K$23)*$K1893</f>
        <v>435</v>
      </c>
      <c r="S1893" s="211" t="s">
        <v>2280</v>
      </c>
      <c r="T1893" s="31" t="s">
        <v>3213</v>
      </c>
      <c r="U1893" s="211" t="s">
        <v>2281</v>
      </c>
      <c r="V1893" s="31" t="s">
        <v>3956</v>
      </c>
      <c r="W1893" s="16"/>
      <c r="X1893" s="16"/>
      <c r="Y1893" s="74">
        <v>1412</v>
      </c>
      <c r="Z1893" s="196" t="str">
        <f t="shared" si="90"/>
        <v/>
      </c>
    </row>
    <row r="1894" spans="2:26" ht="18.75">
      <c r="B1894" s="211" t="s">
        <v>2279</v>
      </c>
      <c r="C1894" s="211" t="s">
        <v>2808</v>
      </c>
      <c r="D1894" s="46" t="s">
        <v>2783</v>
      </c>
      <c r="E1894" s="31">
        <v>1</v>
      </c>
      <c r="F1894" s="31" t="s">
        <v>2807</v>
      </c>
      <c r="G1894" s="318">
        <v>7</v>
      </c>
      <c r="H1894" s="318">
        <f t="shared" si="88"/>
        <v>4.3209876543209873</v>
      </c>
      <c r="I1894" s="319">
        <v>230</v>
      </c>
      <c r="J1894" s="251">
        <f>_xlfn.XLOOKUP($I1894,Inputs!$C$6:$C$23,Inputs!$D$6:$D$23)*$G1894</f>
        <v>3.36</v>
      </c>
      <c r="K1894" s="252">
        <f t="shared" si="89"/>
        <v>3</v>
      </c>
      <c r="L1894" s="322"/>
      <c r="M1894" s="322"/>
      <c r="N1894" s="322"/>
      <c r="O1894" s="322"/>
      <c r="P1894" s="322"/>
      <c r="Q1894" s="250">
        <f>_xlfn.XLOOKUP($I1894,Inputs!$G$6:$G$23,Inputs!$J$6:$J$23)*$K1894</f>
        <v>402</v>
      </c>
      <c r="R1894" s="250">
        <f>_xlfn.XLOOKUP($I1894,Inputs!$G$6:$G$23,Inputs!$K$6:$K$23)*$K1894</f>
        <v>435</v>
      </c>
      <c r="S1894" s="211" t="s">
        <v>2280</v>
      </c>
      <c r="T1894" s="31" t="s">
        <v>3213</v>
      </c>
      <c r="U1894" s="211" t="s">
        <v>2282</v>
      </c>
      <c r="V1894" s="31" t="s">
        <v>4163</v>
      </c>
      <c r="W1894" s="16"/>
      <c r="X1894" s="16"/>
      <c r="Y1894" s="74">
        <v>1413</v>
      </c>
      <c r="Z1894" s="196" t="str">
        <f t="shared" si="90"/>
        <v/>
      </c>
    </row>
    <row r="1895" spans="2:26" ht="18.75">
      <c r="B1895" s="211" t="s">
        <v>2279</v>
      </c>
      <c r="C1895" s="211" t="s">
        <v>2808</v>
      </c>
      <c r="D1895" s="46" t="s">
        <v>2783</v>
      </c>
      <c r="E1895" s="31">
        <v>1</v>
      </c>
      <c r="F1895" s="31" t="s">
        <v>2807</v>
      </c>
      <c r="G1895" s="318">
        <v>28</v>
      </c>
      <c r="H1895" s="318">
        <f t="shared" si="88"/>
        <v>17.283950617283949</v>
      </c>
      <c r="I1895" s="319">
        <v>230</v>
      </c>
      <c r="J1895" s="251">
        <f>_xlfn.XLOOKUP($I1895,Inputs!$C$6:$C$23,Inputs!$D$6:$D$23)*$G1895</f>
        <v>13.44</v>
      </c>
      <c r="K1895" s="252">
        <f t="shared" si="89"/>
        <v>3</v>
      </c>
      <c r="L1895" s="322"/>
      <c r="M1895" s="322"/>
      <c r="N1895" s="322"/>
      <c r="O1895" s="322"/>
      <c r="P1895" s="322"/>
      <c r="Q1895" s="250">
        <f>_xlfn.XLOOKUP($I1895,Inputs!$G$6:$G$23,Inputs!$J$6:$J$23)*$K1895</f>
        <v>402</v>
      </c>
      <c r="R1895" s="250">
        <f>_xlfn.XLOOKUP($I1895,Inputs!$G$6:$G$23,Inputs!$K$6:$K$23)*$K1895</f>
        <v>435</v>
      </c>
      <c r="S1895" s="211" t="s">
        <v>2283</v>
      </c>
      <c r="T1895" s="31" t="s">
        <v>2983</v>
      </c>
      <c r="U1895" s="211" t="s">
        <v>2280</v>
      </c>
      <c r="V1895" s="31" t="s">
        <v>3213</v>
      </c>
      <c r="W1895" s="16"/>
      <c r="X1895" s="16"/>
      <c r="Y1895" s="74">
        <v>1414</v>
      </c>
      <c r="Z1895" s="196" t="str">
        <f t="shared" si="90"/>
        <v/>
      </c>
    </row>
    <row r="1896" spans="2:26" ht="18.75">
      <c r="B1896" s="211" t="s">
        <v>2279</v>
      </c>
      <c r="C1896" s="211" t="s">
        <v>2808</v>
      </c>
      <c r="D1896" s="46" t="s">
        <v>2783</v>
      </c>
      <c r="E1896" s="31">
        <v>1</v>
      </c>
      <c r="F1896" s="31" t="s">
        <v>2807</v>
      </c>
      <c r="G1896" s="318">
        <v>30</v>
      </c>
      <c r="H1896" s="318">
        <f t="shared" si="88"/>
        <v>18.518518518518519</v>
      </c>
      <c r="I1896" s="319">
        <v>230</v>
      </c>
      <c r="J1896" s="251">
        <f>_xlfn.XLOOKUP($I1896,Inputs!$C$6:$C$23,Inputs!$D$6:$D$23)*$G1896</f>
        <v>14.399999999999999</v>
      </c>
      <c r="K1896" s="252">
        <f t="shared" si="89"/>
        <v>3</v>
      </c>
      <c r="L1896" s="322"/>
      <c r="M1896" s="322"/>
      <c r="N1896" s="322"/>
      <c r="O1896" s="322"/>
      <c r="P1896" s="322"/>
      <c r="Q1896" s="250">
        <f>_xlfn.XLOOKUP($I1896,Inputs!$G$6:$G$23,Inputs!$J$6:$J$23)*$K1896</f>
        <v>402</v>
      </c>
      <c r="R1896" s="250">
        <f>_xlfn.XLOOKUP($I1896,Inputs!$G$6:$G$23,Inputs!$K$6:$K$23)*$K1896</f>
        <v>435</v>
      </c>
      <c r="S1896" s="211" t="s">
        <v>2283</v>
      </c>
      <c r="T1896" s="31" t="s">
        <v>2983</v>
      </c>
      <c r="U1896" s="211" t="s">
        <v>2284</v>
      </c>
      <c r="V1896" s="31" t="s">
        <v>4187</v>
      </c>
      <c r="W1896" s="16"/>
      <c r="X1896" s="16"/>
      <c r="Y1896" s="74">
        <v>1415</v>
      </c>
      <c r="Z1896" s="196" t="str">
        <f t="shared" si="90"/>
        <v/>
      </c>
    </row>
    <row r="1897" spans="2:26" ht="18.75">
      <c r="B1897" s="211" t="s">
        <v>2279</v>
      </c>
      <c r="C1897" s="211" t="s">
        <v>2808</v>
      </c>
      <c r="D1897" s="46" t="s">
        <v>2783</v>
      </c>
      <c r="E1897" s="31">
        <v>1</v>
      </c>
      <c r="F1897" s="31" t="s">
        <v>2807</v>
      </c>
      <c r="G1897" s="318">
        <v>12</v>
      </c>
      <c r="H1897" s="318">
        <f t="shared" si="88"/>
        <v>7.4074074074074066</v>
      </c>
      <c r="I1897" s="319">
        <v>230</v>
      </c>
      <c r="J1897" s="251">
        <f>_xlfn.XLOOKUP($I1897,Inputs!$C$6:$C$23,Inputs!$D$6:$D$23)*$G1897</f>
        <v>5.76</v>
      </c>
      <c r="K1897" s="252">
        <f t="shared" si="89"/>
        <v>3</v>
      </c>
      <c r="L1897" s="322"/>
      <c r="M1897" s="322"/>
      <c r="N1897" s="322"/>
      <c r="O1897" s="322"/>
      <c r="P1897" s="322"/>
      <c r="Q1897" s="250">
        <f>_xlfn.XLOOKUP($I1897,Inputs!$G$6:$G$23,Inputs!$J$6:$J$23)*$K1897</f>
        <v>402</v>
      </c>
      <c r="R1897" s="250">
        <f>_xlfn.XLOOKUP($I1897,Inputs!$G$6:$G$23,Inputs!$K$6:$K$23)*$K1897</f>
        <v>435</v>
      </c>
      <c r="S1897" s="211" t="s">
        <v>2285</v>
      </c>
      <c r="T1897" s="31" t="s">
        <v>4150</v>
      </c>
      <c r="U1897" s="211" t="s">
        <v>1845</v>
      </c>
      <c r="V1897" s="31" t="s">
        <v>4615</v>
      </c>
      <c r="W1897" s="16"/>
      <c r="X1897" s="16"/>
      <c r="Y1897" s="74">
        <v>1416</v>
      </c>
      <c r="Z1897" s="196" t="str">
        <f t="shared" si="90"/>
        <v/>
      </c>
    </row>
    <row r="1898" spans="2:26" ht="18.75">
      <c r="B1898" s="211" t="s">
        <v>2279</v>
      </c>
      <c r="C1898" s="211" t="s">
        <v>2808</v>
      </c>
      <c r="D1898" s="46" t="s">
        <v>2783</v>
      </c>
      <c r="E1898" s="31">
        <v>1</v>
      </c>
      <c r="F1898" s="31" t="s">
        <v>2807</v>
      </c>
      <c r="G1898" s="318">
        <v>40</v>
      </c>
      <c r="H1898" s="318">
        <f t="shared" si="88"/>
        <v>24.691358024691358</v>
      </c>
      <c r="I1898" s="319">
        <v>230</v>
      </c>
      <c r="J1898" s="251">
        <f>_xlfn.XLOOKUP($I1898,Inputs!$C$6:$C$23,Inputs!$D$6:$D$23)*$G1898</f>
        <v>19.2</v>
      </c>
      <c r="K1898" s="252">
        <f t="shared" si="89"/>
        <v>3</v>
      </c>
      <c r="L1898" s="322"/>
      <c r="M1898" s="322"/>
      <c r="N1898" s="322"/>
      <c r="O1898" s="322"/>
      <c r="P1898" s="322"/>
      <c r="Q1898" s="250">
        <f>_xlfn.XLOOKUP($I1898,Inputs!$G$6:$G$23,Inputs!$J$6:$J$23)*$K1898</f>
        <v>402</v>
      </c>
      <c r="R1898" s="250">
        <f>_xlfn.XLOOKUP($I1898,Inputs!$G$6:$G$23,Inputs!$K$6:$K$23)*$K1898</f>
        <v>435</v>
      </c>
      <c r="S1898" s="211" t="s">
        <v>1746</v>
      </c>
      <c r="T1898" s="31" t="s">
        <v>4152</v>
      </c>
      <c r="U1898" s="211" t="s">
        <v>2283</v>
      </c>
      <c r="V1898" s="31" t="s">
        <v>2983</v>
      </c>
      <c r="W1898" s="16"/>
      <c r="X1898" s="16"/>
      <c r="Y1898" s="74">
        <v>1417</v>
      </c>
      <c r="Z1898" s="196" t="str">
        <f t="shared" si="90"/>
        <v/>
      </c>
    </row>
    <row r="1899" spans="2:26" ht="18.75">
      <c r="B1899" s="211" t="s">
        <v>2279</v>
      </c>
      <c r="C1899" s="211" t="s">
        <v>2808</v>
      </c>
      <c r="D1899" s="46" t="s">
        <v>2783</v>
      </c>
      <c r="E1899" s="31">
        <v>1</v>
      </c>
      <c r="F1899" s="31" t="s">
        <v>2807</v>
      </c>
      <c r="G1899" s="318">
        <v>30</v>
      </c>
      <c r="H1899" s="318">
        <f t="shared" si="88"/>
        <v>18.518518518518519</v>
      </c>
      <c r="I1899" s="319">
        <v>230</v>
      </c>
      <c r="J1899" s="251">
        <f>_xlfn.XLOOKUP($I1899,Inputs!$C$6:$C$23,Inputs!$D$6:$D$23)*$G1899</f>
        <v>14.399999999999999</v>
      </c>
      <c r="K1899" s="252">
        <f t="shared" si="89"/>
        <v>3</v>
      </c>
      <c r="L1899" s="322"/>
      <c r="M1899" s="322"/>
      <c r="N1899" s="322"/>
      <c r="O1899" s="322"/>
      <c r="P1899" s="322"/>
      <c r="Q1899" s="250">
        <f>_xlfn.XLOOKUP($I1899,Inputs!$G$6:$G$23,Inputs!$J$6:$J$23)*$K1899</f>
        <v>402</v>
      </c>
      <c r="R1899" s="250">
        <f>_xlfn.XLOOKUP($I1899,Inputs!$G$6:$G$23,Inputs!$K$6:$K$23)*$K1899</f>
        <v>435</v>
      </c>
      <c r="S1899" s="211" t="s">
        <v>2284</v>
      </c>
      <c r="T1899" s="31" t="s">
        <v>4187</v>
      </c>
      <c r="U1899" s="211" t="s">
        <v>2285</v>
      </c>
      <c r="V1899" s="31" t="s">
        <v>4150</v>
      </c>
      <c r="W1899" s="16"/>
      <c r="X1899" s="16"/>
      <c r="Y1899" s="74">
        <v>1418</v>
      </c>
      <c r="Z1899" s="196" t="str">
        <f t="shared" si="90"/>
        <v/>
      </c>
    </row>
    <row r="1900" spans="2:26" ht="18.75">
      <c r="B1900" s="211" t="s">
        <v>2286</v>
      </c>
      <c r="C1900" s="211" t="s">
        <v>2808</v>
      </c>
      <c r="D1900" s="46" t="s">
        <v>2783</v>
      </c>
      <c r="E1900" s="31">
        <v>1</v>
      </c>
      <c r="F1900" s="31" t="s">
        <v>2807</v>
      </c>
      <c r="G1900" s="318">
        <v>7</v>
      </c>
      <c r="H1900" s="318">
        <f t="shared" si="88"/>
        <v>4.3209876543209873</v>
      </c>
      <c r="I1900" s="319">
        <v>230</v>
      </c>
      <c r="J1900" s="251">
        <f>_xlfn.XLOOKUP($I1900,Inputs!$C$6:$C$23,Inputs!$D$6:$D$23)*$G1900</f>
        <v>3.36</v>
      </c>
      <c r="K1900" s="252">
        <f t="shared" si="89"/>
        <v>3</v>
      </c>
      <c r="L1900" s="322"/>
      <c r="M1900" s="322"/>
      <c r="N1900" s="322"/>
      <c r="O1900" s="322"/>
      <c r="P1900" s="322"/>
      <c r="Q1900" s="250">
        <f>_xlfn.XLOOKUP($I1900,Inputs!$G$6:$G$23,Inputs!$J$6:$J$23)*$K1900</f>
        <v>402</v>
      </c>
      <c r="R1900" s="250">
        <f>_xlfn.XLOOKUP($I1900,Inputs!$G$6:$G$23,Inputs!$K$6:$K$23)*$K1900</f>
        <v>435</v>
      </c>
      <c r="S1900" s="211" t="s">
        <v>2280</v>
      </c>
      <c r="T1900" s="31" t="s">
        <v>3213</v>
      </c>
      <c r="U1900" s="211" t="s">
        <v>2282</v>
      </c>
      <c r="V1900" s="31" t="s">
        <v>4163</v>
      </c>
      <c r="W1900" s="16"/>
      <c r="X1900" s="16"/>
      <c r="Y1900" s="74">
        <v>1419</v>
      </c>
      <c r="Z1900" s="196" t="str">
        <f t="shared" si="90"/>
        <v/>
      </c>
    </row>
    <row r="1901" spans="2:26" ht="18.75">
      <c r="B1901" s="211" t="s">
        <v>2286</v>
      </c>
      <c r="C1901" s="211" t="s">
        <v>2808</v>
      </c>
      <c r="D1901" s="46" t="s">
        <v>2783</v>
      </c>
      <c r="E1901" s="31">
        <v>1</v>
      </c>
      <c r="F1901" s="31" t="s">
        <v>2807</v>
      </c>
      <c r="G1901" s="318">
        <v>28</v>
      </c>
      <c r="H1901" s="318">
        <f t="shared" si="88"/>
        <v>17.283950617283949</v>
      </c>
      <c r="I1901" s="319">
        <v>230</v>
      </c>
      <c r="J1901" s="251">
        <f>_xlfn.XLOOKUP($I1901,Inputs!$C$6:$C$23,Inputs!$D$6:$D$23)*$G1901</f>
        <v>13.44</v>
      </c>
      <c r="K1901" s="252">
        <f t="shared" si="89"/>
        <v>3</v>
      </c>
      <c r="L1901" s="322"/>
      <c r="M1901" s="322"/>
      <c r="N1901" s="322"/>
      <c r="O1901" s="322"/>
      <c r="P1901" s="322"/>
      <c r="Q1901" s="250">
        <f>_xlfn.XLOOKUP($I1901,Inputs!$G$6:$G$23,Inputs!$J$6:$J$23)*$K1901</f>
        <v>402</v>
      </c>
      <c r="R1901" s="250">
        <f>_xlfn.XLOOKUP($I1901,Inputs!$G$6:$G$23,Inputs!$K$6:$K$23)*$K1901</f>
        <v>435</v>
      </c>
      <c r="S1901" s="211" t="s">
        <v>2283</v>
      </c>
      <c r="T1901" s="31" t="s">
        <v>2983</v>
      </c>
      <c r="U1901" s="211" t="s">
        <v>2280</v>
      </c>
      <c r="V1901" s="31" t="s">
        <v>3213</v>
      </c>
      <c r="W1901" s="16"/>
      <c r="X1901" s="16"/>
      <c r="Y1901" s="74">
        <v>1420</v>
      </c>
      <c r="Z1901" s="196" t="str">
        <f t="shared" si="90"/>
        <v/>
      </c>
    </row>
    <row r="1902" spans="2:26" ht="18.75">
      <c r="B1902" s="211" t="s">
        <v>2286</v>
      </c>
      <c r="C1902" s="211" t="s">
        <v>2808</v>
      </c>
      <c r="D1902" s="46" t="s">
        <v>2783</v>
      </c>
      <c r="E1902" s="31">
        <v>1</v>
      </c>
      <c r="F1902" s="31" t="s">
        <v>2807</v>
      </c>
      <c r="G1902" s="318">
        <v>30</v>
      </c>
      <c r="H1902" s="318">
        <f t="shared" si="88"/>
        <v>18.518518518518519</v>
      </c>
      <c r="I1902" s="319">
        <v>230</v>
      </c>
      <c r="J1902" s="251">
        <f>_xlfn.XLOOKUP($I1902,Inputs!$C$6:$C$23,Inputs!$D$6:$D$23)*$G1902</f>
        <v>14.399999999999999</v>
      </c>
      <c r="K1902" s="252">
        <f t="shared" si="89"/>
        <v>3</v>
      </c>
      <c r="L1902" s="322"/>
      <c r="M1902" s="322"/>
      <c r="N1902" s="322"/>
      <c r="O1902" s="322"/>
      <c r="P1902" s="322"/>
      <c r="Q1902" s="250">
        <f>_xlfn.XLOOKUP($I1902,Inputs!$G$6:$G$23,Inputs!$J$6:$J$23)*$K1902</f>
        <v>402</v>
      </c>
      <c r="R1902" s="250">
        <f>_xlfn.XLOOKUP($I1902,Inputs!$G$6:$G$23,Inputs!$K$6:$K$23)*$K1902</f>
        <v>435</v>
      </c>
      <c r="S1902" s="211" t="s">
        <v>2283</v>
      </c>
      <c r="T1902" s="31" t="s">
        <v>2983</v>
      </c>
      <c r="U1902" s="211" t="s">
        <v>2284</v>
      </c>
      <c r="V1902" s="31" t="s">
        <v>4187</v>
      </c>
      <c r="W1902" s="16"/>
      <c r="X1902" s="16"/>
      <c r="Y1902" s="74">
        <v>1421</v>
      </c>
      <c r="Z1902" s="196" t="str">
        <f t="shared" si="90"/>
        <v/>
      </c>
    </row>
    <row r="1903" spans="2:26" ht="18.75">
      <c r="B1903" s="211" t="s">
        <v>2286</v>
      </c>
      <c r="C1903" s="211" t="s">
        <v>2808</v>
      </c>
      <c r="D1903" s="46" t="s">
        <v>2783</v>
      </c>
      <c r="E1903" s="31">
        <v>1</v>
      </c>
      <c r="F1903" s="31" t="s">
        <v>2807</v>
      </c>
      <c r="G1903" s="318">
        <v>12</v>
      </c>
      <c r="H1903" s="318">
        <f t="shared" si="88"/>
        <v>7.4074074074074066</v>
      </c>
      <c r="I1903" s="319">
        <v>230</v>
      </c>
      <c r="J1903" s="251">
        <f>_xlfn.XLOOKUP($I1903,Inputs!$C$6:$C$23,Inputs!$D$6:$D$23)*$G1903</f>
        <v>5.76</v>
      </c>
      <c r="K1903" s="252">
        <f t="shared" si="89"/>
        <v>3</v>
      </c>
      <c r="L1903" s="322"/>
      <c r="M1903" s="322"/>
      <c r="N1903" s="322"/>
      <c r="O1903" s="322"/>
      <c r="P1903" s="322"/>
      <c r="Q1903" s="250">
        <f>_xlfn.XLOOKUP($I1903,Inputs!$G$6:$G$23,Inputs!$J$6:$J$23)*$K1903</f>
        <v>402</v>
      </c>
      <c r="R1903" s="250">
        <f>_xlfn.XLOOKUP($I1903,Inputs!$G$6:$G$23,Inputs!$K$6:$K$23)*$K1903</f>
        <v>435</v>
      </c>
      <c r="S1903" s="211" t="s">
        <v>2285</v>
      </c>
      <c r="T1903" s="31" t="s">
        <v>4150</v>
      </c>
      <c r="U1903" s="211" t="s">
        <v>1845</v>
      </c>
      <c r="V1903" s="31" t="s">
        <v>4615</v>
      </c>
      <c r="W1903" s="16"/>
      <c r="X1903" s="16"/>
      <c r="Y1903" s="74">
        <v>1422</v>
      </c>
      <c r="Z1903" s="196" t="str">
        <f t="shared" si="90"/>
        <v/>
      </c>
    </row>
    <row r="1904" spans="2:26" ht="18.75">
      <c r="B1904" s="211" t="s">
        <v>2286</v>
      </c>
      <c r="C1904" s="211" t="s">
        <v>2808</v>
      </c>
      <c r="D1904" s="46" t="s">
        <v>2783</v>
      </c>
      <c r="E1904" s="31">
        <v>1</v>
      </c>
      <c r="F1904" s="31" t="s">
        <v>2807</v>
      </c>
      <c r="G1904" s="318">
        <v>40</v>
      </c>
      <c r="H1904" s="318">
        <f t="shared" si="88"/>
        <v>24.691358024691358</v>
      </c>
      <c r="I1904" s="319">
        <v>230</v>
      </c>
      <c r="J1904" s="251">
        <f>_xlfn.XLOOKUP($I1904,Inputs!$C$6:$C$23,Inputs!$D$6:$D$23)*$G1904</f>
        <v>19.2</v>
      </c>
      <c r="K1904" s="252">
        <f t="shared" si="89"/>
        <v>3</v>
      </c>
      <c r="L1904" s="322"/>
      <c r="M1904" s="322"/>
      <c r="N1904" s="322"/>
      <c r="O1904" s="322"/>
      <c r="P1904" s="322"/>
      <c r="Q1904" s="250">
        <f>_xlfn.XLOOKUP($I1904,Inputs!$G$6:$G$23,Inputs!$J$6:$J$23)*$K1904</f>
        <v>402</v>
      </c>
      <c r="R1904" s="250">
        <f>_xlfn.XLOOKUP($I1904,Inputs!$G$6:$G$23,Inputs!$K$6:$K$23)*$K1904</f>
        <v>435</v>
      </c>
      <c r="S1904" s="211" t="s">
        <v>1746</v>
      </c>
      <c r="T1904" s="31" t="s">
        <v>4152</v>
      </c>
      <c r="U1904" s="211" t="s">
        <v>2283</v>
      </c>
      <c r="V1904" s="31" t="s">
        <v>2983</v>
      </c>
      <c r="W1904" s="16"/>
      <c r="X1904" s="16"/>
      <c r="Y1904" s="74">
        <v>1423</v>
      </c>
      <c r="Z1904" s="196" t="str">
        <f t="shared" si="90"/>
        <v/>
      </c>
    </row>
    <row r="1905" spans="2:26" ht="18.75">
      <c r="B1905" s="211" t="s">
        <v>2286</v>
      </c>
      <c r="C1905" s="211" t="s">
        <v>2808</v>
      </c>
      <c r="D1905" s="46" t="s">
        <v>2783</v>
      </c>
      <c r="E1905" s="31">
        <v>1</v>
      </c>
      <c r="F1905" s="31" t="s">
        <v>2807</v>
      </c>
      <c r="G1905" s="318">
        <v>30</v>
      </c>
      <c r="H1905" s="318">
        <f t="shared" si="88"/>
        <v>18.518518518518519</v>
      </c>
      <c r="I1905" s="319">
        <v>230</v>
      </c>
      <c r="J1905" s="251">
        <f>_xlfn.XLOOKUP($I1905,Inputs!$C$6:$C$23,Inputs!$D$6:$D$23)*$G1905</f>
        <v>14.399999999999999</v>
      </c>
      <c r="K1905" s="252">
        <f t="shared" si="89"/>
        <v>3</v>
      </c>
      <c r="L1905" s="322"/>
      <c r="M1905" s="322"/>
      <c r="N1905" s="322"/>
      <c r="O1905" s="322"/>
      <c r="P1905" s="322"/>
      <c r="Q1905" s="250">
        <f>_xlfn.XLOOKUP($I1905,Inputs!$G$6:$G$23,Inputs!$J$6:$J$23)*$K1905</f>
        <v>402</v>
      </c>
      <c r="R1905" s="250">
        <f>_xlfn.XLOOKUP($I1905,Inputs!$G$6:$G$23,Inputs!$K$6:$K$23)*$K1905</f>
        <v>435</v>
      </c>
      <c r="S1905" s="211" t="s">
        <v>2284</v>
      </c>
      <c r="T1905" s="31" t="s">
        <v>4187</v>
      </c>
      <c r="U1905" s="211" t="s">
        <v>2285</v>
      </c>
      <c r="V1905" s="31" t="s">
        <v>4150</v>
      </c>
      <c r="W1905" s="16"/>
      <c r="X1905" s="16"/>
      <c r="Y1905" s="74">
        <v>1424</v>
      </c>
      <c r="Z1905" s="196" t="str">
        <f t="shared" si="90"/>
        <v/>
      </c>
    </row>
    <row r="1906" spans="2:26" ht="18.75">
      <c r="B1906" s="211" t="s">
        <v>2293</v>
      </c>
      <c r="C1906" s="211" t="s">
        <v>2808</v>
      </c>
      <c r="D1906" s="46" t="s">
        <v>2783</v>
      </c>
      <c r="E1906" s="31">
        <v>1</v>
      </c>
      <c r="F1906" s="31" t="s">
        <v>2807</v>
      </c>
      <c r="G1906" s="318">
        <v>0.1</v>
      </c>
      <c r="H1906" s="318">
        <f t="shared" si="88"/>
        <v>6.1728395061728392E-2</v>
      </c>
      <c r="I1906" s="319">
        <v>115</v>
      </c>
      <c r="J1906" s="251">
        <f>_xlfn.XLOOKUP($I1906,Inputs!$C$6:$C$23,Inputs!$D$6:$D$23)*$G1906</f>
        <v>4.1714285714285718E-2</v>
      </c>
      <c r="K1906" s="252">
        <f t="shared" si="89"/>
        <v>3</v>
      </c>
      <c r="L1906" s="322"/>
      <c r="M1906" s="322"/>
      <c r="N1906" s="322"/>
      <c r="O1906" s="322"/>
      <c r="P1906" s="322"/>
      <c r="Q1906" s="250">
        <f>_xlfn.XLOOKUP($I1906,Inputs!$G$6:$G$23,Inputs!$J$6:$J$23)*$K1906</f>
        <v>98.449131513647643</v>
      </c>
      <c r="R1906" s="250">
        <f>_xlfn.XLOOKUP($I1906,Inputs!$G$6:$G$23,Inputs!$K$6:$K$23)*$K1906</f>
        <v>108.40163934426229</v>
      </c>
      <c r="S1906" s="211" t="s">
        <v>2294</v>
      </c>
      <c r="T1906" s="31" t="s">
        <v>4158</v>
      </c>
      <c r="U1906" s="211" t="s">
        <v>2295</v>
      </c>
      <c r="V1906" s="31" t="s">
        <v>3367</v>
      </c>
      <c r="W1906" s="16"/>
      <c r="X1906" s="16"/>
      <c r="Y1906" s="74">
        <v>1435</v>
      </c>
      <c r="Z1906" s="196" t="str">
        <f t="shared" si="90"/>
        <v/>
      </c>
    </row>
    <row r="1907" spans="2:26" ht="18.75">
      <c r="B1907" s="211" t="s">
        <v>2296</v>
      </c>
      <c r="C1907" s="211" t="s">
        <v>2808</v>
      </c>
      <c r="D1907" s="46" t="s">
        <v>2783</v>
      </c>
      <c r="E1907" s="31">
        <v>1</v>
      </c>
      <c r="F1907" s="31" t="s">
        <v>2807</v>
      </c>
      <c r="G1907" s="318">
        <v>3</v>
      </c>
      <c r="H1907" s="318">
        <f t="shared" si="88"/>
        <v>1.8518518518518516</v>
      </c>
      <c r="I1907" s="319">
        <v>115</v>
      </c>
      <c r="J1907" s="251">
        <f>_xlfn.XLOOKUP($I1907,Inputs!$C$6:$C$23,Inputs!$D$6:$D$23)*$G1907</f>
        <v>1.2514285714285713</v>
      </c>
      <c r="K1907" s="252">
        <f t="shared" si="89"/>
        <v>3</v>
      </c>
      <c r="L1907" s="322"/>
      <c r="M1907" s="322"/>
      <c r="N1907" s="322"/>
      <c r="O1907" s="322"/>
      <c r="P1907" s="322"/>
      <c r="Q1907" s="250">
        <f>_xlfn.XLOOKUP($I1907,Inputs!$G$6:$G$23,Inputs!$J$6:$J$23)*$K1907</f>
        <v>98.449131513647643</v>
      </c>
      <c r="R1907" s="250">
        <f>_xlfn.XLOOKUP($I1907,Inputs!$G$6:$G$23,Inputs!$K$6:$K$23)*$K1907</f>
        <v>108.40163934426229</v>
      </c>
      <c r="S1907" s="211" t="s">
        <v>1546</v>
      </c>
      <c r="T1907" s="31" t="s">
        <v>4638</v>
      </c>
      <c r="U1907" s="211" t="s">
        <v>1547</v>
      </c>
      <c r="V1907" s="31" t="s">
        <v>3214</v>
      </c>
      <c r="W1907" s="16"/>
      <c r="X1907" s="16"/>
      <c r="Y1907" s="74">
        <v>1438</v>
      </c>
      <c r="Z1907" s="196" t="str">
        <f t="shared" si="90"/>
        <v/>
      </c>
    </row>
    <row r="1908" spans="2:26" ht="18.75">
      <c r="B1908" s="211" t="s">
        <v>2296</v>
      </c>
      <c r="C1908" s="211" t="s">
        <v>2808</v>
      </c>
      <c r="D1908" s="46" t="s">
        <v>2783</v>
      </c>
      <c r="E1908" s="31">
        <v>1</v>
      </c>
      <c r="F1908" s="31" t="s">
        <v>2807</v>
      </c>
      <c r="G1908" s="318">
        <v>2</v>
      </c>
      <c r="H1908" s="318">
        <f t="shared" si="88"/>
        <v>1.2345679012345678</v>
      </c>
      <c r="I1908" s="319">
        <v>115</v>
      </c>
      <c r="J1908" s="251">
        <f>_xlfn.XLOOKUP($I1908,Inputs!$C$6:$C$23,Inputs!$D$6:$D$23)*$G1908</f>
        <v>0.8342857142857143</v>
      </c>
      <c r="K1908" s="252">
        <f t="shared" si="89"/>
        <v>3</v>
      </c>
      <c r="L1908" s="322"/>
      <c r="M1908" s="322"/>
      <c r="N1908" s="322"/>
      <c r="O1908" s="322"/>
      <c r="P1908" s="322"/>
      <c r="Q1908" s="250">
        <f>_xlfn.XLOOKUP($I1908,Inputs!$G$6:$G$23,Inputs!$J$6:$J$23)*$K1908</f>
        <v>98.449131513647643</v>
      </c>
      <c r="R1908" s="250">
        <f>_xlfn.XLOOKUP($I1908,Inputs!$G$6:$G$23,Inputs!$K$6:$K$23)*$K1908</f>
        <v>108.40163934426229</v>
      </c>
      <c r="S1908" s="211" t="s">
        <v>1547</v>
      </c>
      <c r="T1908" s="31" t="s">
        <v>3214</v>
      </c>
      <c r="U1908" s="211" t="s">
        <v>4730</v>
      </c>
      <c r="V1908" s="31" t="s">
        <v>4574</v>
      </c>
      <c r="W1908" s="16"/>
      <c r="X1908" s="16"/>
      <c r="Y1908" s="74">
        <v>1439</v>
      </c>
      <c r="Z1908" s="196" t="str">
        <f t="shared" si="90"/>
        <v/>
      </c>
    </row>
    <row r="1909" spans="2:26" ht="18.75">
      <c r="B1909" s="211" t="s">
        <v>2297</v>
      </c>
      <c r="C1909" s="211" t="s">
        <v>2808</v>
      </c>
      <c r="D1909" s="46" t="s">
        <v>2783</v>
      </c>
      <c r="E1909" s="31">
        <v>1</v>
      </c>
      <c r="F1909" s="31" t="s">
        <v>2807</v>
      </c>
      <c r="G1909" s="318">
        <v>3</v>
      </c>
      <c r="H1909" s="318">
        <f t="shared" si="88"/>
        <v>1.8518518518518516</v>
      </c>
      <c r="I1909" s="319">
        <v>230</v>
      </c>
      <c r="J1909" s="251">
        <f>_xlfn.XLOOKUP($I1909,Inputs!$C$6:$C$23,Inputs!$D$6:$D$23)*$G1909</f>
        <v>1.44</v>
      </c>
      <c r="K1909" s="252">
        <f t="shared" si="89"/>
        <v>3</v>
      </c>
      <c r="L1909" s="322"/>
      <c r="M1909" s="322"/>
      <c r="N1909" s="322"/>
      <c r="O1909" s="322"/>
      <c r="P1909" s="322"/>
      <c r="Q1909" s="250">
        <f>_xlfn.XLOOKUP($I1909,Inputs!$G$6:$G$23,Inputs!$J$6:$J$23)*$K1909</f>
        <v>402</v>
      </c>
      <c r="R1909" s="250">
        <f>_xlfn.XLOOKUP($I1909,Inputs!$G$6:$G$23,Inputs!$K$6:$K$23)*$K1909</f>
        <v>435</v>
      </c>
      <c r="S1909" s="211" t="s">
        <v>2298</v>
      </c>
      <c r="T1909" s="31" t="s">
        <v>4538</v>
      </c>
      <c r="U1909" s="211" t="s">
        <v>4475</v>
      </c>
      <c r="V1909" s="31" t="s">
        <v>2986</v>
      </c>
      <c r="W1909" s="16"/>
      <c r="X1909" s="16"/>
      <c r="Y1909" s="74">
        <v>1440</v>
      </c>
      <c r="Z1909" s="196" t="str">
        <f t="shared" si="90"/>
        <v/>
      </c>
    </row>
    <row r="1910" spans="2:26" ht="18.75">
      <c r="B1910" s="211" t="s">
        <v>2297</v>
      </c>
      <c r="C1910" s="211" t="s">
        <v>2808</v>
      </c>
      <c r="D1910" s="46" t="s">
        <v>2783</v>
      </c>
      <c r="E1910" s="31">
        <v>1</v>
      </c>
      <c r="F1910" s="31" t="s">
        <v>2807</v>
      </c>
      <c r="G1910" s="318">
        <v>2</v>
      </c>
      <c r="H1910" s="318">
        <f t="shared" si="88"/>
        <v>1.2345679012345678</v>
      </c>
      <c r="I1910" s="319">
        <v>230</v>
      </c>
      <c r="J1910" s="251">
        <f>_xlfn.XLOOKUP($I1910,Inputs!$C$6:$C$23,Inputs!$D$6:$D$23)*$G1910</f>
        <v>0.96</v>
      </c>
      <c r="K1910" s="252">
        <f t="shared" si="89"/>
        <v>3</v>
      </c>
      <c r="L1910" s="322"/>
      <c r="M1910" s="322"/>
      <c r="N1910" s="322"/>
      <c r="O1910" s="322"/>
      <c r="P1910" s="322"/>
      <c r="Q1910" s="250">
        <f>_xlfn.XLOOKUP($I1910,Inputs!$G$6:$G$23,Inputs!$J$6:$J$23)*$K1910</f>
        <v>402</v>
      </c>
      <c r="R1910" s="250">
        <f>_xlfn.XLOOKUP($I1910,Inputs!$G$6:$G$23,Inputs!$K$6:$K$23)*$K1910</f>
        <v>435</v>
      </c>
      <c r="S1910" s="211" t="s">
        <v>4475</v>
      </c>
      <c r="T1910" s="31" t="s">
        <v>2986</v>
      </c>
      <c r="U1910" s="211" t="s">
        <v>2087</v>
      </c>
      <c r="V1910" s="31" t="s">
        <v>2939</v>
      </c>
      <c r="W1910" s="16"/>
      <c r="X1910" s="16"/>
      <c r="Y1910" s="74">
        <v>1441</v>
      </c>
      <c r="Z1910" s="196" t="str">
        <f t="shared" si="90"/>
        <v/>
      </c>
    </row>
    <row r="1911" spans="2:26" ht="18.75">
      <c r="B1911" s="211" t="s">
        <v>2297</v>
      </c>
      <c r="C1911" s="211" t="s">
        <v>2808</v>
      </c>
      <c r="D1911" s="46" t="s">
        <v>2783</v>
      </c>
      <c r="E1911" s="31">
        <v>1</v>
      </c>
      <c r="F1911" s="31" t="s">
        <v>2807</v>
      </c>
      <c r="G1911" s="318">
        <v>0.1</v>
      </c>
      <c r="H1911" s="318">
        <f t="shared" si="88"/>
        <v>6.1728395061728392E-2</v>
      </c>
      <c r="I1911" s="319">
        <v>230</v>
      </c>
      <c r="J1911" s="251">
        <f>_xlfn.XLOOKUP($I1911,Inputs!$C$6:$C$23,Inputs!$D$6:$D$23)*$G1911</f>
        <v>4.8000000000000001E-2</v>
      </c>
      <c r="K1911" s="252">
        <f t="shared" si="89"/>
        <v>3</v>
      </c>
      <c r="L1911" s="322"/>
      <c r="M1911" s="322"/>
      <c r="N1911" s="322"/>
      <c r="O1911" s="322"/>
      <c r="P1911" s="322"/>
      <c r="Q1911" s="250">
        <f>_xlfn.XLOOKUP($I1911,Inputs!$G$6:$G$23,Inputs!$J$6:$J$23)*$K1911</f>
        <v>402</v>
      </c>
      <c r="R1911" s="250">
        <f>_xlfn.XLOOKUP($I1911,Inputs!$G$6:$G$23,Inputs!$K$6:$K$23)*$K1911</f>
        <v>435</v>
      </c>
      <c r="S1911" s="211" t="s">
        <v>2087</v>
      </c>
      <c r="T1911" s="31" t="s">
        <v>2939</v>
      </c>
      <c r="U1911" s="211" t="s">
        <v>4421</v>
      </c>
      <c r="V1911" s="31" t="s">
        <v>4565</v>
      </c>
      <c r="W1911" s="16"/>
      <c r="X1911" s="16"/>
      <c r="Y1911" s="74">
        <v>1442</v>
      </c>
      <c r="Z1911" s="196" t="str">
        <f t="shared" si="90"/>
        <v/>
      </c>
    </row>
    <row r="1912" spans="2:26" ht="18.75">
      <c r="B1912" s="211" t="s">
        <v>2303</v>
      </c>
      <c r="C1912" s="211" t="s">
        <v>2808</v>
      </c>
      <c r="D1912" s="46" t="s">
        <v>2783</v>
      </c>
      <c r="E1912" s="31">
        <v>1</v>
      </c>
      <c r="F1912" s="31" t="s">
        <v>2807</v>
      </c>
      <c r="G1912" s="318">
        <v>100</v>
      </c>
      <c r="H1912" s="318">
        <f t="shared" si="88"/>
        <v>61.728395061728392</v>
      </c>
      <c r="I1912" s="319">
        <v>230</v>
      </c>
      <c r="J1912" s="251">
        <f>_xlfn.XLOOKUP($I1912,Inputs!$C$6:$C$23,Inputs!$D$6:$D$23)*$G1912</f>
        <v>48</v>
      </c>
      <c r="K1912" s="252">
        <f t="shared" si="89"/>
        <v>2.7960247325015302</v>
      </c>
      <c r="L1912" s="322"/>
      <c r="M1912" s="322"/>
      <c r="N1912" s="322"/>
      <c r="O1912" s="322"/>
      <c r="P1912" s="322"/>
      <c r="Q1912" s="250">
        <f>_xlfn.XLOOKUP($I1912,Inputs!$G$6:$G$23,Inputs!$J$6:$J$23)*$K1912</f>
        <v>374.66731415520502</v>
      </c>
      <c r="R1912" s="250">
        <f>_xlfn.XLOOKUP($I1912,Inputs!$G$6:$G$23,Inputs!$K$6:$K$23)*$K1912</f>
        <v>405.42358621272189</v>
      </c>
      <c r="S1912" s="211" t="s">
        <v>2304</v>
      </c>
      <c r="T1912" s="31" t="s">
        <v>2987</v>
      </c>
      <c r="U1912" s="211" t="s">
        <v>2308</v>
      </c>
      <c r="V1912" s="31" t="s">
        <v>2988</v>
      </c>
      <c r="W1912" s="16"/>
      <c r="X1912" s="16"/>
      <c r="Y1912" s="74">
        <v>1448</v>
      </c>
      <c r="Z1912" s="196" t="str">
        <f t="shared" si="90"/>
        <v/>
      </c>
    </row>
    <row r="1913" spans="2:26" ht="18.75">
      <c r="B1913" s="211" t="s">
        <v>2303</v>
      </c>
      <c r="C1913" s="211" t="s">
        <v>2808</v>
      </c>
      <c r="D1913" s="46" t="s">
        <v>2783</v>
      </c>
      <c r="E1913" s="31">
        <v>1</v>
      </c>
      <c r="F1913" s="31" t="s">
        <v>2807</v>
      </c>
      <c r="G1913" s="318">
        <v>1</v>
      </c>
      <c r="H1913" s="318">
        <f t="shared" si="88"/>
        <v>0.61728395061728392</v>
      </c>
      <c r="I1913" s="319">
        <v>230</v>
      </c>
      <c r="J1913" s="251">
        <f>_xlfn.XLOOKUP($I1913,Inputs!$C$6:$C$23,Inputs!$D$6:$D$23)*$G1913</f>
        <v>0.48</v>
      </c>
      <c r="K1913" s="252">
        <f t="shared" si="89"/>
        <v>3</v>
      </c>
      <c r="L1913" s="322"/>
      <c r="M1913" s="322"/>
      <c r="N1913" s="322"/>
      <c r="O1913" s="322"/>
      <c r="P1913" s="322"/>
      <c r="Q1913" s="250">
        <f>_xlfn.XLOOKUP($I1913,Inputs!$G$6:$G$23,Inputs!$J$6:$J$23)*$K1913</f>
        <v>402</v>
      </c>
      <c r="R1913" s="250">
        <f>_xlfn.XLOOKUP($I1913,Inputs!$G$6:$G$23,Inputs!$K$6:$K$23)*$K1913</f>
        <v>435</v>
      </c>
      <c r="S1913" s="211" t="s">
        <v>2308</v>
      </c>
      <c r="T1913" s="31" t="s">
        <v>2988</v>
      </c>
      <c r="U1913" s="211" t="s">
        <v>2309</v>
      </c>
      <c r="V1913" s="31" t="s">
        <v>3216</v>
      </c>
      <c r="W1913" s="16"/>
      <c r="X1913" s="16"/>
      <c r="Y1913" s="74">
        <v>1449</v>
      </c>
      <c r="Z1913" s="196" t="str">
        <f t="shared" si="90"/>
        <v/>
      </c>
    </row>
    <row r="1914" spans="2:26" ht="18.75">
      <c r="B1914" s="211" t="s">
        <v>2303</v>
      </c>
      <c r="C1914" s="211" t="s">
        <v>2808</v>
      </c>
      <c r="D1914" s="46" t="s">
        <v>2783</v>
      </c>
      <c r="E1914" s="31">
        <v>1</v>
      </c>
      <c r="F1914" s="31" t="s">
        <v>2807</v>
      </c>
      <c r="G1914" s="318">
        <v>5</v>
      </c>
      <c r="H1914" s="318">
        <f t="shared" si="88"/>
        <v>3.0864197530864197</v>
      </c>
      <c r="I1914" s="319">
        <v>230</v>
      </c>
      <c r="J1914" s="251">
        <f>_xlfn.XLOOKUP($I1914,Inputs!$C$6:$C$23,Inputs!$D$6:$D$23)*$G1914</f>
        <v>2.4</v>
      </c>
      <c r="K1914" s="252">
        <f t="shared" si="89"/>
        <v>3</v>
      </c>
      <c r="L1914" s="322"/>
      <c r="M1914" s="322"/>
      <c r="N1914" s="322"/>
      <c r="O1914" s="322"/>
      <c r="P1914" s="322"/>
      <c r="Q1914" s="250">
        <f>_xlfn.XLOOKUP($I1914,Inputs!$G$6:$G$23,Inputs!$J$6:$J$23)*$K1914</f>
        <v>402</v>
      </c>
      <c r="R1914" s="250">
        <f>_xlfn.XLOOKUP($I1914,Inputs!$G$6:$G$23,Inputs!$K$6:$K$23)*$K1914</f>
        <v>435</v>
      </c>
      <c r="S1914" s="211" t="s">
        <v>2308</v>
      </c>
      <c r="T1914" s="31" t="s">
        <v>2988</v>
      </c>
      <c r="U1914" s="211" t="s">
        <v>1546</v>
      </c>
      <c r="V1914" s="31" t="s">
        <v>4638</v>
      </c>
      <c r="W1914" s="16"/>
      <c r="X1914" s="16"/>
      <c r="Y1914" s="74">
        <v>1450</v>
      </c>
      <c r="Z1914" s="196" t="str">
        <f t="shared" si="90"/>
        <v/>
      </c>
    </row>
    <row r="1915" spans="2:26" ht="18.75">
      <c r="B1915" s="211" t="s">
        <v>2303</v>
      </c>
      <c r="C1915" s="211" t="s">
        <v>2808</v>
      </c>
      <c r="D1915" s="46" t="s">
        <v>2783</v>
      </c>
      <c r="E1915" s="31">
        <v>1</v>
      </c>
      <c r="F1915" s="31" t="s">
        <v>2807</v>
      </c>
      <c r="G1915" s="318">
        <v>10</v>
      </c>
      <c r="H1915" s="318">
        <f t="shared" si="88"/>
        <v>6.1728395061728394</v>
      </c>
      <c r="I1915" s="319">
        <v>230</v>
      </c>
      <c r="J1915" s="251">
        <f>_xlfn.XLOOKUP($I1915,Inputs!$C$6:$C$23,Inputs!$D$6:$D$23)*$G1915</f>
        <v>4.8</v>
      </c>
      <c r="K1915" s="252">
        <f t="shared" si="89"/>
        <v>3</v>
      </c>
      <c r="L1915" s="322"/>
      <c r="M1915" s="322"/>
      <c r="N1915" s="322"/>
      <c r="O1915" s="322"/>
      <c r="P1915" s="322"/>
      <c r="Q1915" s="250">
        <f>_xlfn.XLOOKUP($I1915,Inputs!$G$6:$G$23,Inputs!$J$6:$J$23)*$K1915</f>
        <v>402</v>
      </c>
      <c r="R1915" s="250">
        <f>_xlfn.XLOOKUP($I1915,Inputs!$G$6:$G$23,Inputs!$K$6:$K$23)*$K1915</f>
        <v>435</v>
      </c>
      <c r="S1915" s="211" t="s">
        <v>2309</v>
      </c>
      <c r="T1915" s="31" t="s">
        <v>3216</v>
      </c>
      <c r="U1915" s="211" t="s">
        <v>2306</v>
      </c>
      <c r="V1915" s="31" t="s">
        <v>3217</v>
      </c>
      <c r="W1915" s="16"/>
      <c r="X1915" s="16"/>
      <c r="Y1915" s="74">
        <v>1451</v>
      </c>
      <c r="Z1915" s="196" t="str">
        <f t="shared" si="90"/>
        <v/>
      </c>
    </row>
    <row r="1916" spans="2:26" ht="18.75">
      <c r="B1916" s="211" t="s">
        <v>2303</v>
      </c>
      <c r="C1916" s="211" t="s">
        <v>2808</v>
      </c>
      <c r="D1916" s="46" t="s">
        <v>2783</v>
      </c>
      <c r="E1916" s="31">
        <v>1</v>
      </c>
      <c r="F1916" s="31" t="s">
        <v>2807</v>
      </c>
      <c r="G1916" s="318">
        <v>5</v>
      </c>
      <c r="H1916" s="318">
        <f t="shared" si="88"/>
        <v>3.0864197530864197</v>
      </c>
      <c r="I1916" s="319">
        <v>230</v>
      </c>
      <c r="J1916" s="251">
        <f>_xlfn.XLOOKUP($I1916,Inputs!$C$6:$C$23,Inputs!$D$6:$D$23)*$G1916</f>
        <v>2.4</v>
      </c>
      <c r="K1916" s="252">
        <f t="shared" si="89"/>
        <v>3</v>
      </c>
      <c r="L1916" s="322"/>
      <c r="M1916" s="322"/>
      <c r="N1916" s="322"/>
      <c r="O1916" s="322"/>
      <c r="P1916" s="322"/>
      <c r="Q1916" s="250">
        <f>_xlfn.XLOOKUP($I1916,Inputs!$G$6:$G$23,Inputs!$J$6:$J$23)*$K1916</f>
        <v>402</v>
      </c>
      <c r="R1916" s="250">
        <f>_xlfn.XLOOKUP($I1916,Inputs!$G$6:$G$23,Inputs!$K$6:$K$23)*$K1916</f>
        <v>435</v>
      </c>
      <c r="S1916" s="211" t="s">
        <v>2306</v>
      </c>
      <c r="T1916" s="31" t="s">
        <v>3217</v>
      </c>
      <c r="U1916" s="211" t="s">
        <v>2307</v>
      </c>
      <c r="V1916" s="31" t="s">
        <v>4154</v>
      </c>
      <c r="W1916" s="16"/>
      <c r="X1916" s="16"/>
      <c r="Y1916" s="74">
        <v>1452</v>
      </c>
      <c r="Z1916" s="196" t="str">
        <f t="shared" si="90"/>
        <v/>
      </c>
    </row>
    <row r="1917" spans="2:26" ht="18.75">
      <c r="B1917" s="211" t="s">
        <v>2311</v>
      </c>
      <c r="C1917" s="211" t="s">
        <v>2808</v>
      </c>
      <c r="D1917" s="46" t="s">
        <v>2783</v>
      </c>
      <c r="E1917" s="31">
        <v>1</v>
      </c>
      <c r="F1917" s="31" t="s">
        <v>2807</v>
      </c>
      <c r="G1917" s="318">
        <v>100</v>
      </c>
      <c r="H1917" s="318">
        <f t="shared" si="88"/>
        <v>61.728395061728392</v>
      </c>
      <c r="I1917" s="319">
        <v>230</v>
      </c>
      <c r="J1917" s="251">
        <f>_xlfn.XLOOKUP($I1917,Inputs!$C$6:$C$23,Inputs!$D$6:$D$23)*$G1917</f>
        <v>48</v>
      </c>
      <c r="K1917" s="252">
        <f t="shared" si="89"/>
        <v>2.7960247325015302</v>
      </c>
      <c r="L1917" s="322"/>
      <c r="M1917" s="322"/>
      <c r="N1917" s="322"/>
      <c r="O1917" s="322"/>
      <c r="P1917" s="322"/>
      <c r="Q1917" s="250">
        <f>_xlfn.XLOOKUP($I1917,Inputs!$G$6:$G$23,Inputs!$J$6:$J$23)*$K1917</f>
        <v>374.66731415520502</v>
      </c>
      <c r="R1917" s="250">
        <f>_xlfn.XLOOKUP($I1917,Inputs!$G$6:$G$23,Inputs!$K$6:$K$23)*$K1917</f>
        <v>405.42358621272189</v>
      </c>
      <c r="S1917" s="211" t="s">
        <v>2304</v>
      </c>
      <c r="T1917" s="31" t="s">
        <v>2987</v>
      </c>
      <c r="U1917" s="211" t="s">
        <v>2308</v>
      </c>
      <c r="V1917" s="31" t="s">
        <v>2988</v>
      </c>
      <c r="W1917" s="16"/>
      <c r="X1917" s="16"/>
      <c r="Y1917" s="74">
        <v>1458</v>
      </c>
      <c r="Z1917" s="196" t="str">
        <f t="shared" si="90"/>
        <v/>
      </c>
    </row>
    <row r="1918" spans="2:26" ht="18.75">
      <c r="B1918" s="211" t="s">
        <v>2311</v>
      </c>
      <c r="C1918" s="211" t="s">
        <v>2808</v>
      </c>
      <c r="D1918" s="46" t="s">
        <v>2783</v>
      </c>
      <c r="E1918" s="31">
        <v>1</v>
      </c>
      <c r="F1918" s="31" t="s">
        <v>2807</v>
      </c>
      <c r="G1918" s="318">
        <v>1</v>
      </c>
      <c r="H1918" s="318">
        <f t="shared" si="88"/>
        <v>0.61728395061728392</v>
      </c>
      <c r="I1918" s="319">
        <v>230</v>
      </c>
      <c r="J1918" s="251">
        <f>_xlfn.XLOOKUP($I1918,Inputs!$C$6:$C$23,Inputs!$D$6:$D$23)*$G1918</f>
        <v>0.48</v>
      </c>
      <c r="K1918" s="252">
        <f t="shared" si="89"/>
        <v>3</v>
      </c>
      <c r="L1918" s="322"/>
      <c r="M1918" s="322"/>
      <c r="N1918" s="322"/>
      <c r="O1918" s="322"/>
      <c r="P1918" s="322"/>
      <c r="Q1918" s="250">
        <f>_xlfn.XLOOKUP($I1918,Inputs!$G$6:$G$23,Inputs!$J$6:$J$23)*$K1918</f>
        <v>402</v>
      </c>
      <c r="R1918" s="250">
        <f>_xlfn.XLOOKUP($I1918,Inputs!$G$6:$G$23,Inputs!$K$6:$K$23)*$K1918</f>
        <v>435</v>
      </c>
      <c r="S1918" s="211" t="s">
        <v>2308</v>
      </c>
      <c r="T1918" s="31" t="s">
        <v>2988</v>
      </c>
      <c r="U1918" s="211" t="s">
        <v>2309</v>
      </c>
      <c r="V1918" s="31" t="s">
        <v>3216</v>
      </c>
      <c r="W1918" s="16"/>
      <c r="X1918" s="16"/>
      <c r="Y1918" s="74">
        <v>1459</v>
      </c>
      <c r="Z1918" s="196" t="str">
        <f t="shared" si="90"/>
        <v/>
      </c>
    </row>
    <row r="1919" spans="2:26" ht="18.75">
      <c r="B1919" s="211" t="s">
        <v>2311</v>
      </c>
      <c r="C1919" s="211" t="s">
        <v>2808</v>
      </c>
      <c r="D1919" s="46" t="s">
        <v>2783</v>
      </c>
      <c r="E1919" s="31">
        <v>1</v>
      </c>
      <c r="F1919" s="31" t="s">
        <v>2807</v>
      </c>
      <c r="G1919" s="318">
        <v>5</v>
      </c>
      <c r="H1919" s="318">
        <f t="shared" si="88"/>
        <v>3.0864197530864197</v>
      </c>
      <c r="I1919" s="319">
        <v>230</v>
      </c>
      <c r="J1919" s="251">
        <f>_xlfn.XLOOKUP($I1919,Inputs!$C$6:$C$23,Inputs!$D$6:$D$23)*$G1919</f>
        <v>2.4</v>
      </c>
      <c r="K1919" s="252">
        <f t="shared" si="89"/>
        <v>3</v>
      </c>
      <c r="L1919" s="322"/>
      <c r="M1919" s="322"/>
      <c r="N1919" s="322"/>
      <c r="O1919" s="322"/>
      <c r="P1919" s="322"/>
      <c r="Q1919" s="250">
        <f>_xlfn.XLOOKUP($I1919,Inputs!$G$6:$G$23,Inputs!$J$6:$J$23)*$K1919</f>
        <v>402</v>
      </c>
      <c r="R1919" s="250">
        <f>_xlfn.XLOOKUP($I1919,Inputs!$G$6:$G$23,Inputs!$K$6:$K$23)*$K1919</f>
        <v>435</v>
      </c>
      <c r="S1919" s="211" t="s">
        <v>2308</v>
      </c>
      <c r="T1919" s="31" t="s">
        <v>2988</v>
      </c>
      <c r="U1919" s="211" t="s">
        <v>1546</v>
      </c>
      <c r="V1919" s="31" t="s">
        <v>4638</v>
      </c>
      <c r="W1919" s="16"/>
      <c r="X1919" s="16"/>
      <c r="Y1919" s="74">
        <v>1460</v>
      </c>
      <c r="Z1919" s="196" t="str">
        <f t="shared" si="90"/>
        <v/>
      </c>
    </row>
    <row r="1920" spans="2:26" ht="18.75">
      <c r="B1920" s="211" t="s">
        <v>2311</v>
      </c>
      <c r="C1920" s="211" t="s">
        <v>2808</v>
      </c>
      <c r="D1920" s="46" t="s">
        <v>2783</v>
      </c>
      <c r="E1920" s="31">
        <v>1</v>
      </c>
      <c r="F1920" s="31" t="s">
        <v>2807</v>
      </c>
      <c r="G1920" s="318">
        <v>10</v>
      </c>
      <c r="H1920" s="318">
        <f t="shared" si="88"/>
        <v>6.1728395061728394</v>
      </c>
      <c r="I1920" s="319">
        <v>230</v>
      </c>
      <c r="J1920" s="251">
        <f>_xlfn.XLOOKUP($I1920,Inputs!$C$6:$C$23,Inputs!$D$6:$D$23)*$G1920</f>
        <v>4.8</v>
      </c>
      <c r="K1920" s="252">
        <f t="shared" si="89"/>
        <v>3</v>
      </c>
      <c r="L1920" s="322"/>
      <c r="M1920" s="322"/>
      <c r="N1920" s="322"/>
      <c r="O1920" s="322"/>
      <c r="P1920" s="322"/>
      <c r="Q1920" s="250">
        <f>_xlfn.XLOOKUP($I1920,Inputs!$G$6:$G$23,Inputs!$J$6:$J$23)*$K1920</f>
        <v>402</v>
      </c>
      <c r="R1920" s="250">
        <f>_xlfn.XLOOKUP($I1920,Inputs!$G$6:$G$23,Inputs!$K$6:$K$23)*$K1920</f>
        <v>435</v>
      </c>
      <c r="S1920" s="211" t="s">
        <v>2309</v>
      </c>
      <c r="T1920" s="31" t="s">
        <v>3216</v>
      </c>
      <c r="U1920" s="211" t="s">
        <v>2306</v>
      </c>
      <c r="V1920" s="31" t="s">
        <v>3217</v>
      </c>
      <c r="W1920" s="16"/>
      <c r="X1920" s="16"/>
      <c r="Y1920" s="74">
        <v>1461</v>
      </c>
      <c r="Z1920" s="196" t="str">
        <f t="shared" si="90"/>
        <v/>
      </c>
    </row>
    <row r="1921" spans="2:26" ht="18.75">
      <c r="B1921" s="211" t="s">
        <v>2311</v>
      </c>
      <c r="C1921" s="211" t="s">
        <v>2808</v>
      </c>
      <c r="D1921" s="46" t="s">
        <v>2783</v>
      </c>
      <c r="E1921" s="31">
        <v>1</v>
      </c>
      <c r="F1921" s="31" t="s">
        <v>2807</v>
      </c>
      <c r="G1921" s="318">
        <v>5</v>
      </c>
      <c r="H1921" s="318">
        <f t="shared" si="88"/>
        <v>3.0864197530864197</v>
      </c>
      <c r="I1921" s="319">
        <v>230</v>
      </c>
      <c r="J1921" s="251">
        <f>_xlfn.XLOOKUP($I1921,Inputs!$C$6:$C$23,Inputs!$D$6:$D$23)*$G1921</f>
        <v>2.4</v>
      </c>
      <c r="K1921" s="252">
        <f t="shared" si="89"/>
        <v>3</v>
      </c>
      <c r="L1921" s="322"/>
      <c r="M1921" s="322"/>
      <c r="N1921" s="322"/>
      <c r="O1921" s="322"/>
      <c r="P1921" s="322"/>
      <c r="Q1921" s="250">
        <f>_xlfn.XLOOKUP($I1921,Inputs!$G$6:$G$23,Inputs!$J$6:$J$23)*$K1921</f>
        <v>402</v>
      </c>
      <c r="R1921" s="250">
        <f>_xlfn.XLOOKUP($I1921,Inputs!$G$6:$G$23,Inputs!$K$6:$K$23)*$K1921</f>
        <v>435</v>
      </c>
      <c r="S1921" s="211" t="s">
        <v>2306</v>
      </c>
      <c r="T1921" s="31" t="s">
        <v>3217</v>
      </c>
      <c r="U1921" s="211" t="s">
        <v>2307</v>
      </c>
      <c r="V1921" s="31" t="s">
        <v>4154</v>
      </c>
      <c r="W1921" s="16"/>
      <c r="X1921" s="16"/>
      <c r="Y1921" s="74">
        <v>1462</v>
      </c>
      <c r="Z1921" s="196" t="str">
        <f t="shared" si="90"/>
        <v/>
      </c>
    </row>
    <row r="1922" spans="2:26" ht="18.75">
      <c r="B1922" s="211" t="s">
        <v>2313</v>
      </c>
      <c r="C1922" s="211" t="s">
        <v>2808</v>
      </c>
      <c r="D1922" s="46" t="s">
        <v>2783</v>
      </c>
      <c r="E1922" s="31">
        <v>1</v>
      </c>
      <c r="F1922" s="31" t="s">
        <v>2807</v>
      </c>
      <c r="G1922" s="318">
        <v>1.5</v>
      </c>
      <c r="H1922" s="318">
        <f t="shared" si="88"/>
        <v>0.92592592592592582</v>
      </c>
      <c r="I1922" s="319">
        <v>115</v>
      </c>
      <c r="J1922" s="251">
        <f>_xlfn.XLOOKUP($I1922,Inputs!$C$6:$C$23,Inputs!$D$6:$D$23)*$G1922</f>
        <v>0.62571428571428567</v>
      </c>
      <c r="K1922" s="252">
        <f t="shared" si="89"/>
        <v>3</v>
      </c>
      <c r="L1922" s="322"/>
      <c r="M1922" s="322"/>
      <c r="N1922" s="322"/>
      <c r="O1922" s="322"/>
      <c r="P1922" s="322"/>
      <c r="Q1922" s="250">
        <f>_xlfn.XLOOKUP($I1922,Inputs!$G$6:$G$23,Inputs!$J$6:$J$23)*$K1922</f>
        <v>98.449131513647643</v>
      </c>
      <c r="R1922" s="250">
        <f>_xlfn.XLOOKUP($I1922,Inputs!$G$6:$G$23,Inputs!$K$6:$K$23)*$K1922</f>
        <v>108.40163934426229</v>
      </c>
      <c r="S1922" s="211" t="s">
        <v>1547</v>
      </c>
      <c r="T1922" s="31" t="s">
        <v>3214</v>
      </c>
      <c r="U1922" s="211" t="s">
        <v>4730</v>
      </c>
      <c r="V1922" s="31" t="s">
        <v>4574</v>
      </c>
      <c r="W1922" s="16"/>
      <c r="X1922" s="16"/>
      <c r="Y1922" s="74">
        <v>1465</v>
      </c>
      <c r="Z1922" s="196" t="str">
        <f t="shared" si="90"/>
        <v/>
      </c>
    </row>
    <row r="1923" spans="2:26" ht="18.75">
      <c r="B1923" s="211" t="s">
        <v>2316</v>
      </c>
      <c r="C1923" s="211" t="s">
        <v>2808</v>
      </c>
      <c r="D1923" s="46" t="s">
        <v>2783</v>
      </c>
      <c r="E1923" s="31">
        <v>1</v>
      </c>
      <c r="F1923" s="31" t="s">
        <v>2807</v>
      </c>
      <c r="G1923" s="318">
        <v>150</v>
      </c>
      <c r="H1923" s="318">
        <f t="shared" si="88"/>
        <v>92.592592592592581</v>
      </c>
      <c r="I1923" s="319">
        <v>500</v>
      </c>
      <c r="J1923" s="251">
        <f>_xlfn.XLOOKUP($I1923,Inputs!$C$6:$C$23,Inputs!$D$6:$D$23)*$G1923</f>
        <v>59.25</v>
      </c>
      <c r="K1923" s="252">
        <f t="shared" si="89"/>
        <v>2.1399756087919681</v>
      </c>
      <c r="L1923" s="322"/>
      <c r="M1923" s="322"/>
      <c r="N1923" s="322"/>
      <c r="O1923" s="322"/>
      <c r="P1923" s="322"/>
      <c r="Q1923" s="250">
        <f>_xlfn.XLOOKUP($I1923,Inputs!$G$6:$G$23,Inputs!$J$6:$J$23)*$K1923</f>
        <v>1818.979267473173</v>
      </c>
      <c r="R1923" s="250">
        <f>_xlfn.XLOOKUP($I1923,Inputs!$G$6:$G$23,Inputs!$K$6:$K$23)*$K1923</f>
        <v>2300.4737794513658</v>
      </c>
      <c r="S1923" s="211" t="s">
        <v>2298</v>
      </c>
      <c r="T1923" s="31" t="s">
        <v>4538</v>
      </c>
      <c r="U1923" s="211" t="s">
        <v>1435</v>
      </c>
      <c r="V1923" s="31" t="s">
        <v>4124</v>
      </c>
      <c r="W1923" s="16"/>
      <c r="X1923" s="16"/>
      <c r="Y1923" s="74">
        <v>1468</v>
      </c>
      <c r="Z1923" s="196" t="str">
        <f t="shared" si="90"/>
        <v/>
      </c>
    </row>
    <row r="1924" spans="2:26" ht="18.75">
      <c r="B1924" s="211" t="s">
        <v>2324</v>
      </c>
      <c r="C1924" s="211" t="s">
        <v>2808</v>
      </c>
      <c r="D1924" s="46" t="s">
        <v>2783</v>
      </c>
      <c r="E1924" s="31">
        <v>1</v>
      </c>
      <c r="F1924" s="31" t="s">
        <v>2807</v>
      </c>
      <c r="G1924" s="318">
        <v>3</v>
      </c>
      <c r="H1924" s="318">
        <f t="shared" ref="H1924:H1987" si="91">G1924/1.62</f>
        <v>1.8518518518518516</v>
      </c>
      <c r="I1924" s="319">
        <v>230</v>
      </c>
      <c r="J1924" s="251">
        <f>_xlfn.XLOOKUP($I1924,Inputs!$C$6:$C$23,Inputs!$D$6:$D$23)*$G1924</f>
        <v>1.44</v>
      </c>
      <c r="K1924" s="252">
        <f t="shared" ref="K1924:K1987" si="92">IF((42.4*(H1924)^(-0.6595))&gt;=3,3,(IF(42.4*(H1924)^(-0.6595)&lt;=0.5,0.5,(42.4*(H1924)^(-0.6595)))))</f>
        <v>3</v>
      </c>
      <c r="L1924" s="322"/>
      <c r="M1924" s="322"/>
      <c r="N1924" s="322"/>
      <c r="O1924" s="322"/>
      <c r="P1924" s="322"/>
      <c r="Q1924" s="250">
        <f>_xlfn.XLOOKUP($I1924,Inputs!$G$6:$G$23,Inputs!$J$6:$J$23)*$K1924</f>
        <v>402</v>
      </c>
      <c r="R1924" s="250">
        <f>_xlfn.XLOOKUP($I1924,Inputs!$G$6:$G$23,Inputs!$K$6:$K$23)*$K1924</f>
        <v>435</v>
      </c>
      <c r="S1924" s="211" t="s">
        <v>1545</v>
      </c>
      <c r="T1924" s="31" t="s">
        <v>3219</v>
      </c>
      <c r="U1924" s="211" t="s">
        <v>2325</v>
      </c>
      <c r="V1924" s="31" t="s">
        <v>3220</v>
      </c>
      <c r="W1924" s="16"/>
      <c r="X1924" s="16"/>
      <c r="Y1924" s="74">
        <v>1483</v>
      </c>
      <c r="Z1924" s="196" t="str">
        <f t="shared" si="90"/>
        <v/>
      </c>
    </row>
    <row r="1925" spans="2:26" ht="18.75">
      <c r="B1925" s="211" t="s">
        <v>2324</v>
      </c>
      <c r="C1925" s="211" t="s">
        <v>2808</v>
      </c>
      <c r="D1925" s="46" t="s">
        <v>2783</v>
      </c>
      <c r="E1925" s="31">
        <v>1</v>
      </c>
      <c r="F1925" s="31" t="s">
        <v>2807</v>
      </c>
      <c r="G1925" s="318">
        <v>0.1</v>
      </c>
      <c r="H1925" s="318">
        <f t="shared" si="91"/>
        <v>6.1728395061728392E-2</v>
      </c>
      <c r="I1925" s="319">
        <v>230</v>
      </c>
      <c r="J1925" s="251">
        <f>_xlfn.XLOOKUP($I1925,Inputs!$C$6:$C$23,Inputs!$D$6:$D$23)*$G1925</f>
        <v>4.8000000000000001E-2</v>
      </c>
      <c r="K1925" s="252">
        <f t="shared" si="92"/>
        <v>3</v>
      </c>
      <c r="L1925" s="322"/>
      <c r="M1925" s="322"/>
      <c r="N1925" s="322"/>
      <c r="O1925" s="322"/>
      <c r="P1925" s="322"/>
      <c r="Q1925" s="250">
        <f>_xlfn.XLOOKUP($I1925,Inputs!$G$6:$G$23,Inputs!$J$6:$J$23)*$K1925</f>
        <v>402</v>
      </c>
      <c r="R1925" s="250">
        <f>_xlfn.XLOOKUP($I1925,Inputs!$G$6:$G$23,Inputs!$K$6:$K$23)*$K1925</f>
        <v>435</v>
      </c>
      <c r="S1925" s="211" t="s">
        <v>2325</v>
      </c>
      <c r="T1925" s="31" t="s">
        <v>3220</v>
      </c>
      <c r="U1925" s="211" t="s">
        <v>4668</v>
      </c>
      <c r="V1925" s="31" t="s">
        <v>4599</v>
      </c>
      <c r="W1925" s="16"/>
      <c r="X1925" s="16"/>
      <c r="Y1925" s="74">
        <v>1484</v>
      </c>
      <c r="Z1925" s="196" t="str">
        <f t="shared" si="90"/>
        <v/>
      </c>
    </row>
    <row r="1926" spans="2:26" ht="18.75">
      <c r="B1926" s="211" t="s">
        <v>2324</v>
      </c>
      <c r="C1926" s="211" t="s">
        <v>2808</v>
      </c>
      <c r="D1926" s="46" t="s">
        <v>2783</v>
      </c>
      <c r="E1926" s="31">
        <v>1</v>
      </c>
      <c r="F1926" s="31" t="s">
        <v>2807</v>
      </c>
      <c r="G1926" s="318">
        <v>1.9</v>
      </c>
      <c r="H1926" s="318">
        <f t="shared" si="91"/>
        <v>1.1728395061728394</v>
      </c>
      <c r="I1926" s="319">
        <v>230</v>
      </c>
      <c r="J1926" s="251">
        <f>_xlfn.XLOOKUP($I1926,Inputs!$C$6:$C$23,Inputs!$D$6:$D$23)*$G1926</f>
        <v>0.91199999999999992</v>
      </c>
      <c r="K1926" s="252">
        <f t="shared" si="92"/>
        <v>3</v>
      </c>
      <c r="L1926" s="322"/>
      <c r="M1926" s="322"/>
      <c r="N1926" s="322"/>
      <c r="O1926" s="322"/>
      <c r="P1926" s="322"/>
      <c r="Q1926" s="250">
        <f>_xlfn.XLOOKUP($I1926,Inputs!$G$6:$G$23,Inputs!$J$6:$J$23)*$K1926</f>
        <v>402</v>
      </c>
      <c r="R1926" s="250">
        <f>_xlfn.XLOOKUP($I1926,Inputs!$G$6:$G$23,Inputs!$K$6:$K$23)*$K1926</f>
        <v>435</v>
      </c>
      <c r="S1926" s="211" t="s">
        <v>2325</v>
      </c>
      <c r="T1926" s="31" t="s">
        <v>3220</v>
      </c>
      <c r="U1926" s="211" t="s">
        <v>2326</v>
      </c>
      <c r="V1926" s="31" t="s">
        <v>3221</v>
      </c>
      <c r="W1926" s="16"/>
      <c r="X1926" s="16"/>
      <c r="Y1926" s="74">
        <v>1485</v>
      </c>
      <c r="Z1926" s="196" t="str">
        <f t="shared" si="90"/>
        <v/>
      </c>
    </row>
    <row r="1927" spans="2:26" s="270" customFormat="1" ht="18.75">
      <c r="B1927" s="211" t="s">
        <v>2324</v>
      </c>
      <c r="C1927" s="211" t="s">
        <v>2808</v>
      </c>
      <c r="D1927" s="46" t="s">
        <v>2783</v>
      </c>
      <c r="E1927" s="31">
        <v>1</v>
      </c>
      <c r="F1927" s="31" t="s">
        <v>2807</v>
      </c>
      <c r="G1927" s="318">
        <v>0.1</v>
      </c>
      <c r="H1927" s="318">
        <f t="shared" si="91"/>
        <v>6.1728395061728392E-2</v>
      </c>
      <c r="I1927" s="319">
        <v>230</v>
      </c>
      <c r="J1927" s="251">
        <f>_xlfn.XLOOKUP($I1927,Inputs!$C$6:$C$23,Inputs!$D$6:$D$23)*$G1927</f>
        <v>4.8000000000000001E-2</v>
      </c>
      <c r="K1927" s="252">
        <f t="shared" si="92"/>
        <v>3</v>
      </c>
      <c r="L1927" s="322"/>
      <c r="M1927" s="322"/>
      <c r="N1927" s="322"/>
      <c r="O1927" s="322"/>
      <c r="P1927" s="322"/>
      <c r="Q1927" s="250">
        <f>_xlfn.XLOOKUP($I1927,Inputs!$G$6:$G$23,Inputs!$J$6:$J$23)*$K1927</f>
        <v>402</v>
      </c>
      <c r="R1927" s="250">
        <f>_xlfn.XLOOKUP($I1927,Inputs!$G$6:$G$23,Inputs!$K$6:$K$23)*$K1927</f>
        <v>435</v>
      </c>
      <c r="S1927" s="211" t="s">
        <v>2326</v>
      </c>
      <c r="T1927" s="31" t="s">
        <v>3221</v>
      </c>
      <c r="U1927" s="211" t="s">
        <v>4354</v>
      </c>
      <c r="V1927" s="31" t="s">
        <v>3918</v>
      </c>
      <c r="W1927" s="16"/>
      <c r="X1927" s="16"/>
      <c r="Y1927" s="74">
        <v>1486</v>
      </c>
      <c r="Z1927" s="270" t="str">
        <f t="shared" si="90"/>
        <v/>
      </c>
    </row>
    <row r="1928" spans="2:26" s="270" customFormat="1" ht="18.75">
      <c r="B1928" s="211" t="s">
        <v>2324</v>
      </c>
      <c r="C1928" s="211" t="s">
        <v>2808</v>
      </c>
      <c r="D1928" s="46" t="s">
        <v>2783</v>
      </c>
      <c r="E1928" s="31">
        <v>1</v>
      </c>
      <c r="F1928" s="31" t="s">
        <v>2807</v>
      </c>
      <c r="G1928" s="318">
        <v>4</v>
      </c>
      <c r="H1928" s="318">
        <f t="shared" si="91"/>
        <v>2.4691358024691357</v>
      </c>
      <c r="I1928" s="319">
        <v>230</v>
      </c>
      <c r="J1928" s="251">
        <f>_xlfn.XLOOKUP($I1928,Inputs!$C$6:$C$23,Inputs!$D$6:$D$23)*$G1928</f>
        <v>1.92</v>
      </c>
      <c r="K1928" s="252">
        <f t="shared" si="92"/>
        <v>3</v>
      </c>
      <c r="L1928" s="322"/>
      <c r="M1928" s="322"/>
      <c r="N1928" s="322"/>
      <c r="O1928" s="322"/>
      <c r="P1928" s="322"/>
      <c r="Q1928" s="250">
        <f>_xlfn.XLOOKUP($I1928,Inputs!$G$6:$G$23,Inputs!$J$6:$J$23)*$K1928</f>
        <v>402</v>
      </c>
      <c r="R1928" s="250">
        <f>_xlfn.XLOOKUP($I1928,Inputs!$G$6:$G$23,Inputs!$K$6:$K$23)*$K1928</f>
        <v>435</v>
      </c>
      <c r="S1928" s="211" t="s">
        <v>2326</v>
      </c>
      <c r="T1928" s="31" t="s">
        <v>3221</v>
      </c>
      <c r="U1928" s="211" t="s">
        <v>4697</v>
      </c>
      <c r="V1928" s="31" t="s">
        <v>4508</v>
      </c>
      <c r="W1928" s="16"/>
      <c r="X1928" s="16"/>
      <c r="Y1928" s="74">
        <v>1487</v>
      </c>
      <c r="Z1928" s="270" t="str">
        <f t="shared" si="90"/>
        <v/>
      </c>
    </row>
    <row r="1929" spans="2:26" ht="18.75">
      <c r="B1929" s="211" t="s">
        <v>2327</v>
      </c>
      <c r="C1929" s="211" t="s">
        <v>2808</v>
      </c>
      <c r="D1929" s="46" t="s">
        <v>2783</v>
      </c>
      <c r="E1929" s="31">
        <v>1</v>
      </c>
      <c r="F1929" s="31" t="s">
        <v>2807</v>
      </c>
      <c r="G1929" s="318">
        <v>3.5</v>
      </c>
      <c r="H1929" s="318">
        <f t="shared" si="91"/>
        <v>2.1604938271604937</v>
      </c>
      <c r="I1929" s="319">
        <v>115</v>
      </c>
      <c r="J1929" s="251">
        <f>_xlfn.XLOOKUP($I1929,Inputs!$C$6:$C$23,Inputs!$D$6:$D$23)*$G1929</f>
        <v>1.46</v>
      </c>
      <c r="K1929" s="252">
        <f t="shared" si="92"/>
        <v>3</v>
      </c>
      <c r="L1929" s="322"/>
      <c r="M1929" s="322"/>
      <c r="N1929" s="322"/>
      <c r="O1929" s="322"/>
      <c r="P1929" s="322"/>
      <c r="Q1929" s="250">
        <f>_xlfn.XLOOKUP($I1929,Inputs!$G$6:$G$23,Inputs!$J$6:$J$23)*$K1929</f>
        <v>98.449131513647643</v>
      </c>
      <c r="R1929" s="250">
        <f>_xlfn.XLOOKUP($I1929,Inputs!$G$6:$G$23,Inputs!$K$6:$K$23)*$K1929</f>
        <v>108.40163934426229</v>
      </c>
      <c r="S1929" s="211" t="s">
        <v>1546</v>
      </c>
      <c r="T1929" s="31" t="s">
        <v>4638</v>
      </c>
      <c r="U1929" s="211" t="s">
        <v>4650</v>
      </c>
      <c r="V1929" s="31" t="s">
        <v>4247</v>
      </c>
      <c r="W1929" s="16"/>
      <c r="X1929" s="16"/>
      <c r="Y1929" s="74">
        <v>1488</v>
      </c>
      <c r="Z1929" s="196" t="str">
        <f t="shared" si="90"/>
        <v/>
      </c>
    </row>
    <row r="1930" spans="2:26" ht="18.75">
      <c r="B1930" s="211" t="s">
        <v>2328</v>
      </c>
      <c r="C1930" s="211" t="s">
        <v>2808</v>
      </c>
      <c r="D1930" s="46" t="s">
        <v>2783</v>
      </c>
      <c r="E1930" s="31">
        <v>1</v>
      </c>
      <c r="F1930" s="31" t="s">
        <v>2807</v>
      </c>
      <c r="G1930" s="318">
        <v>3</v>
      </c>
      <c r="H1930" s="318">
        <f t="shared" si="91"/>
        <v>1.8518518518518516</v>
      </c>
      <c r="I1930" s="319">
        <v>230</v>
      </c>
      <c r="J1930" s="251">
        <f>_xlfn.XLOOKUP($I1930,Inputs!$C$6:$C$23,Inputs!$D$6:$D$23)*$G1930</f>
        <v>1.44</v>
      </c>
      <c r="K1930" s="252">
        <f t="shared" si="92"/>
        <v>3</v>
      </c>
      <c r="L1930" s="322"/>
      <c r="M1930" s="322"/>
      <c r="N1930" s="322"/>
      <c r="O1930" s="322"/>
      <c r="P1930" s="322"/>
      <c r="Q1930" s="250">
        <f>_xlfn.XLOOKUP($I1930,Inputs!$G$6:$G$23,Inputs!$J$6:$J$23)*$K1930</f>
        <v>402</v>
      </c>
      <c r="R1930" s="250">
        <f>_xlfn.XLOOKUP($I1930,Inputs!$G$6:$G$23,Inputs!$K$6:$K$23)*$K1930</f>
        <v>435</v>
      </c>
      <c r="S1930" s="211" t="s">
        <v>1545</v>
      </c>
      <c r="T1930" s="31" t="s">
        <v>3219</v>
      </c>
      <c r="U1930" s="211" t="s">
        <v>2325</v>
      </c>
      <c r="V1930" s="31" t="s">
        <v>3220</v>
      </c>
      <c r="W1930" s="16"/>
      <c r="X1930" s="16"/>
      <c r="Y1930" s="74">
        <v>1490</v>
      </c>
      <c r="Z1930" s="196" t="str">
        <f t="shared" si="90"/>
        <v/>
      </c>
    </row>
    <row r="1931" spans="2:26" ht="18.75">
      <c r="B1931" s="211" t="s">
        <v>2328</v>
      </c>
      <c r="C1931" s="211" t="s">
        <v>2808</v>
      </c>
      <c r="D1931" s="46" t="s">
        <v>2783</v>
      </c>
      <c r="E1931" s="31">
        <v>1</v>
      </c>
      <c r="F1931" s="31" t="s">
        <v>2807</v>
      </c>
      <c r="G1931" s="318">
        <v>0.1</v>
      </c>
      <c r="H1931" s="318">
        <f t="shared" si="91"/>
        <v>6.1728395061728392E-2</v>
      </c>
      <c r="I1931" s="319">
        <v>230</v>
      </c>
      <c r="J1931" s="251">
        <f>_xlfn.XLOOKUP($I1931,Inputs!$C$6:$C$23,Inputs!$D$6:$D$23)*$G1931</f>
        <v>4.8000000000000001E-2</v>
      </c>
      <c r="K1931" s="252">
        <f t="shared" si="92"/>
        <v>3</v>
      </c>
      <c r="L1931" s="322"/>
      <c r="M1931" s="322"/>
      <c r="N1931" s="322"/>
      <c r="O1931" s="322"/>
      <c r="P1931" s="322"/>
      <c r="Q1931" s="250">
        <f>_xlfn.XLOOKUP($I1931,Inputs!$G$6:$G$23,Inputs!$J$6:$J$23)*$K1931</f>
        <v>402</v>
      </c>
      <c r="R1931" s="250">
        <f>_xlfn.XLOOKUP($I1931,Inputs!$G$6:$G$23,Inputs!$K$6:$K$23)*$K1931</f>
        <v>435</v>
      </c>
      <c r="S1931" s="211" t="s">
        <v>2325</v>
      </c>
      <c r="T1931" s="31" t="s">
        <v>3220</v>
      </c>
      <c r="U1931" s="211" t="s">
        <v>4668</v>
      </c>
      <c r="V1931" s="31" t="s">
        <v>4599</v>
      </c>
      <c r="W1931" s="16"/>
      <c r="X1931" s="16"/>
      <c r="Y1931" s="74">
        <v>1491</v>
      </c>
      <c r="Z1931" s="196" t="str">
        <f t="shared" si="90"/>
        <v/>
      </c>
    </row>
    <row r="1932" spans="2:26" ht="18.75">
      <c r="B1932" s="211" t="s">
        <v>2328</v>
      </c>
      <c r="C1932" s="211" t="s">
        <v>2808</v>
      </c>
      <c r="D1932" s="46" t="s">
        <v>2783</v>
      </c>
      <c r="E1932" s="31">
        <v>1</v>
      </c>
      <c r="F1932" s="31" t="s">
        <v>2807</v>
      </c>
      <c r="G1932" s="318">
        <v>1.9</v>
      </c>
      <c r="H1932" s="318">
        <f t="shared" si="91"/>
        <v>1.1728395061728394</v>
      </c>
      <c r="I1932" s="319">
        <v>230</v>
      </c>
      <c r="J1932" s="251">
        <f>_xlfn.XLOOKUP($I1932,Inputs!$C$6:$C$23,Inputs!$D$6:$D$23)*$G1932</f>
        <v>0.91199999999999992</v>
      </c>
      <c r="K1932" s="252">
        <f t="shared" si="92"/>
        <v>3</v>
      </c>
      <c r="L1932" s="322"/>
      <c r="M1932" s="322"/>
      <c r="N1932" s="322"/>
      <c r="O1932" s="322"/>
      <c r="P1932" s="322"/>
      <c r="Q1932" s="250">
        <f>_xlfn.XLOOKUP($I1932,Inputs!$G$6:$G$23,Inputs!$J$6:$J$23)*$K1932</f>
        <v>402</v>
      </c>
      <c r="R1932" s="250">
        <f>_xlfn.XLOOKUP($I1932,Inputs!$G$6:$G$23,Inputs!$K$6:$K$23)*$K1932</f>
        <v>435</v>
      </c>
      <c r="S1932" s="211" t="s">
        <v>2325</v>
      </c>
      <c r="T1932" s="31" t="s">
        <v>3220</v>
      </c>
      <c r="U1932" s="211" t="s">
        <v>2326</v>
      </c>
      <c r="V1932" s="31" t="s">
        <v>3221</v>
      </c>
      <c r="W1932" s="16"/>
      <c r="X1932" s="16"/>
      <c r="Y1932" s="74">
        <v>1492</v>
      </c>
      <c r="Z1932" s="196" t="str">
        <f t="shared" ref="Z1932:Z1995" si="93">IF(S1932=U1932,"YES","")</f>
        <v/>
      </c>
    </row>
    <row r="1933" spans="2:26" ht="18.75">
      <c r="B1933" s="211" t="s">
        <v>2328</v>
      </c>
      <c r="C1933" s="211" t="s">
        <v>2808</v>
      </c>
      <c r="D1933" s="46" t="s">
        <v>2783</v>
      </c>
      <c r="E1933" s="31">
        <v>1</v>
      </c>
      <c r="F1933" s="31" t="s">
        <v>2807</v>
      </c>
      <c r="G1933" s="318">
        <v>4</v>
      </c>
      <c r="H1933" s="318">
        <f t="shared" si="91"/>
        <v>2.4691358024691357</v>
      </c>
      <c r="I1933" s="319">
        <v>230</v>
      </c>
      <c r="J1933" s="251">
        <f>_xlfn.XLOOKUP($I1933,Inputs!$C$6:$C$23,Inputs!$D$6:$D$23)*$G1933</f>
        <v>1.92</v>
      </c>
      <c r="K1933" s="252">
        <f t="shared" si="92"/>
        <v>3</v>
      </c>
      <c r="L1933" s="322"/>
      <c r="M1933" s="322"/>
      <c r="N1933" s="322"/>
      <c r="O1933" s="322"/>
      <c r="P1933" s="322"/>
      <c r="Q1933" s="250">
        <f>_xlfn.XLOOKUP($I1933,Inputs!$G$6:$G$23,Inputs!$J$6:$J$23)*$K1933</f>
        <v>402</v>
      </c>
      <c r="R1933" s="250">
        <f>_xlfn.XLOOKUP($I1933,Inputs!$G$6:$G$23,Inputs!$K$6:$K$23)*$K1933</f>
        <v>435</v>
      </c>
      <c r="S1933" s="211" t="s">
        <v>2326</v>
      </c>
      <c r="T1933" s="31" t="s">
        <v>3221</v>
      </c>
      <c r="U1933" s="211" t="s">
        <v>4697</v>
      </c>
      <c r="V1933" s="31" t="s">
        <v>4508</v>
      </c>
      <c r="W1933" s="16"/>
      <c r="X1933" s="16"/>
      <c r="Y1933" s="74">
        <v>1493</v>
      </c>
      <c r="Z1933" s="196" t="str">
        <f t="shared" si="93"/>
        <v/>
      </c>
    </row>
    <row r="1934" spans="2:26" ht="18.75">
      <c r="B1934" s="211" t="s">
        <v>2334</v>
      </c>
      <c r="C1934" s="211" t="s">
        <v>2808</v>
      </c>
      <c r="D1934" s="46" t="s">
        <v>2783</v>
      </c>
      <c r="E1934" s="31">
        <v>1</v>
      </c>
      <c r="F1934" s="31" t="s">
        <v>2807</v>
      </c>
      <c r="G1934" s="318">
        <v>5</v>
      </c>
      <c r="H1934" s="318">
        <f t="shared" si="91"/>
        <v>3.0864197530864197</v>
      </c>
      <c r="I1934" s="319">
        <v>115</v>
      </c>
      <c r="J1934" s="251">
        <f>_xlfn.XLOOKUP($I1934,Inputs!$C$6:$C$23,Inputs!$D$6:$D$23)*$G1934</f>
        <v>2.0857142857142859</v>
      </c>
      <c r="K1934" s="252">
        <f t="shared" si="92"/>
        <v>3</v>
      </c>
      <c r="L1934" s="322"/>
      <c r="M1934" s="322"/>
      <c r="N1934" s="322"/>
      <c r="O1934" s="322"/>
      <c r="P1934" s="322"/>
      <c r="Q1934" s="250">
        <f>_xlfn.XLOOKUP($I1934,Inputs!$G$6:$G$23,Inputs!$J$6:$J$23)*$K1934</f>
        <v>98.449131513647643</v>
      </c>
      <c r="R1934" s="250">
        <f>_xlfn.XLOOKUP($I1934,Inputs!$G$6:$G$23,Inputs!$K$6:$K$23)*$K1934</f>
        <v>108.40163934426229</v>
      </c>
      <c r="S1934" s="211" t="s">
        <v>1605</v>
      </c>
      <c r="T1934" s="31" t="s">
        <v>2857</v>
      </c>
      <c r="U1934" s="211" t="s">
        <v>4591</v>
      </c>
      <c r="V1934" s="31" t="s">
        <v>3383</v>
      </c>
      <c r="W1934" s="16"/>
      <c r="X1934" s="16"/>
      <c r="Y1934" s="74">
        <v>1499</v>
      </c>
      <c r="Z1934" s="196" t="str">
        <f t="shared" si="93"/>
        <v/>
      </c>
    </row>
    <row r="1935" spans="2:26" ht="18.75">
      <c r="B1935" s="211" t="s">
        <v>2336</v>
      </c>
      <c r="C1935" s="211" t="s">
        <v>2808</v>
      </c>
      <c r="D1935" s="46" t="s">
        <v>2783</v>
      </c>
      <c r="E1935" s="31">
        <v>1</v>
      </c>
      <c r="F1935" s="31" t="s">
        <v>2807</v>
      </c>
      <c r="G1935" s="318">
        <v>5</v>
      </c>
      <c r="H1935" s="318">
        <f t="shared" si="91"/>
        <v>3.0864197530864197</v>
      </c>
      <c r="I1935" s="319">
        <v>115</v>
      </c>
      <c r="J1935" s="251">
        <f>_xlfn.XLOOKUP($I1935,Inputs!$C$6:$C$23,Inputs!$D$6:$D$23)*$G1935</f>
        <v>2.0857142857142859</v>
      </c>
      <c r="K1935" s="252">
        <f t="shared" si="92"/>
        <v>3</v>
      </c>
      <c r="L1935" s="322"/>
      <c r="M1935" s="322"/>
      <c r="N1935" s="322"/>
      <c r="O1935" s="322"/>
      <c r="P1935" s="322"/>
      <c r="Q1935" s="250">
        <f>_xlfn.XLOOKUP($I1935,Inputs!$G$6:$G$23,Inputs!$J$6:$J$23)*$K1935</f>
        <v>98.449131513647643</v>
      </c>
      <c r="R1935" s="250">
        <f>_xlfn.XLOOKUP($I1935,Inputs!$G$6:$G$23,Inputs!$K$6:$K$23)*$K1935</f>
        <v>108.40163934426229</v>
      </c>
      <c r="S1935" s="211" t="s">
        <v>2143</v>
      </c>
      <c r="T1935" s="31" t="s">
        <v>2955</v>
      </c>
      <c r="U1935" s="211" t="s">
        <v>2337</v>
      </c>
      <c r="V1935" s="31" t="s">
        <v>4172</v>
      </c>
      <c r="W1935" s="16"/>
      <c r="X1935" s="16"/>
      <c r="Y1935" s="74">
        <v>1501</v>
      </c>
      <c r="Z1935" s="196" t="str">
        <f t="shared" si="93"/>
        <v/>
      </c>
    </row>
    <row r="1936" spans="2:26" ht="18.75">
      <c r="B1936" s="211" t="s">
        <v>2338</v>
      </c>
      <c r="C1936" s="211" t="s">
        <v>2808</v>
      </c>
      <c r="D1936" s="46" t="s">
        <v>2783</v>
      </c>
      <c r="E1936" s="31">
        <v>1</v>
      </c>
      <c r="F1936" s="31" t="s">
        <v>2807</v>
      </c>
      <c r="G1936" s="318">
        <v>6</v>
      </c>
      <c r="H1936" s="318">
        <f t="shared" si="91"/>
        <v>3.7037037037037033</v>
      </c>
      <c r="I1936" s="319">
        <v>115</v>
      </c>
      <c r="J1936" s="251">
        <f>_xlfn.XLOOKUP($I1936,Inputs!$C$6:$C$23,Inputs!$D$6:$D$23)*$G1936</f>
        <v>2.5028571428571427</v>
      </c>
      <c r="K1936" s="252">
        <f t="shared" si="92"/>
        <v>3</v>
      </c>
      <c r="L1936" s="322"/>
      <c r="M1936" s="322"/>
      <c r="N1936" s="322"/>
      <c r="O1936" s="322"/>
      <c r="P1936" s="322"/>
      <c r="Q1936" s="250">
        <f>_xlfn.XLOOKUP($I1936,Inputs!$G$6:$G$23,Inputs!$J$6:$J$23)*$K1936</f>
        <v>98.449131513647643</v>
      </c>
      <c r="R1936" s="250">
        <f>_xlfn.XLOOKUP($I1936,Inputs!$G$6:$G$23,Inputs!$K$6:$K$23)*$K1936</f>
        <v>108.40163934426229</v>
      </c>
      <c r="S1936" s="211" t="s">
        <v>2143</v>
      </c>
      <c r="T1936" s="31" t="s">
        <v>2955</v>
      </c>
      <c r="U1936" s="211" t="s">
        <v>2339</v>
      </c>
      <c r="V1936" s="31" t="s">
        <v>3384</v>
      </c>
      <c r="W1936" s="16"/>
      <c r="X1936" s="16"/>
      <c r="Y1936" s="74">
        <v>1502</v>
      </c>
      <c r="Z1936" s="196" t="str">
        <f t="shared" si="93"/>
        <v/>
      </c>
    </row>
    <row r="1937" spans="2:26" ht="18.75">
      <c r="B1937" s="211" t="s">
        <v>2340</v>
      </c>
      <c r="C1937" s="211" t="s">
        <v>2808</v>
      </c>
      <c r="D1937" s="46" t="s">
        <v>2783</v>
      </c>
      <c r="E1937" s="31">
        <v>1</v>
      </c>
      <c r="F1937" s="31" t="s">
        <v>2807</v>
      </c>
      <c r="G1937" s="318">
        <v>11</v>
      </c>
      <c r="H1937" s="318">
        <f t="shared" si="91"/>
        <v>6.7901234567901234</v>
      </c>
      <c r="I1937" s="319">
        <v>115</v>
      </c>
      <c r="J1937" s="251">
        <f>_xlfn.XLOOKUP($I1937,Inputs!$C$6:$C$23,Inputs!$D$6:$D$23)*$G1937</f>
        <v>4.588571428571429</v>
      </c>
      <c r="K1937" s="252">
        <f t="shared" si="92"/>
        <v>3</v>
      </c>
      <c r="L1937" s="322"/>
      <c r="M1937" s="322"/>
      <c r="N1937" s="322"/>
      <c r="O1937" s="322"/>
      <c r="P1937" s="322"/>
      <c r="Q1937" s="250">
        <f>_xlfn.XLOOKUP($I1937,Inputs!$G$6:$G$23,Inputs!$J$6:$J$23)*$K1937</f>
        <v>98.449131513647643</v>
      </c>
      <c r="R1937" s="250">
        <f>_xlfn.XLOOKUP($I1937,Inputs!$G$6:$G$23,Inputs!$K$6:$K$23)*$K1937</f>
        <v>108.40163934426229</v>
      </c>
      <c r="S1937" s="211" t="s">
        <v>2148</v>
      </c>
      <c r="T1937" s="134" t="s">
        <v>4240</v>
      </c>
      <c r="U1937" s="211" t="s">
        <v>2341</v>
      </c>
      <c r="V1937" s="31" t="s">
        <v>4084</v>
      </c>
      <c r="W1937" s="16"/>
      <c r="X1937" s="16"/>
      <c r="Y1937" s="74">
        <v>1503</v>
      </c>
      <c r="Z1937" s="196" t="str">
        <f t="shared" si="93"/>
        <v/>
      </c>
    </row>
    <row r="1938" spans="2:26" ht="18.75">
      <c r="B1938" s="211" t="s">
        <v>2342</v>
      </c>
      <c r="C1938" s="211" t="s">
        <v>2808</v>
      </c>
      <c r="D1938" s="46" t="s">
        <v>2783</v>
      </c>
      <c r="E1938" s="31">
        <v>2</v>
      </c>
      <c r="F1938" s="31" t="s">
        <v>2807</v>
      </c>
      <c r="G1938" s="318">
        <v>5</v>
      </c>
      <c r="H1938" s="318">
        <f t="shared" si="91"/>
        <v>3.0864197530864197</v>
      </c>
      <c r="I1938" s="319">
        <v>115</v>
      </c>
      <c r="J1938" s="251">
        <f>_xlfn.XLOOKUP($I1938,Inputs!$C$6:$C$23,Inputs!$D$6:$D$23)*$G1938</f>
        <v>2.0857142857142859</v>
      </c>
      <c r="K1938" s="252">
        <f t="shared" si="92"/>
        <v>3</v>
      </c>
      <c r="L1938" s="322"/>
      <c r="M1938" s="322"/>
      <c r="N1938" s="322"/>
      <c r="O1938" s="322"/>
      <c r="P1938" s="322"/>
      <c r="Q1938" s="250">
        <f>_xlfn.XLOOKUP($I1938,Inputs!$G$6:$G$23,Inputs!$J$6:$J$23)*$K1938</f>
        <v>98.449131513647643</v>
      </c>
      <c r="R1938" s="250">
        <f>_xlfn.XLOOKUP($I1938,Inputs!$G$6:$G$23,Inputs!$K$6:$K$23)*$K1938</f>
        <v>108.40163934426229</v>
      </c>
      <c r="S1938" s="211" t="s">
        <v>1638</v>
      </c>
      <c r="T1938" s="31" t="s">
        <v>4291</v>
      </c>
      <c r="U1938" s="211" t="s">
        <v>1920</v>
      </c>
      <c r="V1938" s="31" t="s">
        <v>3141</v>
      </c>
      <c r="W1938" s="16"/>
      <c r="X1938" s="16"/>
      <c r="Y1938" s="74">
        <v>1505</v>
      </c>
      <c r="Z1938" s="196" t="str">
        <f t="shared" si="93"/>
        <v/>
      </c>
    </row>
    <row r="1939" spans="2:26" ht="18.75">
      <c r="B1939" s="211" t="s">
        <v>2343</v>
      </c>
      <c r="C1939" s="211" t="s">
        <v>2808</v>
      </c>
      <c r="D1939" s="46" t="s">
        <v>2783</v>
      </c>
      <c r="E1939" s="31">
        <v>1</v>
      </c>
      <c r="F1939" s="31" t="s">
        <v>2807</v>
      </c>
      <c r="G1939" s="318">
        <v>5</v>
      </c>
      <c r="H1939" s="318">
        <f t="shared" si="91"/>
        <v>3.0864197530864197</v>
      </c>
      <c r="I1939" s="319">
        <v>115</v>
      </c>
      <c r="J1939" s="251">
        <f>_xlfn.XLOOKUP($I1939,Inputs!$C$6:$C$23,Inputs!$D$6:$D$23)*$G1939</f>
        <v>2.0857142857142859</v>
      </c>
      <c r="K1939" s="252">
        <f t="shared" si="92"/>
        <v>3</v>
      </c>
      <c r="L1939" s="322"/>
      <c r="M1939" s="322"/>
      <c r="N1939" s="322"/>
      <c r="O1939" s="322"/>
      <c r="P1939" s="322"/>
      <c r="Q1939" s="250">
        <f>_xlfn.XLOOKUP($I1939,Inputs!$G$6:$G$23,Inputs!$J$6:$J$23)*$K1939</f>
        <v>98.449131513647643</v>
      </c>
      <c r="R1939" s="250">
        <f>_xlfn.XLOOKUP($I1939,Inputs!$G$6:$G$23,Inputs!$K$6:$K$23)*$K1939</f>
        <v>108.40163934426229</v>
      </c>
      <c r="S1939" s="211" t="s">
        <v>1638</v>
      </c>
      <c r="T1939" s="31" t="s">
        <v>4291</v>
      </c>
      <c r="U1939" s="211" t="s">
        <v>1920</v>
      </c>
      <c r="V1939" s="31" t="s">
        <v>3141</v>
      </c>
      <c r="W1939" s="16"/>
      <c r="X1939" s="16"/>
      <c r="Y1939" s="74">
        <v>1506</v>
      </c>
      <c r="Z1939" s="196" t="str">
        <f t="shared" si="93"/>
        <v/>
      </c>
    </row>
    <row r="1940" spans="2:26" ht="18.75">
      <c r="B1940" s="211" t="s">
        <v>2344</v>
      </c>
      <c r="C1940" s="211" t="s">
        <v>2808</v>
      </c>
      <c r="D1940" s="46" t="s">
        <v>2783</v>
      </c>
      <c r="E1940" s="31">
        <v>1</v>
      </c>
      <c r="F1940" s="31" t="s">
        <v>2807</v>
      </c>
      <c r="G1940" s="318">
        <v>5</v>
      </c>
      <c r="H1940" s="318">
        <f t="shared" si="91"/>
        <v>3.0864197530864197</v>
      </c>
      <c r="I1940" s="319">
        <v>115</v>
      </c>
      <c r="J1940" s="251">
        <f>_xlfn.XLOOKUP($I1940,Inputs!$C$6:$C$23,Inputs!$D$6:$D$23)*$G1940</f>
        <v>2.0857142857142859</v>
      </c>
      <c r="K1940" s="252">
        <f t="shared" si="92"/>
        <v>3</v>
      </c>
      <c r="L1940" s="322"/>
      <c r="M1940" s="322"/>
      <c r="N1940" s="322"/>
      <c r="O1940" s="322"/>
      <c r="P1940" s="322"/>
      <c r="Q1940" s="250">
        <f>_xlfn.XLOOKUP($I1940,Inputs!$G$6:$G$23,Inputs!$J$6:$J$23)*$K1940</f>
        <v>98.449131513647643</v>
      </c>
      <c r="R1940" s="250">
        <f>_xlfn.XLOOKUP($I1940,Inputs!$G$6:$G$23,Inputs!$K$6:$K$23)*$K1940</f>
        <v>108.40163934426229</v>
      </c>
      <c r="S1940" s="211" t="s">
        <v>1638</v>
      </c>
      <c r="T1940" s="31" t="s">
        <v>4291</v>
      </c>
      <c r="U1940" s="211" t="s">
        <v>1920</v>
      </c>
      <c r="V1940" s="31" t="s">
        <v>3141</v>
      </c>
      <c r="W1940" s="16"/>
      <c r="X1940" s="16"/>
      <c r="Y1940" s="74">
        <v>1507</v>
      </c>
      <c r="Z1940" s="196" t="str">
        <f t="shared" si="93"/>
        <v/>
      </c>
    </row>
    <row r="1941" spans="2:26" ht="18.75">
      <c r="B1941" s="211" t="s">
        <v>2348</v>
      </c>
      <c r="C1941" s="211" t="s">
        <v>2808</v>
      </c>
      <c r="D1941" s="46" t="s">
        <v>2783</v>
      </c>
      <c r="E1941" s="31">
        <v>1</v>
      </c>
      <c r="F1941" s="31" t="s">
        <v>2807</v>
      </c>
      <c r="G1941" s="318">
        <v>1</v>
      </c>
      <c r="H1941" s="318">
        <f t="shared" si="91"/>
        <v>0.61728395061728392</v>
      </c>
      <c r="I1941" s="319">
        <v>115</v>
      </c>
      <c r="J1941" s="251">
        <f>_xlfn.XLOOKUP($I1941,Inputs!$C$6:$C$23,Inputs!$D$6:$D$23)*$G1941</f>
        <v>0.41714285714285715</v>
      </c>
      <c r="K1941" s="252">
        <f t="shared" si="92"/>
        <v>3</v>
      </c>
      <c r="L1941" s="322"/>
      <c r="M1941" s="322"/>
      <c r="N1941" s="322"/>
      <c r="O1941" s="322"/>
      <c r="P1941" s="322"/>
      <c r="Q1941" s="250">
        <f>_xlfn.XLOOKUP($I1941,Inputs!$G$6:$G$23,Inputs!$J$6:$J$23)*$K1941</f>
        <v>98.449131513647643</v>
      </c>
      <c r="R1941" s="250">
        <f>_xlfn.XLOOKUP($I1941,Inputs!$G$6:$G$23,Inputs!$K$6:$K$23)*$K1941</f>
        <v>108.40163934426229</v>
      </c>
      <c r="S1941" s="211" t="s">
        <v>1791</v>
      </c>
      <c r="T1941" s="31" t="s">
        <v>4613</v>
      </c>
      <c r="U1941" s="211" t="s">
        <v>1980</v>
      </c>
      <c r="V1941" s="31" t="s">
        <v>4271</v>
      </c>
      <c r="W1941" s="16"/>
      <c r="X1941" s="16"/>
      <c r="Y1941" s="74">
        <v>1510</v>
      </c>
      <c r="Z1941" s="196" t="str">
        <f t="shared" si="93"/>
        <v/>
      </c>
    </row>
    <row r="1942" spans="2:26" ht="18.75">
      <c r="B1942" s="211" t="s">
        <v>2349</v>
      </c>
      <c r="C1942" s="211" t="s">
        <v>2808</v>
      </c>
      <c r="D1942" s="46" t="s">
        <v>2783</v>
      </c>
      <c r="E1942" s="31">
        <v>1</v>
      </c>
      <c r="F1942" s="31" t="s">
        <v>2807</v>
      </c>
      <c r="G1942" s="318">
        <v>75</v>
      </c>
      <c r="H1942" s="318">
        <f t="shared" si="91"/>
        <v>46.296296296296291</v>
      </c>
      <c r="I1942" s="319">
        <v>230</v>
      </c>
      <c r="J1942" s="251">
        <f>_xlfn.XLOOKUP($I1942,Inputs!$C$6:$C$23,Inputs!$D$6:$D$23)*$G1942</f>
        <v>36</v>
      </c>
      <c r="K1942" s="252">
        <f t="shared" si="92"/>
        <v>3</v>
      </c>
      <c r="L1942" s="322"/>
      <c r="M1942" s="322"/>
      <c r="N1942" s="322"/>
      <c r="O1942" s="322"/>
      <c r="P1942" s="322"/>
      <c r="Q1942" s="250">
        <f>_xlfn.XLOOKUP($I1942,Inputs!$G$6:$G$23,Inputs!$J$6:$J$23)*$K1942</f>
        <v>402</v>
      </c>
      <c r="R1942" s="250">
        <f>_xlfn.XLOOKUP($I1942,Inputs!$G$6:$G$23,Inputs!$K$6:$K$23)*$K1942</f>
        <v>435</v>
      </c>
      <c r="S1942" s="211" t="s">
        <v>1676</v>
      </c>
      <c r="T1942" s="31" t="s">
        <v>4013</v>
      </c>
      <c r="U1942" s="211" t="s">
        <v>1517</v>
      </c>
      <c r="V1942" s="31" t="s">
        <v>3987</v>
      </c>
      <c r="W1942" s="16"/>
      <c r="X1942" s="16"/>
      <c r="Y1942" s="74">
        <v>1511</v>
      </c>
      <c r="Z1942" s="196" t="str">
        <f t="shared" si="93"/>
        <v/>
      </c>
    </row>
    <row r="1943" spans="2:26" ht="18.75">
      <c r="B1943" s="211" t="s">
        <v>2350</v>
      </c>
      <c r="C1943" s="211" t="s">
        <v>2808</v>
      </c>
      <c r="D1943" s="46" t="s">
        <v>2783</v>
      </c>
      <c r="E1943" s="31">
        <v>1</v>
      </c>
      <c r="F1943" s="31" t="s">
        <v>2807</v>
      </c>
      <c r="G1943" s="318">
        <v>1</v>
      </c>
      <c r="H1943" s="318">
        <f t="shared" si="91"/>
        <v>0.61728395061728392</v>
      </c>
      <c r="I1943" s="319">
        <v>115</v>
      </c>
      <c r="J1943" s="251">
        <f>_xlfn.XLOOKUP($I1943,Inputs!$C$6:$C$23,Inputs!$D$6:$D$23)*$G1943</f>
        <v>0.41714285714285715</v>
      </c>
      <c r="K1943" s="252">
        <f t="shared" si="92"/>
        <v>3</v>
      </c>
      <c r="L1943" s="322"/>
      <c r="M1943" s="322"/>
      <c r="N1943" s="322"/>
      <c r="O1943" s="322"/>
      <c r="P1943" s="322"/>
      <c r="Q1943" s="250">
        <f>_xlfn.XLOOKUP($I1943,Inputs!$G$6:$G$23,Inputs!$J$6:$J$23)*$K1943</f>
        <v>98.449131513647643</v>
      </c>
      <c r="R1943" s="250">
        <f>_xlfn.XLOOKUP($I1943,Inputs!$G$6:$G$23,Inputs!$K$6:$K$23)*$K1943</f>
        <v>108.40163934426229</v>
      </c>
      <c r="S1943" s="211" t="s">
        <v>1791</v>
      </c>
      <c r="T1943" s="31" t="s">
        <v>4613</v>
      </c>
      <c r="U1943" s="211" t="s">
        <v>1980</v>
      </c>
      <c r="V1943" s="31" t="s">
        <v>4271</v>
      </c>
      <c r="W1943" s="16"/>
      <c r="X1943" s="16"/>
      <c r="Y1943" s="74">
        <v>1512</v>
      </c>
      <c r="Z1943" s="196" t="str">
        <f t="shared" si="93"/>
        <v/>
      </c>
    </row>
    <row r="1944" spans="2:26" ht="18.75">
      <c r="B1944" s="211" t="s">
        <v>2351</v>
      </c>
      <c r="C1944" s="211" t="s">
        <v>2808</v>
      </c>
      <c r="D1944" s="46" t="s">
        <v>2783</v>
      </c>
      <c r="E1944" s="31">
        <v>1</v>
      </c>
      <c r="F1944" s="31" t="s">
        <v>2807</v>
      </c>
      <c r="G1944" s="318">
        <v>0.1</v>
      </c>
      <c r="H1944" s="318">
        <f t="shared" si="91"/>
        <v>6.1728395061728392E-2</v>
      </c>
      <c r="I1944" s="319">
        <v>115</v>
      </c>
      <c r="J1944" s="251">
        <f>_xlfn.XLOOKUP($I1944,Inputs!$C$6:$C$23,Inputs!$D$6:$D$23)*$G1944</f>
        <v>4.1714285714285718E-2</v>
      </c>
      <c r="K1944" s="252">
        <f t="shared" si="92"/>
        <v>3</v>
      </c>
      <c r="L1944" s="322"/>
      <c r="M1944" s="322"/>
      <c r="N1944" s="322"/>
      <c r="O1944" s="322"/>
      <c r="P1944" s="322"/>
      <c r="Q1944" s="250">
        <f>_xlfn.XLOOKUP($I1944,Inputs!$G$6:$G$23,Inputs!$J$6:$J$23)*$K1944</f>
        <v>98.449131513647643</v>
      </c>
      <c r="R1944" s="250">
        <f>_xlfn.XLOOKUP($I1944,Inputs!$G$6:$G$23,Inputs!$K$6:$K$23)*$K1944</f>
        <v>108.40163934426229</v>
      </c>
      <c r="S1944" s="211" t="s">
        <v>1245</v>
      </c>
      <c r="T1944" s="31" t="s">
        <v>4204</v>
      </c>
      <c r="U1944" s="211" t="s">
        <v>2352</v>
      </c>
      <c r="V1944" s="31" t="s">
        <v>3386</v>
      </c>
      <c r="W1944" s="16"/>
      <c r="X1944" s="16"/>
      <c r="Y1944" s="74">
        <v>1513</v>
      </c>
      <c r="Z1944" s="196" t="str">
        <f t="shared" si="93"/>
        <v/>
      </c>
    </row>
    <row r="1945" spans="2:26" ht="18.75">
      <c r="B1945" s="211" t="s">
        <v>2353</v>
      </c>
      <c r="C1945" s="211" t="s">
        <v>2808</v>
      </c>
      <c r="D1945" s="46" t="s">
        <v>2783</v>
      </c>
      <c r="E1945" s="31">
        <v>1</v>
      </c>
      <c r="F1945" s="31" t="s">
        <v>2807</v>
      </c>
      <c r="G1945" s="318">
        <v>1</v>
      </c>
      <c r="H1945" s="318">
        <f t="shared" si="91"/>
        <v>0.61728395061728392</v>
      </c>
      <c r="I1945" s="319">
        <v>115</v>
      </c>
      <c r="J1945" s="251">
        <f>_xlfn.XLOOKUP($I1945,Inputs!$C$6:$C$23,Inputs!$D$6:$D$23)*$G1945</f>
        <v>0.41714285714285715</v>
      </c>
      <c r="K1945" s="252">
        <f t="shared" si="92"/>
        <v>3</v>
      </c>
      <c r="L1945" s="322"/>
      <c r="M1945" s="322"/>
      <c r="N1945" s="322"/>
      <c r="O1945" s="322"/>
      <c r="P1945" s="322"/>
      <c r="Q1945" s="250">
        <f>_xlfn.XLOOKUP($I1945,Inputs!$G$6:$G$23,Inputs!$J$6:$J$23)*$K1945</f>
        <v>98.449131513647643</v>
      </c>
      <c r="R1945" s="250">
        <f>_xlfn.XLOOKUP($I1945,Inputs!$G$6:$G$23,Inputs!$K$6:$K$23)*$K1945</f>
        <v>108.40163934426229</v>
      </c>
      <c r="S1945" s="211" t="s">
        <v>1245</v>
      </c>
      <c r="T1945" s="31" t="s">
        <v>4204</v>
      </c>
      <c r="U1945" s="211" t="s">
        <v>2354</v>
      </c>
      <c r="V1945" s="31" t="s">
        <v>3342</v>
      </c>
      <c r="W1945" s="16"/>
      <c r="X1945" s="16"/>
      <c r="Y1945" s="74">
        <v>1514</v>
      </c>
      <c r="Z1945" s="196" t="str">
        <f t="shared" si="93"/>
        <v/>
      </c>
    </row>
    <row r="1946" spans="2:26" ht="18.75">
      <c r="B1946" s="211" t="s">
        <v>2353</v>
      </c>
      <c r="C1946" s="211" t="s">
        <v>2808</v>
      </c>
      <c r="D1946" s="46" t="s">
        <v>2783</v>
      </c>
      <c r="E1946" s="31">
        <v>1</v>
      </c>
      <c r="F1946" s="31" t="s">
        <v>2807</v>
      </c>
      <c r="G1946" s="318">
        <v>0.1</v>
      </c>
      <c r="H1946" s="318">
        <f t="shared" si="91"/>
        <v>6.1728395061728392E-2</v>
      </c>
      <c r="I1946" s="319">
        <v>115</v>
      </c>
      <c r="J1946" s="251">
        <f>_xlfn.XLOOKUP($I1946,Inputs!$C$6:$C$23,Inputs!$D$6:$D$23)*$G1946</f>
        <v>4.1714285714285718E-2</v>
      </c>
      <c r="K1946" s="252">
        <f t="shared" si="92"/>
        <v>3</v>
      </c>
      <c r="L1946" s="322"/>
      <c r="M1946" s="322"/>
      <c r="N1946" s="322"/>
      <c r="O1946" s="322"/>
      <c r="P1946" s="322"/>
      <c r="Q1946" s="250">
        <f>_xlfn.XLOOKUP($I1946,Inputs!$G$6:$G$23,Inputs!$J$6:$J$23)*$K1946</f>
        <v>98.449131513647643</v>
      </c>
      <c r="R1946" s="250">
        <f>_xlfn.XLOOKUP($I1946,Inputs!$G$6:$G$23,Inputs!$K$6:$K$23)*$K1946</f>
        <v>108.40163934426229</v>
      </c>
      <c r="S1946" s="211" t="s">
        <v>2354</v>
      </c>
      <c r="T1946" s="31" t="s">
        <v>3342</v>
      </c>
      <c r="U1946" s="211" t="s">
        <v>4735</v>
      </c>
      <c r="V1946" s="31" t="s">
        <v>4575</v>
      </c>
      <c r="W1946" s="16"/>
      <c r="X1946" s="16"/>
      <c r="Y1946" s="74">
        <v>1515</v>
      </c>
      <c r="Z1946" s="196" t="str">
        <f t="shared" si="93"/>
        <v/>
      </c>
    </row>
    <row r="1947" spans="2:26" ht="18.75">
      <c r="B1947" s="211" t="s">
        <v>2364</v>
      </c>
      <c r="C1947" s="211" t="s">
        <v>2808</v>
      </c>
      <c r="D1947" s="46" t="s">
        <v>2783</v>
      </c>
      <c r="E1947" s="31">
        <v>1</v>
      </c>
      <c r="F1947" s="31" t="s">
        <v>2807</v>
      </c>
      <c r="G1947" s="318">
        <v>9</v>
      </c>
      <c r="H1947" s="318">
        <f t="shared" si="91"/>
        <v>5.5555555555555554</v>
      </c>
      <c r="I1947" s="319">
        <v>230</v>
      </c>
      <c r="J1947" s="251">
        <f>_xlfn.XLOOKUP($I1947,Inputs!$C$6:$C$23,Inputs!$D$6:$D$23)*$G1947</f>
        <v>4.32</v>
      </c>
      <c r="K1947" s="252">
        <f t="shared" si="92"/>
        <v>3</v>
      </c>
      <c r="L1947" s="322"/>
      <c r="M1947" s="322"/>
      <c r="N1947" s="322"/>
      <c r="O1947" s="322"/>
      <c r="P1947" s="322"/>
      <c r="Q1947" s="250">
        <f>_xlfn.XLOOKUP($I1947,Inputs!$G$6:$G$23,Inputs!$J$6:$J$23)*$K1947</f>
        <v>402</v>
      </c>
      <c r="R1947" s="250">
        <f>_xlfn.XLOOKUP($I1947,Inputs!$G$6:$G$23,Inputs!$K$6:$K$23)*$K1947</f>
        <v>435</v>
      </c>
      <c r="S1947" s="211" t="s">
        <v>4417</v>
      </c>
      <c r="T1947" s="31" t="s">
        <v>4553</v>
      </c>
      <c r="U1947" s="211" t="s">
        <v>1517</v>
      </c>
      <c r="V1947" s="31" t="s">
        <v>3987</v>
      </c>
      <c r="W1947" s="16"/>
      <c r="X1947" s="16"/>
      <c r="Y1947" s="74">
        <v>1546</v>
      </c>
      <c r="Z1947" s="196" t="str">
        <f t="shared" si="93"/>
        <v/>
      </c>
    </row>
    <row r="1948" spans="2:26" ht="18.75">
      <c r="B1948" s="211" t="s">
        <v>2365</v>
      </c>
      <c r="C1948" s="211" t="s">
        <v>2808</v>
      </c>
      <c r="D1948" s="46" t="s">
        <v>2783</v>
      </c>
      <c r="E1948" s="31">
        <v>1</v>
      </c>
      <c r="F1948" s="31" t="s">
        <v>2807</v>
      </c>
      <c r="G1948" s="318">
        <v>9</v>
      </c>
      <c r="H1948" s="318">
        <f t="shared" si="91"/>
        <v>5.5555555555555554</v>
      </c>
      <c r="I1948" s="319">
        <v>230</v>
      </c>
      <c r="J1948" s="251">
        <f>_xlfn.XLOOKUP($I1948,Inputs!$C$6:$C$23,Inputs!$D$6:$D$23)*$G1948</f>
        <v>4.32</v>
      </c>
      <c r="K1948" s="252">
        <f t="shared" si="92"/>
        <v>3</v>
      </c>
      <c r="L1948" s="322"/>
      <c r="M1948" s="322"/>
      <c r="N1948" s="322"/>
      <c r="O1948" s="322"/>
      <c r="P1948" s="322"/>
      <c r="Q1948" s="250">
        <f>_xlfn.XLOOKUP($I1948,Inputs!$G$6:$G$23,Inputs!$J$6:$J$23)*$K1948</f>
        <v>402</v>
      </c>
      <c r="R1948" s="250">
        <f>_xlfn.XLOOKUP($I1948,Inputs!$G$6:$G$23,Inputs!$K$6:$K$23)*$K1948</f>
        <v>435</v>
      </c>
      <c r="S1948" s="211" t="s">
        <v>4417</v>
      </c>
      <c r="T1948" s="31" t="s">
        <v>4553</v>
      </c>
      <c r="U1948" s="211" t="s">
        <v>1517</v>
      </c>
      <c r="V1948" s="31" t="s">
        <v>3987</v>
      </c>
      <c r="W1948" s="16"/>
      <c r="X1948" s="16"/>
      <c r="Y1948" s="74">
        <v>1547</v>
      </c>
      <c r="Z1948" s="196" t="str">
        <f t="shared" si="93"/>
        <v/>
      </c>
    </row>
    <row r="1949" spans="2:26" ht="18.75">
      <c r="B1949" s="211" t="s">
        <v>2366</v>
      </c>
      <c r="C1949" s="211" t="s">
        <v>2808</v>
      </c>
      <c r="D1949" s="46" t="s">
        <v>2783</v>
      </c>
      <c r="E1949" s="31">
        <v>1</v>
      </c>
      <c r="F1949" s="31" t="s">
        <v>2807</v>
      </c>
      <c r="G1949" s="318">
        <v>9</v>
      </c>
      <c r="H1949" s="318">
        <f t="shared" si="91"/>
        <v>5.5555555555555554</v>
      </c>
      <c r="I1949" s="319">
        <v>230</v>
      </c>
      <c r="J1949" s="251">
        <f>_xlfn.XLOOKUP($I1949,Inputs!$C$6:$C$23,Inputs!$D$6:$D$23)*$G1949</f>
        <v>4.32</v>
      </c>
      <c r="K1949" s="252">
        <f t="shared" si="92"/>
        <v>3</v>
      </c>
      <c r="L1949" s="322"/>
      <c r="M1949" s="322"/>
      <c r="N1949" s="322"/>
      <c r="O1949" s="322"/>
      <c r="P1949" s="322"/>
      <c r="Q1949" s="250">
        <f>_xlfn.XLOOKUP($I1949,Inputs!$G$6:$G$23,Inputs!$J$6:$J$23)*$K1949</f>
        <v>402</v>
      </c>
      <c r="R1949" s="250">
        <f>_xlfn.XLOOKUP($I1949,Inputs!$G$6:$G$23,Inputs!$K$6:$K$23)*$K1949</f>
        <v>435</v>
      </c>
      <c r="S1949" s="211" t="s">
        <v>4417</v>
      </c>
      <c r="T1949" s="31" t="s">
        <v>4553</v>
      </c>
      <c r="U1949" s="211" t="s">
        <v>1517</v>
      </c>
      <c r="V1949" s="31" t="s">
        <v>3987</v>
      </c>
      <c r="W1949" s="16"/>
      <c r="X1949" s="16"/>
      <c r="Y1949" s="74">
        <v>1548</v>
      </c>
      <c r="Z1949" s="196" t="str">
        <f t="shared" si="93"/>
        <v/>
      </c>
    </row>
    <row r="1950" spans="2:26" ht="18.75">
      <c r="B1950" s="211" t="s">
        <v>2367</v>
      </c>
      <c r="C1950" s="211" t="s">
        <v>2808</v>
      </c>
      <c r="D1950" s="46" t="s">
        <v>2783</v>
      </c>
      <c r="E1950" s="31">
        <v>1</v>
      </c>
      <c r="F1950" s="31" t="s">
        <v>2807</v>
      </c>
      <c r="G1950" s="318">
        <v>9</v>
      </c>
      <c r="H1950" s="318">
        <f t="shared" si="91"/>
        <v>5.5555555555555554</v>
      </c>
      <c r="I1950" s="319">
        <v>230</v>
      </c>
      <c r="J1950" s="251">
        <f>_xlfn.XLOOKUP($I1950,Inputs!$C$6:$C$23,Inputs!$D$6:$D$23)*$G1950</f>
        <v>4.32</v>
      </c>
      <c r="K1950" s="252">
        <f t="shared" si="92"/>
        <v>3</v>
      </c>
      <c r="L1950" s="322"/>
      <c r="M1950" s="322"/>
      <c r="N1950" s="322"/>
      <c r="O1950" s="322"/>
      <c r="P1950" s="322"/>
      <c r="Q1950" s="250">
        <f>_xlfn.XLOOKUP($I1950,Inputs!$G$6:$G$23,Inputs!$J$6:$J$23)*$K1950</f>
        <v>402</v>
      </c>
      <c r="R1950" s="250">
        <f>_xlfn.XLOOKUP($I1950,Inputs!$G$6:$G$23,Inputs!$K$6:$K$23)*$K1950</f>
        <v>435</v>
      </c>
      <c r="S1950" s="211" t="s">
        <v>4417</v>
      </c>
      <c r="T1950" s="31" t="s">
        <v>4553</v>
      </c>
      <c r="U1950" s="211" t="s">
        <v>1517</v>
      </c>
      <c r="V1950" s="31" t="s">
        <v>3987</v>
      </c>
      <c r="W1950" s="16"/>
      <c r="X1950" s="16"/>
      <c r="Y1950" s="74">
        <v>1549</v>
      </c>
      <c r="Z1950" s="196" t="str">
        <f t="shared" si="93"/>
        <v/>
      </c>
    </row>
    <row r="1951" spans="2:26" ht="18.75">
      <c r="B1951" s="211" t="s">
        <v>2370</v>
      </c>
      <c r="C1951" s="211" t="s">
        <v>2808</v>
      </c>
      <c r="D1951" s="46" t="s">
        <v>2783</v>
      </c>
      <c r="E1951" s="31">
        <v>1</v>
      </c>
      <c r="F1951" s="31" t="s">
        <v>2807</v>
      </c>
      <c r="G1951" s="318">
        <v>5</v>
      </c>
      <c r="H1951" s="318">
        <f t="shared" si="91"/>
        <v>3.0864197530864197</v>
      </c>
      <c r="I1951" s="319">
        <v>115</v>
      </c>
      <c r="J1951" s="251">
        <f>_xlfn.XLOOKUP($I1951,Inputs!$C$6:$C$23,Inputs!$D$6:$D$23)*$G1951</f>
        <v>2.0857142857142859</v>
      </c>
      <c r="K1951" s="252">
        <f t="shared" si="92"/>
        <v>3</v>
      </c>
      <c r="L1951" s="322"/>
      <c r="M1951" s="322"/>
      <c r="N1951" s="322"/>
      <c r="O1951" s="322"/>
      <c r="P1951" s="322"/>
      <c r="Q1951" s="250">
        <f>_xlfn.XLOOKUP($I1951,Inputs!$G$6:$G$23,Inputs!$J$6:$J$23)*$K1951</f>
        <v>98.449131513647643</v>
      </c>
      <c r="R1951" s="250">
        <f>_xlfn.XLOOKUP($I1951,Inputs!$G$6:$G$23,Inputs!$K$6:$K$23)*$K1951</f>
        <v>108.40163934426229</v>
      </c>
      <c r="S1951" s="211" t="s">
        <v>2371</v>
      </c>
      <c r="T1951" s="134" t="s">
        <v>2995</v>
      </c>
      <c r="U1951" s="211" t="s">
        <v>2372</v>
      </c>
      <c r="V1951" s="31" t="s">
        <v>4206</v>
      </c>
      <c r="W1951" s="16"/>
      <c r="X1951" s="16"/>
      <c r="Y1951" s="74">
        <v>1552</v>
      </c>
      <c r="Z1951" s="196" t="str">
        <f t="shared" si="93"/>
        <v/>
      </c>
    </row>
    <row r="1952" spans="2:26" ht="18.75">
      <c r="B1952" s="211" t="s">
        <v>2370</v>
      </c>
      <c r="C1952" s="211" t="s">
        <v>2808</v>
      </c>
      <c r="D1952" s="46" t="s">
        <v>2783</v>
      </c>
      <c r="E1952" s="31">
        <v>1</v>
      </c>
      <c r="F1952" s="31" t="s">
        <v>2807</v>
      </c>
      <c r="G1952" s="318">
        <v>55</v>
      </c>
      <c r="H1952" s="318">
        <f t="shared" si="91"/>
        <v>33.950617283950614</v>
      </c>
      <c r="I1952" s="319">
        <v>115</v>
      </c>
      <c r="J1952" s="251">
        <f>_xlfn.XLOOKUP($I1952,Inputs!$C$6:$C$23,Inputs!$D$6:$D$23)*$G1952</f>
        <v>22.942857142857143</v>
      </c>
      <c r="K1952" s="252">
        <f t="shared" si="92"/>
        <v>3</v>
      </c>
      <c r="L1952" s="322"/>
      <c r="M1952" s="322"/>
      <c r="N1952" s="322"/>
      <c r="O1952" s="322"/>
      <c r="P1952" s="322"/>
      <c r="Q1952" s="250">
        <f>_xlfn.XLOOKUP($I1952,Inputs!$G$6:$G$23,Inputs!$J$6:$J$23)*$K1952</f>
        <v>98.449131513647643</v>
      </c>
      <c r="R1952" s="250">
        <f>_xlfn.XLOOKUP($I1952,Inputs!$G$6:$G$23,Inputs!$K$6:$K$23)*$K1952</f>
        <v>108.40163934426229</v>
      </c>
      <c r="S1952" s="211" t="s">
        <v>2371</v>
      </c>
      <c r="T1952" s="31" t="s">
        <v>2995</v>
      </c>
      <c r="U1952" s="211" t="s">
        <v>1499</v>
      </c>
      <c r="V1952" s="31" t="s">
        <v>4236</v>
      </c>
      <c r="W1952" s="16"/>
      <c r="X1952" s="16"/>
      <c r="Y1952" s="74">
        <v>1553</v>
      </c>
      <c r="Z1952" s="196" t="str">
        <f t="shared" si="93"/>
        <v/>
      </c>
    </row>
    <row r="1953" spans="2:26" ht="18.75">
      <c r="B1953" s="211" t="s">
        <v>2370</v>
      </c>
      <c r="C1953" s="211" t="s">
        <v>2808</v>
      </c>
      <c r="D1953" s="46" t="s">
        <v>2783</v>
      </c>
      <c r="E1953" s="31">
        <v>1</v>
      </c>
      <c r="F1953" s="31" t="s">
        <v>2807</v>
      </c>
      <c r="G1953" s="318">
        <v>30</v>
      </c>
      <c r="H1953" s="318">
        <f t="shared" si="91"/>
        <v>18.518518518518519</v>
      </c>
      <c r="I1953" s="319">
        <v>115</v>
      </c>
      <c r="J1953" s="251">
        <f>_xlfn.XLOOKUP($I1953,Inputs!$C$6:$C$23,Inputs!$D$6:$D$23)*$G1953</f>
        <v>12.514285714285714</v>
      </c>
      <c r="K1953" s="252">
        <f t="shared" si="92"/>
        <v>3</v>
      </c>
      <c r="L1953" s="322"/>
      <c r="M1953" s="322"/>
      <c r="N1953" s="322"/>
      <c r="O1953" s="322"/>
      <c r="P1953" s="322"/>
      <c r="Q1953" s="250">
        <f>_xlfn.XLOOKUP($I1953,Inputs!$G$6:$G$23,Inputs!$J$6:$J$23)*$K1953</f>
        <v>98.449131513647643</v>
      </c>
      <c r="R1953" s="250">
        <f>_xlfn.XLOOKUP($I1953,Inputs!$G$6:$G$23,Inputs!$K$6:$K$23)*$K1953</f>
        <v>108.40163934426229</v>
      </c>
      <c r="S1953" s="211" t="s">
        <v>1676</v>
      </c>
      <c r="T1953" s="31" t="s">
        <v>4013</v>
      </c>
      <c r="U1953" s="211" t="s">
        <v>2371</v>
      </c>
      <c r="V1953" s="31" t="s">
        <v>2995</v>
      </c>
      <c r="W1953" s="16"/>
      <c r="X1953" s="16"/>
      <c r="Y1953" s="74">
        <v>1554</v>
      </c>
      <c r="Z1953" s="196" t="str">
        <f t="shared" si="93"/>
        <v/>
      </c>
    </row>
    <row r="1954" spans="2:26" ht="18.75">
      <c r="B1954" s="211" t="s">
        <v>2373</v>
      </c>
      <c r="C1954" s="211" t="s">
        <v>2808</v>
      </c>
      <c r="D1954" s="46" t="s">
        <v>2783</v>
      </c>
      <c r="E1954" s="31">
        <v>1</v>
      </c>
      <c r="F1954" s="31" t="s">
        <v>2807</v>
      </c>
      <c r="G1954" s="318">
        <v>1</v>
      </c>
      <c r="H1954" s="318">
        <f t="shared" si="91"/>
        <v>0.61728395061728392</v>
      </c>
      <c r="I1954" s="319">
        <v>230</v>
      </c>
      <c r="J1954" s="251">
        <f>_xlfn.XLOOKUP($I1954,Inputs!$C$6:$C$23,Inputs!$D$6:$D$23)*$G1954</f>
        <v>0.48</v>
      </c>
      <c r="K1954" s="252">
        <f t="shared" si="92"/>
        <v>3</v>
      </c>
      <c r="L1954" s="322"/>
      <c r="M1954" s="322"/>
      <c r="N1954" s="322"/>
      <c r="O1954" s="322"/>
      <c r="P1954" s="322"/>
      <c r="Q1954" s="250">
        <f>_xlfn.XLOOKUP($I1954,Inputs!$G$6:$G$23,Inputs!$J$6:$J$23)*$K1954</f>
        <v>402</v>
      </c>
      <c r="R1954" s="250">
        <f>_xlfn.XLOOKUP($I1954,Inputs!$G$6:$G$23,Inputs!$K$6:$K$23)*$K1954</f>
        <v>435</v>
      </c>
      <c r="S1954" s="211" t="s">
        <v>1688</v>
      </c>
      <c r="T1954" s="31" t="s">
        <v>4629</v>
      </c>
      <c r="U1954" s="211" t="s">
        <v>2374</v>
      </c>
      <c r="V1954" s="31" t="s">
        <v>3223</v>
      </c>
      <c r="W1954" s="16"/>
      <c r="X1954" s="16"/>
      <c r="Y1954" s="74">
        <v>1555</v>
      </c>
      <c r="Z1954" s="196" t="str">
        <f t="shared" si="93"/>
        <v/>
      </c>
    </row>
    <row r="1955" spans="2:26" ht="18.75">
      <c r="B1955" s="211" t="s">
        <v>2373</v>
      </c>
      <c r="C1955" s="211" t="s">
        <v>2808</v>
      </c>
      <c r="D1955" s="46" t="s">
        <v>2783</v>
      </c>
      <c r="E1955" s="31">
        <v>1</v>
      </c>
      <c r="F1955" s="31" t="s">
        <v>2807</v>
      </c>
      <c r="G1955" s="318">
        <v>4</v>
      </c>
      <c r="H1955" s="318">
        <f t="shared" si="91"/>
        <v>2.4691358024691357</v>
      </c>
      <c r="I1955" s="319">
        <v>230</v>
      </c>
      <c r="J1955" s="251">
        <f>_xlfn.XLOOKUP($I1955,Inputs!$C$6:$C$23,Inputs!$D$6:$D$23)*$G1955</f>
        <v>1.92</v>
      </c>
      <c r="K1955" s="252">
        <f t="shared" si="92"/>
        <v>3</v>
      </c>
      <c r="L1955" s="322"/>
      <c r="M1955" s="322"/>
      <c r="N1955" s="322"/>
      <c r="O1955" s="322"/>
      <c r="P1955" s="322"/>
      <c r="Q1955" s="250">
        <f>_xlfn.XLOOKUP($I1955,Inputs!$G$6:$G$23,Inputs!$J$6:$J$23)*$K1955</f>
        <v>402</v>
      </c>
      <c r="R1955" s="250">
        <f>_xlfn.XLOOKUP($I1955,Inputs!$G$6:$G$23,Inputs!$K$6:$K$23)*$K1955</f>
        <v>435</v>
      </c>
      <c r="S1955" s="211" t="s">
        <v>2374</v>
      </c>
      <c r="T1955" s="31" t="s">
        <v>3223</v>
      </c>
      <c r="U1955" s="211" t="s">
        <v>2330</v>
      </c>
      <c r="V1955" s="31" t="s">
        <v>3970</v>
      </c>
      <c r="W1955" s="16"/>
      <c r="X1955" s="16"/>
      <c r="Y1955" s="74">
        <v>1556</v>
      </c>
      <c r="Z1955" s="196" t="str">
        <f t="shared" si="93"/>
        <v/>
      </c>
    </row>
    <row r="1956" spans="2:26" ht="18.75">
      <c r="B1956" s="211" t="s">
        <v>2373</v>
      </c>
      <c r="C1956" s="211" t="s">
        <v>2808</v>
      </c>
      <c r="D1956" s="46" t="s">
        <v>2783</v>
      </c>
      <c r="E1956" s="31">
        <v>1</v>
      </c>
      <c r="F1956" s="31" t="s">
        <v>2807</v>
      </c>
      <c r="G1956" s="318">
        <v>0.1</v>
      </c>
      <c r="H1956" s="318">
        <f t="shared" si="91"/>
        <v>6.1728395061728392E-2</v>
      </c>
      <c r="I1956" s="319">
        <v>230</v>
      </c>
      <c r="J1956" s="251">
        <f>_xlfn.XLOOKUP($I1956,Inputs!$C$6:$C$23,Inputs!$D$6:$D$23)*$G1956</f>
        <v>4.8000000000000001E-2</v>
      </c>
      <c r="K1956" s="252">
        <f t="shared" si="92"/>
        <v>3</v>
      </c>
      <c r="L1956" s="322"/>
      <c r="M1956" s="322"/>
      <c r="N1956" s="322"/>
      <c r="O1956" s="322"/>
      <c r="P1956" s="322"/>
      <c r="Q1956" s="250">
        <f>_xlfn.XLOOKUP($I1956,Inputs!$G$6:$G$23,Inputs!$J$6:$J$23)*$K1956</f>
        <v>402</v>
      </c>
      <c r="R1956" s="250">
        <f>_xlfn.XLOOKUP($I1956,Inputs!$G$6:$G$23,Inputs!$K$6:$K$23)*$K1956</f>
        <v>435</v>
      </c>
      <c r="S1956" s="211" t="s">
        <v>2374</v>
      </c>
      <c r="T1956" s="134" t="s">
        <v>3223</v>
      </c>
      <c r="U1956" s="211" t="s">
        <v>3445</v>
      </c>
      <c r="V1956" s="31" t="s">
        <v>4143</v>
      </c>
      <c r="W1956" s="16"/>
      <c r="X1956" s="16"/>
      <c r="Y1956" s="74">
        <v>1557</v>
      </c>
      <c r="Z1956" s="196" t="str">
        <f t="shared" si="93"/>
        <v/>
      </c>
    </row>
    <row r="1957" spans="2:26" ht="18.75">
      <c r="B1957" s="211" t="s">
        <v>2375</v>
      </c>
      <c r="C1957" s="211" t="s">
        <v>2808</v>
      </c>
      <c r="D1957" s="46" t="s">
        <v>2783</v>
      </c>
      <c r="E1957" s="31">
        <v>1</v>
      </c>
      <c r="F1957" s="31" t="s">
        <v>2807</v>
      </c>
      <c r="G1957" s="318">
        <v>1</v>
      </c>
      <c r="H1957" s="318">
        <f t="shared" si="91"/>
        <v>0.61728395061728392</v>
      </c>
      <c r="I1957" s="319">
        <v>230</v>
      </c>
      <c r="J1957" s="251">
        <f>_xlfn.XLOOKUP($I1957,Inputs!$C$6:$C$23,Inputs!$D$6:$D$23)*$G1957</f>
        <v>0.48</v>
      </c>
      <c r="K1957" s="252">
        <f t="shared" si="92"/>
        <v>3</v>
      </c>
      <c r="L1957" s="322"/>
      <c r="M1957" s="322"/>
      <c r="N1957" s="322"/>
      <c r="O1957" s="322"/>
      <c r="P1957" s="322"/>
      <c r="Q1957" s="250">
        <f>_xlfn.XLOOKUP($I1957,Inputs!$G$6:$G$23,Inputs!$J$6:$J$23)*$K1957</f>
        <v>402</v>
      </c>
      <c r="R1957" s="250">
        <f>_xlfn.XLOOKUP($I1957,Inputs!$G$6:$G$23,Inputs!$K$6:$K$23)*$K1957</f>
        <v>435</v>
      </c>
      <c r="S1957" s="211" t="s">
        <v>1688</v>
      </c>
      <c r="T1957" s="31" t="s">
        <v>4629</v>
      </c>
      <c r="U1957" s="211" t="s">
        <v>2374</v>
      </c>
      <c r="V1957" s="31" t="s">
        <v>3223</v>
      </c>
      <c r="W1957" s="16"/>
      <c r="X1957" s="16"/>
      <c r="Y1957" s="74">
        <v>1558</v>
      </c>
      <c r="Z1957" s="196" t="str">
        <f t="shared" si="93"/>
        <v/>
      </c>
    </row>
    <row r="1958" spans="2:26" ht="18.75">
      <c r="B1958" s="211" t="s">
        <v>2375</v>
      </c>
      <c r="C1958" s="211" t="s">
        <v>2808</v>
      </c>
      <c r="D1958" s="46" t="s">
        <v>2783</v>
      </c>
      <c r="E1958" s="31">
        <v>1</v>
      </c>
      <c r="F1958" s="31" t="s">
        <v>2807</v>
      </c>
      <c r="G1958" s="318">
        <v>4</v>
      </c>
      <c r="H1958" s="318">
        <f t="shared" si="91"/>
        <v>2.4691358024691357</v>
      </c>
      <c r="I1958" s="319">
        <v>230</v>
      </c>
      <c r="J1958" s="251">
        <f>_xlfn.XLOOKUP($I1958,Inputs!$C$6:$C$23,Inputs!$D$6:$D$23)*$G1958</f>
        <v>1.92</v>
      </c>
      <c r="K1958" s="252">
        <f t="shared" si="92"/>
        <v>3</v>
      </c>
      <c r="L1958" s="322"/>
      <c r="M1958" s="322"/>
      <c r="N1958" s="322"/>
      <c r="O1958" s="322"/>
      <c r="P1958" s="322"/>
      <c r="Q1958" s="250">
        <f>_xlfn.XLOOKUP($I1958,Inputs!$G$6:$G$23,Inputs!$J$6:$J$23)*$K1958</f>
        <v>402</v>
      </c>
      <c r="R1958" s="250">
        <f>_xlfn.XLOOKUP($I1958,Inputs!$G$6:$G$23,Inputs!$K$6:$K$23)*$K1958</f>
        <v>435</v>
      </c>
      <c r="S1958" s="211" t="s">
        <v>2374</v>
      </c>
      <c r="T1958" s="31" t="s">
        <v>3223</v>
      </c>
      <c r="U1958" s="211" t="s">
        <v>2330</v>
      </c>
      <c r="V1958" s="31" t="s">
        <v>3970</v>
      </c>
      <c r="W1958" s="16"/>
      <c r="X1958" s="16"/>
      <c r="Y1958" s="74">
        <v>1559</v>
      </c>
      <c r="Z1958" s="196" t="str">
        <f t="shared" si="93"/>
        <v/>
      </c>
    </row>
    <row r="1959" spans="2:26" ht="18.75">
      <c r="B1959" s="211" t="s">
        <v>2375</v>
      </c>
      <c r="C1959" s="211" t="s">
        <v>2808</v>
      </c>
      <c r="D1959" s="46" t="s">
        <v>2783</v>
      </c>
      <c r="E1959" s="31">
        <v>1</v>
      </c>
      <c r="F1959" s="31" t="s">
        <v>2807</v>
      </c>
      <c r="G1959" s="318">
        <v>0.1</v>
      </c>
      <c r="H1959" s="318">
        <f t="shared" si="91"/>
        <v>6.1728395061728392E-2</v>
      </c>
      <c r="I1959" s="319">
        <v>230</v>
      </c>
      <c r="J1959" s="251">
        <f>_xlfn.XLOOKUP($I1959,Inputs!$C$6:$C$23,Inputs!$D$6:$D$23)*$G1959</f>
        <v>4.8000000000000001E-2</v>
      </c>
      <c r="K1959" s="252">
        <f t="shared" si="92"/>
        <v>3</v>
      </c>
      <c r="L1959" s="322"/>
      <c r="M1959" s="322"/>
      <c r="N1959" s="322"/>
      <c r="O1959" s="322"/>
      <c r="P1959" s="322"/>
      <c r="Q1959" s="250">
        <f>_xlfn.XLOOKUP($I1959,Inputs!$G$6:$G$23,Inputs!$J$6:$J$23)*$K1959</f>
        <v>402</v>
      </c>
      <c r="R1959" s="250">
        <f>_xlfn.XLOOKUP($I1959,Inputs!$G$6:$G$23,Inputs!$K$6:$K$23)*$K1959</f>
        <v>435</v>
      </c>
      <c r="S1959" s="211" t="s">
        <v>2374</v>
      </c>
      <c r="T1959" s="31" t="s">
        <v>3223</v>
      </c>
      <c r="U1959" s="211" t="s">
        <v>3445</v>
      </c>
      <c r="V1959" s="31" t="s">
        <v>4143</v>
      </c>
      <c r="W1959" s="16"/>
      <c r="X1959" s="16"/>
      <c r="Y1959" s="74">
        <v>1560</v>
      </c>
      <c r="Z1959" s="196" t="str">
        <f t="shared" si="93"/>
        <v/>
      </c>
    </row>
    <row r="1960" spans="2:26" ht="18.75">
      <c r="B1960" s="211" t="s">
        <v>2376</v>
      </c>
      <c r="C1960" s="211" t="s">
        <v>2808</v>
      </c>
      <c r="D1960" s="46" t="s">
        <v>2783</v>
      </c>
      <c r="E1960" s="31">
        <v>1</v>
      </c>
      <c r="F1960" s="31" t="s">
        <v>2807</v>
      </c>
      <c r="G1960" s="318">
        <v>5</v>
      </c>
      <c r="H1960" s="318">
        <f t="shared" si="91"/>
        <v>3.0864197530864197</v>
      </c>
      <c r="I1960" s="319">
        <v>115</v>
      </c>
      <c r="J1960" s="251">
        <f>_xlfn.XLOOKUP($I1960,Inputs!$C$6:$C$23,Inputs!$D$6:$D$23)*$G1960</f>
        <v>2.0857142857142859</v>
      </c>
      <c r="K1960" s="252">
        <f t="shared" si="92"/>
        <v>3</v>
      </c>
      <c r="L1960" s="322"/>
      <c r="M1960" s="322"/>
      <c r="N1960" s="322"/>
      <c r="O1960" s="322"/>
      <c r="P1960" s="322"/>
      <c r="Q1960" s="250">
        <f>_xlfn.XLOOKUP($I1960,Inputs!$G$6:$G$23,Inputs!$J$6:$J$23)*$K1960</f>
        <v>98.449131513647643</v>
      </c>
      <c r="R1960" s="250">
        <f>_xlfn.XLOOKUP($I1960,Inputs!$G$6:$G$23,Inputs!$K$6:$K$23)*$K1960</f>
        <v>108.40163934426229</v>
      </c>
      <c r="S1960" s="211" t="s">
        <v>2371</v>
      </c>
      <c r="T1960" s="31" t="s">
        <v>2995</v>
      </c>
      <c r="U1960" s="211" t="s">
        <v>2372</v>
      </c>
      <c r="V1960" s="31" t="s">
        <v>4206</v>
      </c>
      <c r="W1960" s="16"/>
      <c r="X1960" s="16"/>
      <c r="Y1960" s="74">
        <v>1561</v>
      </c>
      <c r="Z1960" s="196" t="str">
        <f t="shared" si="93"/>
        <v/>
      </c>
    </row>
    <row r="1961" spans="2:26" ht="18.75">
      <c r="B1961" s="211" t="s">
        <v>2376</v>
      </c>
      <c r="C1961" s="211" t="s">
        <v>2808</v>
      </c>
      <c r="D1961" s="46" t="s">
        <v>2783</v>
      </c>
      <c r="E1961" s="31">
        <v>1</v>
      </c>
      <c r="F1961" s="31" t="s">
        <v>2807</v>
      </c>
      <c r="G1961" s="318">
        <v>25</v>
      </c>
      <c r="H1961" s="318">
        <f t="shared" si="91"/>
        <v>15.432098765432098</v>
      </c>
      <c r="I1961" s="319">
        <v>115</v>
      </c>
      <c r="J1961" s="251">
        <f>_xlfn.XLOOKUP($I1961,Inputs!$C$6:$C$23,Inputs!$D$6:$D$23)*$G1961</f>
        <v>10.428571428571429</v>
      </c>
      <c r="K1961" s="252">
        <f t="shared" si="92"/>
        <v>3</v>
      </c>
      <c r="L1961" s="322"/>
      <c r="M1961" s="322"/>
      <c r="N1961" s="322"/>
      <c r="O1961" s="322"/>
      <c r="P1961" s="322"/>
      <c r="Q1961" s="250">
        <f>_xlfn.XLOOKUP($I1961,Inputs!$G$6:$G$23,Inputs!$J$6:$J$23)*$K1961</f>
        <v>98.449131513647643</v>
      </c>
      <c r="R1961" s="250">
        <f>_xlfn.XLOOKUP($I1961,Inputs!$G$6:$G$23,Inputs!$K$6:$K$23)*$K1961</f>
        <v>108.40163934426229</v>
      </c>
      <c r="S1961" s="211" t="s">
        <v>2371</v>
      </c>
      <c r="T1961" s="31" t="s">
        <v>2995</v>
      </c>
      <c r="U1961" s="211" t="s">
        <v>2377</v>
      </c>
      <c r="V1961" s="31" t="s">
        <v>2996</v>
      </c>
      <c r="W1961" s="16"/>
      <c r="X1961" s="16"/>
      <c r="Y1961" s="74">
        <v>1562</v>
      </c>
      <c r="Z1961" s="196" t="str">
        <f t="shared" si="93"/>
        <v/>
      </c>
    </row>
    <row r="1962" spans="2:26" ht="18.75">
      <c r="B1962" s="211" t="s">
        <v>2376</v>
      </c>
      <c r="C1962" s="211" t="s">
        <v>2808</v>
      </c>
      <c r="D1962" s="46" t="s">
        <v>2783</v>
      </c>
      <c r="E1962" s="31">
        <v>1</v>
      </c>
      <c r="F1962" s="31" t="s">
        <v>2807</v>
      </c>
      <c r="G1962" s="318">
        <v>30</v>
      </c>
      <c r="H1962" s="318">
        <f t="shared" si="91"/>
        <v>18.518518518518519</v>
      </c>
      <c r="I1962" s="319">
        <v>115</v>
      </c>
      <c r="J1962" s="251">
        <f>_xlfn.XLOOKUP($I1962,Inputs!$C$6:$C$23,Inputs!$D$6:$D$23)*$G1962</f>
        <v>12.514285714285714</v>
      </c>
      <c r="K1962" s="252">
        <f t="shared" si="92"/>
        <v>3</v>
      </c>
      <c r="L1962" s="322"/>
      <c r="M1962" s="322"/>
      <c r="N1962" s="322"/>
      <c r="O1962" s="322"/>
      <c r="P1962" s="322"/>
      <c r="Q1962" s="250">
        <f>_xlfn.XLOOKUP($I1962,Inputs!$G$6:$G$23,Inputs!$J$6:$J$23)*$K1962</f>
        <v>98.449131513647643</v>
      </c>
      <c r="R1962" s="250">
        <f>_xlfn.XLOOKUP($I1962,Inputs!$G$6:$G$23,Inputs!$K$6:$K$23)*$K1962</f>
        <v>108.40163934426229</v>
      </c>
      <c r="S1962" s="211" t="s">
        <v>2378</v>
      </c>
      <c r="T1962" s="31" t="s">
        <v>4641</v>
      </c>
      <c r="U1962" s="211" t="s">
        <v>2371</v>
      </c>
      <c r="V1962" s="31" t="s">
        <v>2995</v>
      </c>
      <c r="W1962" s="16"/>
      <c r="X1962" s="16"/>
      <c r="Y1962" s="74">
        <v>1563</v>
      </c>
      <c r="Z1962" s="196" t="str">
        <f t="shared" si="93"/>
        <v/>
      </c>
    </row>
    <row r="1963" spans="2:26" ht="18.75">
      <c r="B1963" s="211" t="s">
        <v>2376</v>
      </c>
      <c r="C1963" s="211" t="s">
        <v>2808</v>
      </c>
      <c r="D1963" s="46" t="s">
        <v>2783</v>
      </c>
      <c r="E1963" s="31">
        <v>1</v>
      </c>
      <c r="F1963" s="31" t="s">
        <v>2807</v>
      </c>
      <c r="G1963" s="318">
        <v>0.1</v>
      </c>
      <c r="H1963" s="318">
        <f t="shared" si="91"/>
        <v>6.1728395061728392E-2</v>
      </c>
      <c r="I1963" s="319">
        <v>115</v>
      </c>
      <c r="J1963" s="251">
        <f>_xlfn.XLOOKUP($I1963,Inputs!$C$6:$C$23,Inputs!$D$6:$D$23)*$G1963</f>
        <v>4.1714285714285718E-2</v>
      </c>
      <c r="K1963" s="252">
        <f t="shared" si="92"/>
        <v>3</v>
      </c>
      <c r="L1963" s="322"/>
      <c r="M1963" s="322"/>
      <c r="N1963" s="322"/>
      <c r="O1963" s="322"/>
      <c r="P1963" s="322"/>
      <c r="Q1963" s="250">
        <f>_xlfn.XLOOKUP($I1963,Inputs!$G$6:$G$23,Inputs!$J$6:$J$23)*$K1963</f>
        <v>98.449131513647643</v>
      </c>
      <c r="R1963" s="250">
        <f>_xlfn.XLOOKUP($I1963,Inputs!$G$6:$G$23,Inputs!$K$6:$K$23)*$K1963</f>
        <v>108.40163934426229</v>
      </c>
      <c r="S1963" s="211" t="s">
        <v>1676</v>
      </c>
      <c r="T1963" s="31" t="s">
        <v>4013</v>
      </c>
      <c r="U1963" s="211" t="s">
        <v>2378</v>
      </c>
      <c r="V1963" s="31" t="s">
        <v>4641</v>
      </c>
      <c r="W1963" s="16"/>
      <c r="X1963" s="16"/>
      <c r="Y1963" s="74">
        <v>1564</v>
      </c>
      <c r="Z1963" s="196" t="str">
        <f t="shared" si="93"/>
        <v/>
      </c>
    </row>
    <row r="1964" spans="2:26" ht="18.75">
      <c r="B1964" s="211" t="s">
        <v>2376</v>
      </c>
      <c r="C1964" s="211" t="s">
        <v>2808</v>
      </c>
      <c r="D1964" s="46" t="s">
        <v>2783</v>
      </c>
      <c r="E1964" s="31">
        <v>1</v>
      </c>
      <c r="F1964" s="31" t="s">
        <v>2807</v>
      </c>
      <c r="G1964" s="318">
        <v>5</v>
      </c>
      <c r="H1964" s="318">
        <f t="shared" si="91"/>
        <v>3.0864197530864197</v>
      </c>
      <c r="I1964" s="319">
        <v>115</v>
      </c>
      <c r="J1964" s="251">
        <f>_xlfn.XLOOKUP($I1964,Inputs!$C$6:$C$23,Inputs!$D$6:$D$23)*$G1964</f>
        <v>2.0857142857142859</v>
      </c>
      <c r="K1964" s="252">
        <f t="shared" si="92"/>
        <v>3</v>
      </c>
      <c r="L1964" s="322"/>
      <c r="M1964" s="322"/>
      <c r="N1964" s="322"/>
      <c r="O1964" s="322"/>
      <c r="P1964" s="322"/>
      <c r="Q1964" s="250">
        <f>_xlfn.XLOOKUP($I1964,Inputs!$G$6:$G$23,Inputs!$J$6:$J$23)*$K1964</f>
        <v>98.449131513647643</v>
      </c>
      <c r="R1964" s="250">
        <f>_xlfn.XLOOKUP($I1964,Inputs!$G$6:$G$23,Inputs!$K$6:$K$23)*$K1964</f>
        <v>108.40163934426229</v>
      </c>
      <c r="S1964" s="211" t="s">
        <v>2379</v>
      </c>
      <c r="T1964" s="134" t="s">
        <v>2997</v>
      </c>
      <c r="U1964" s="211" t="s">
        <v>4685</v>
      </c>
      <c r="V1964" s="31" t="s">
        <v>4499</v>
      </c>
      <c r="W1964" s="16"/>
      <c r="X1964" s="16"/>
      <c r="Y1964" s="74">
        <v>1565</v>
      </c>
      <c r="Z1964" s="196" t="str">
        <f t="shared" si="93"/>
        <v/>
      </c>
    </row>
    <row r="1965" spans="2:26" ht="18.75">
      <c r="B1965" s="211" t="s">
        <v>2376</v>
      </c>
      <c r="C1965" s="211" t="s">
        <v>2808</v>
      </c>
      <c r="D1965" s="46" t="s">
        <v>2783</v>
      </c>
      <c r="E1965" s="31">
        <v>1</v>
      </c>
      <c r="F1965" s="31" t="s">
        <v>2807</v>
      </c>
      <c r="G1965" s="318">
        <v>13</v>
      </c>
      <c r="H1965" s="318">
        <f t="shared" si="91"/>
        <v>8.0246913580246915</v>
      </c>
      <c r="I1965" s="319">
        <v>115</v>
      </c>
      <c r="J1965" s="251">
        <f>_xlfn.XLOOKUP($I1965,Inputs!$C$6:$C$23,Inputs!$D$6:$D$23)*$G1965</f>
        <v>5.4228571428571426</v>
      </c>
      <c r="K1965" s="252">
        <f t="shared" si="92"/>
        <v>3</v>
      </c>
      <c r="L1965" s="322"/>
      <c r="M1965" s="322"/>
      <c r="N1965" s="322"/>
      <c r="O1965" s="322"/>
      <c r="P1965" s="322"/>
      <c r="Q1965" s="250">
        <f>_xlfn.XLOOKUP($I1965,Inputs!$G$6:$G$23,Inputs!$J$6:$J$23)*$K1965</f>
        <v>98.449131513647643</v>
      </c>
      <c r="R1965" s="250">
        <f>_xlfn.XLOOKUP($I1965,Inputs!$G$6:$G$23,Inputs!$K$6:$K$23)*$K1965</f>
        <v>108.40163934426229</v>
      </c>
      <c r="S1965" s="211" t="s">
        <v>2379</v>
      </c>
      <c r="T1965" s="31" t="s">
        <v>2997</v>
      </c>
      <c r="U1965" s="211" t="s">
        <v>1499</v>
      </c>
      <c r="V1965" s="31" t="s">
        <v>4236</v>
      </c>
      <c r="W1965" s="16"/>
      <c r="X1965" s="16"/>
      <c r="Y1965" s="74">
        <v>1566</v>
      </c>
      <c r="Z1965" s="196" t="str">
        <f t="shared" si="93"/>
        <v/>
      </c>
    </row>
    <row r="1966" spans="2:26" ht="18.75">
      <c r="B1966" s="211" t="s">
        <v>2376</v>
      </c>
      <c r="C1966" s="211" t="s">
        <v>2808</v>
      </c>
      <c r="D1966" s="46" t="s">
        <v>2783</v>
      </c>
      <c r="E1966" s="31">
        <v>1</v>
      </c>
      <c r="F1966" s="31" t="s">
        <v>2807</v>
      </c>
      <c r="G1966" s="318">
        <v>18</v>
      </c>
      <c r="H1966" s="318">
        <f t="shared" si="91"/>
        <v>11.111111111111111</v>
      </c>
      <c r="I1966" s="319">
        <v>115</v>
      </c>
      <c r="J1966" s="251">
        <f>_xlfn.XLOOKUP($I1966,Inputs!$C$6:$C$23,Inputs!$D$6:$D$23)*$G1966</f>
        <v>7.5085714285714289</v>
      </c>
      <c r="K1966" s="252">
        <f t="shared" si="92"/>
        <v>3</v>
      </c>
      <c r="L1966" s="322"/>
      <c r="M1966" s="322"/>
      <c r="N1966" s="322"/>
      <c r="O1966" s="322"/>
      <c r="P1966" s="322"/>
      <c r="Q1966" s="250">
        <f>_xlfn.XLOOKUP($I1966,Inputs!$G$6:$G$23,Inputs!$J$6:$J$23)*$K1966</f>
        <v>98.449131513647643</v>
      </c>
      <c r="R1966" s="250">
        <f>_xlfn.XLOOKUP($I1966,Inputs!$G$6:$G$23,Inputs!$K$6:$K$23)*$K1966</f>
        <v>108.40163934426229</v>
      </c>
      <c r="S1966" s="211" t="s">
        <v>2377</v>
      </c>
      <c r="T1966" s="31" t="s">
        <v>2996</v>
      </c>
      <c r="U1966" s="211" t="s">
        <v>2379</v>
      </c>
      <c r="V1966" s="31" t="s">
        <v>2997</v>
      </c>
      <c r="W1966" s="16"/>
      <c r="X1966" s="16"/>
      <c r="Y1966" s="74">
        <v>1567</v>
      </c>
      <c r="Z1966" s="196" t="str">
        <f t="shared" si="93"/>
        <v/>
      </c>
    </row>
    <row r="1967" spans="2:26" ht="18.75">
      <c r="B1967" s="211" t="s">
        <v>2376</v>
      </c>
      <c r="C1967" s="211" t="s">
        <v>2808</v>
      </c>
      <c r="D1967" s="46" t="s">
        <v>2783</v>
      </c>
      <c r="E1967" s="31">
        <v>1</v>
      </c>
      <c r="F1967" s="31" t="s">
        <v>2807</v>
      </c>
      <c r="G1967" s="318">
        <v>15</v>
      </c>
      <c r="H1967" s="318">
        <f t="shared" si="91"/>
        <v>9.2592592592592595</v>
      </c>
      <c r="I1967" s="319">
        <v>115</v>
      </c>
      <c r="J1967" s="251">
        <f>_xlfn.XLOOKUP($I1967,Inputs!$C$6:$C$23,Inputs!$D$6:$D$23)*$G1967</f>
        <v>6.2571428571428571</v>
      </c>
      <c r="K1967" s="252">
        <f t="shared" si="92"/>
        <v>3</v>
      </c>
      <c r="L1967" s="322"/>
      <c r="M1967" s="322"/>
      <c r="N1967" s="322"/>
      <c r="O1967" s="322"/>
      <c r="P1967" s="322"/>
      <c r="Q1967" s="250">
        <f>_xlfn.XLOOKUP($I1967,Inputs!$G$6:$G$23,Inputs!$J$6:$J$23)*$K1967</f>
        <v>98.449131513647643</v>
      </c>
      <c r="R1967" s="250">
        <f>_xlfn.XLOOKUP($I1967,Inputs!$G$6:$G$23,Inputs!$K$6:$K$23)*$K1967</f>
        <v>108.40163934426229</v>
      </c>
      <c r="S1967" s="211" t="s">
        <v>2377</v>
      </c>
      <c r="T1967" s="31" t="s">
        <v>2996</v>
      </c>
      <c r="U1967" s="211" t="s">
        <v>4737</v>
      </c>
      <c r="V1967" s="31" t="s">
        <v>4577</v>
      </c>
      <c r="W1967" s="16"/>
      <c r="X1967" s="16"/>
      <c r="Y1967" s="74">
        <v>1568</v>
      </c>
      <c r="Z1967" s="196" t="str">
        <f t="shared" si="93"/>
        <v/>
      </c>
    </row>
    <row r="1968" spans="2:26" ht="18.75">
      <c r="B1968" s="211" t="s">
        <v>2380</v>
      </c>
      <c r="C1968" s="211" t="s">
        <v>2808</v>
      </c>
      <c r="D1968" s="46" t="s">
        <v>2783</v>
      </c>
      <c r="E1968" s="31">
        <v>1</v>
      </c>
      <c r="F1968" s="31" t="s">
        <v>2807</v>
      </c>
      <c r="G1968" s="318">
        <v>200</v>
      </c>
      <c r="H1968" s="318">
        <f t="shared" si="91"/>
        <v>123.45679012345678</v>
      </c>
      <c r="I1968" s="319">
        <v>500</v>
      </c>
      <c r="J1968" s="251">
        <f>_xlfn.XLOOKUP($I1968,Inputs!$C$6:$C$23,Inputs!$D$6:$D$23)*$G1968</f>
        <v>79</v>
      </c>
      <c r="K1968" s="252">
        <f t="shared" si="92"/>
        <v>1.7701567543182388</v>
      </c>
      <c r="L1968" s="322"/>
      <c r="M1968" s="322"/>
      <c r="N1968" s="322"/>
      <c r="O1968" s="322"/>
      <c r="P1968" s="322"/>
      <c r="Q1968" s="250">
        <f>_xlfn.XLOOKUP($I1968,Inputs!$G$6:$G$23,Inputs!$J$6:$J$23)*$K1968</f>
        <v>1504.633241170503</v>
      </c>
      <c r="R1968" s="250">
        <f>_xlfn.XLOOKUP($I1968,Inputs!$G$6:$G$23,Inputs!$K$6:$K$23)*$K1968</f>
        <v>1902.9185108921067</v>
      </c>
      <c r="S1968" s="211" t="s">
        <v>1791</v>
      </c>
      <c r="T1968" s="134" t="s">
        <v>4613</v>
      </c>
      <c r="U1968" s="211" t="s">
        <v>2381</v>
      </c>
      <c r="V1968" s="31" t="s">
        <v>4614</v>
      </c>
      <c r="W1968" s="16"/>
      <c r="X1968" s="16"/>
      <c r="Y1968" s="74">
        <v>1569</v>
      </c>
      <c r="Z1968" s="196" t="str">
        <f t="shared" si="93"/>
        <v/>
      </c>
    </row>
    <row r="1969" spans="2:26" ht="18.75">
      <c r="B1969" s="211" t="s">
        <v>2382</v>
      </c>
      <c r="C1969" s="211" t="s">
        <v>2808</v>
      </c>
      <c r="D1969" s="46" t="s">
        <v>2783</v>
      </c>
      <c r="E1969" s="31">
        <v>1</v>
      </c>
      <c r="F1969" s="31" t="s">
        <v>2807</v>
      </c>
      <c r="G1969" s="318">
        <v>9</v>
      </c>
      <c r="H1969" s="318">
        <f t="shared" si="91"/>
        <v>5.5555555555555554</v>
      </c>
      <c r="I1969" s="319">
        <v>230</v>
      </c>
      <c r="J1969" s="251">
        <f>_xlfn.XLOOKUP($I1969,Inputs!$C$6:$C$23,Inputs!$D$6:$D$23)*$G1969</f>
        <v>4.32</v>
      </c>
      <c r="K1969" s="252">
        <f t="shared" si="92"/>
        <v>3</v>
      </c>
      <c r="L1969" s="322"/>
      <c r="M1969" s="322"/>
      <c r="N1969" s="322"/>
      <c r="O1969" s="322"/>
      <c r="P1969" s="322"/>
      <c r="Q1969" s="250">
        <f>_xlfn.XLOOKUP($I1969,Inputs!$G$6:$G$23,Inputs!$J$6:$J$23)*$K1969</f>
        <v>402</v>
      </c>
      <c r="R1969" s="250">
        <f>_xlfn.XLOOKUP($I1969,Inputs!$G$6:$G$23,Inputs!$K$6:$K$23)*$K1969</f>
        <v>435</v>
      </c>
      <c r="S1969" s="224" t="s">
        <v>4416</v>
      </c>
      <c r="T1969" s="80" t="s">
        <v>4552</v>
      </c>
      <c r="U1969" s="211" t="s">
        <v>1517</v>
      </c>
      <c r="V1969" s="31" t="s">
        <v>3987</v>
      </c>
      <c r="W1969" s="16"/>
      <c r="X1969" s="16"/>
      <c r="Y1969" s="74">
        <v>1571</v>
      </c>
      <c r="Z1969" s="196" t="str">
        <f t="shared" si="93"/>
        <v/>
      </c>
    </row>
    <row r="1970" spans="2:26" ht="18.75">
      <c r="B1970" s="211" t="s">
        <v>2383</v>
      </c>
      <c r="C1970" s="211" t="s">
        <v>2808</v>
      </c>
      <c r="D1970" s="46" t="s">
        <v>2783</v>
      </c>
      <c r="E1970" s="31">
        <v>1</v>
      </c>
      <c r="F1970" s="31" t="s">
        <v>2807</v>
      </c>
      <c r="G1970" s="318">
        <v>9</v>
      </c>
      <c r="H1970" s="318">
        <f t="shared" si="91"/>
        <v>5.5555555555555554</v>
      </c>
      <c r="I1970" s="319">
        <v>230</v>
      </c>
      <c r="J1970" s="251">
        <f>_xlfn.XLOOKUP($I1970,Inputs!$C$6:$C$23,Inputs!$D$6:$D$23)*$G1970</f>
        <v>4.32</v>
      </c>
      <c r="K1970" s="252">
        <f t="shared" si="92"/>
        <v>3</v>
      </c>
      <c r="L1970" s="322"/>
      <c r="M1970" s="322"/>
      <c r="N1970" s="322"/>
      <c r="O1970" s="322"/>
      <c r="P1970" s="322"/>
      <c r="Q1970" s="250">
        <f>_xlfn.XLOOKUP($I1970,Inputs!$G$6:$G$23,Inputs!$J$6:$J$23)*$K1970</f>
        <v>402</v>
      </c>
      <c r="R1970" s="250">
        <f>_xlfn.XLOOKUP($I1970,Inputs!$G$6:$G$23,Inputs!$K$6:$K$23)*$K1970</f>
        <v>435</v>
      </c>
      <c r="S1970" s="211" t="s">
        <v>4416</v>
      </c>
      <c r="T1970" s="134" t="s">
        <v>4552</v>
      </c>
      <c r="U1970" s="211" t="s">
        <v>1517</v>
      </c>
      <c r="V1970" s="31" t="s">
        <v>3987</v>
      </c>
      <c r="W1970" s="16"/>
      <c r="X1970" s="16"/>
      <c r="Y1970" s="74">
        <v>1574</v>
      </c>
      <c r="Z1970" s="196" t="str">
        <f t="shared" si="93"/>
        <v/>
      </c>
    </row>
    <row r="1971" spans="2:26" ht="18.75">
      <c r="B1971" s="211" t="s">
        <v>2384</v>
      </c>
      <c r="C1971" s="211" t="s">
        <v>2808</v>
      </c>
      <c r="D1971" s="46" t="s">
        <v>2783</v>
      </c>
      <c r="E1971" s="31">
        <v>1</v>
      </c>
      <c r="F1971" s="31" t="s">
        <v>2807</v>
      </c>
      <c r="G1971" s="318">
        <v>0.1</v>
      </c>
      <c r="H1971" s="318">
        <f t="shared" si="91"/>
        <v>6.1728395061728392E-2</v>
      </c>
      <c r="I1971" s="319">
        <v>115</v>
      </c>
      <c r="J1971" s="251">
        <f>_xlfn.XLOOKUP($I1971,Inputs!$C$6:$C$23,Inputs!$D$6:$D$23)*$G1971</f>
        <v>4.1714285714285718E-2</v>
      </c>
      <c r="K1971" s="252">
        <f t="shared" si="92"/>
        <v>3</v>
      </c>
      <c r="L1971" s="322"/>
      <c r="M1971" s="322"/>
      <c r="N1971" s="322"/>
      <c r="O1971" s="322"/>
      <c r="P1971" s="322"/>
      <c r="Q1971" s="250">
        <f>_xlfn.XLOOKUP($I1971,Inputs!$G$6:$G$23,Inputs!$J$6:$J$23)*$K1971</f>
        <v>98.449131513647643</v>
      </c>
      <c r="R1971" s="250">
        <f>_xlfn.XLOOKUP($I1971,Inputs!$G$6:$G$23,Inputs!$K$6:$K$23)*$K1971</f>
        <v>108.40163934426229</v>
      </c>
      <c r="S1971" s="211" t="s">
        <v>2385</v>
      </c>
      <c r="T1971" s="31" t="s">
        <v>3227</v>
      </c>
      <c r="U1971" s="211" t="s">
        <v>4672</v>
      </c>
      <c r="V1971" s="31" t="s">
        <v>4379</v>
      </c>
      <c r="W1971" s="16"/>
      <c r="X1971" s="16"/>
      <c r="Y1971" s="74">
        <v>1575</v>
      </c>
      <c r="Z1971" s="196" t="str">
        <f t="shared" si="93"/>
        <v/>
      </c>
    </row>
    <row r="1972" spans="2:26" ht="18.75">
      <c r="B1972" s="211" t="s">
        <v>2384</v>
      </c>
      <c r="C1972" s="211" t="s">
        <v>2808</v>
      </c>
      <c r="D1972" s="46" t="s">
        <v>2783</v>
      </c>
      <c r="E1972" s="31">
        <v>1</v>
      </c>
      <c r="F1972" s="31" t="s">
        <v>2807</v>
      </c>
      <c r="G1972" s="318">
        <v>3</v>
      </c>
      <c r="H1972" s="318">
        <f t="shared" si="91"/>
        <v>1.8518518518518516</v>
      </c>
      <c r="I1972" s="319">
        <v>115</v>
      </c>
      <c r="J1972" s="251">
        <f>_xlfn.XLOOKUP($I1972,Inputs!$C$6:$C$23,Inputs!$D$6:$D$23)*$G1972</f>
        <v>1.2514285714285713</v>
      </c>
      <c r="K1972" s="252">
        <f t="shared" si="92"/>
        <v>3</v>
      </c>
      <c r="L1972" s="322"/>
      <c r="M1972" s="322"/>
      <c r="N1972" s="322"/>
      <c r="O1972" s="322"/>
      <c r="P1972" s="322"/>
      <c r="Q1972" s="250">
        <f>_xlfn.XLOOKUP($I1972,Inputs!$G$6:$G$23,Inputs!$J$6:$J$23)*$K1972</f>
        <v>98.449131513647643</v>
      </c>
      <c r="R1972" s="250">
        <f>_xlfn.XLOOKUP($I1972,Inputs!$G$6:$G$23,Inputs!$K$6:$K$23)*$K1972</f>
        <v>108.40163934426229</v>
      </c>
      <c r="S1972" s="211" t="s">
        <v>2385</v>
      </c>
      <c r="T1972" s="134" t="s">
        <v>3227</v>
      </c>
      <c r="U1972" s="211" t="s">
        <v>1366</v>
      </c>
      <c r="V1972" s="31" t="s">
        <v>3226</v>
      </c>
      <c r="W1972" s="16"/>
      <c r="X1972" s="16"/>
      <c r="Y1972" s="74">
        <v>1576</v>
      </c>
      <c r="Z1972" s="196" t="str">
        <f t="shared" si="93"/>
        <v/>
      </c>
    </row>
    <row r="1973" spans="2:26" ht="18.75">
      <c r="B1973" s="211" t="s">
        <v>2384</v>
      </c>
      <c r="C1973" s="211" t="s">
        <v>2808</v>
      </c>
      <c r="D1973" s="46" t="s">
        <v>2783</v>
      </c>
      <c r="E1973" s="31">
        <v>1</v>
      </c>
      <c r="F1973" s="31" t="s">
        <v>2807</v>
      </c>
      <c r="G1973" s="318">
        <v>5</v>
      </c>
      <c r="H1973" s="318">
        <f t="shared" si="91"/>
        <v>3.0864197530864197</v>
      </c>
      <c r="I1973" s="319">
        <v>115</v>
      </c>
      <c r="J1973" s="251">
        <f>_xlfn.XLOOKUP($I1973,Inputs!$C$6:$C$23,Inputs!$D$6:$D$23)*$G1973</f>
        <v>2.0857142857142859</v>
      </c>
      <c r="K1973" s="252">
        <f t="shared" si="92"/>
        <v>3</v>
      </c>
      <c r="L1973" s="322"/>
      <c r="M1973" s="322"/>
      <c r="N1973" s="322"/>
      <c r="O1973" s="322"/>
      <c r="P1973" s="322"/>
      <c r="Q1973" s="250">
        <f>_xlfn.XLOOKUP($I1973,Inputs!$G$6:$G$23,Inputs!$J$6:$J$23)*$K1973</f>
        <v>98.449131513647643</v>
      </c>
      <c r="R1973" s="250">
        <f>_xlfn.XLOOKUP($I1973,Inputs!$G$6:$G$23,Inputs!$K$6:$K$23)*$K1973</f>
        <v>108.40163934426229</v>
      </c>
      <c r="S1973" s="211" t="s">
        <v>2386</v>
      </c>
      <c r="T1973" s="31" t="s">
        <v>3225</v>
      </c>
      <c r="U1973" s="211" t="s">
        <v>2220</v>
      </c>
      <c r="V1973" s="31" t="s">
        <v>3224</v>
      </c>
      <c r="W1973" s="16"/>
      <c r="X1973" s="16"/>
      <c r="Y1973" s="74">
        <v>1577</v>
      </c>
      <c r="Z1973" s="196" t="str">
        <f t="shared" si="93"/>
        <v/>
      </c>
    </row>
    <row r="1974" spans="2:26" ht="18.75">
      <c r="B1974" s="211" t="s">
        <v>2384</v>
      </c>
      <c r="C1974" s="211" t="s">
        <v>2808</v>
      </c>
      <c r="D1974" s="46" t="s">
        <v>2783</v>
      </c>
      <c r="E1974" s="31">
        <v>1</v>
      </c>
      <c r="F1974" s="31" t="s">
        <v>2807</v>
      </c>
      <c r="G1974" s="318">
        <v>2</v>
      </c>
      <c r="H1974" s="318">
        <f t="shared" si="91"/>
        <v>1.2345679012345678</v>
      </c>
      <c r="I1974" s="319">
        <v>115</v>
      </c>
      <c r="J1974" s="251">
        <f>_xlfn.XLOOKUP($I1974,Inputs!$C$6:$C$23,Inputs!$D$6:$D$23)*$G1974</f>
        <v>0.8342857142857143</v>
      </c>
      <c r="K1974" s="252">
        <f t="shared" si="92"/>
        <v>3</v>
      </c>
      <c r="L1974" s="322"/>
      <c r="M1974" s="322"/>
      <c r="N1974" s="322"/>
      <c r="O1974" s="322"/>
      <c r="P1974" s="322"/>
      <c r="Q1974" s="250">
        <f>_xlfn.XLOOKUP($I1974,Inputs!$G$6:$G$23,Inputs!$J$6:$J$23)*$K1974</f>
        <v>98.449131513647643</v>
      </c>
      <c r="R1974" s="250">
        <f>_xlfn.XLOOKUP($I1974,Inputs!$G$6:$G$23,Inputs!$K$6:$K$23)*$K1974</f>
        <v>108.40163934426229</v>
      </c>
      <c r="S1974" s="211" t="s">
        <v>2387</v>
      </c>
      <c r="T1974" s="31" t="s">
        <v>3344</v>
      </c>
      <c r="U1974" s="211" t="s">
        <v>4699</v>
      </c>
      <c r="V1974" s="31" t="s">
        <v>4514</v>
      </c>
      <c r="W1974" s="16"/>
      <c r="X1974" s="16"/>
      <c r="Y1974" s="74">
        <v>1578</v>
      </c>
      <c r="Z1974" s="196" t="str">
        <f t="shared" si="93"/>
        <v/>
      </c>
    </row>
    <row r="1975" spans="2:26" ht="18.75">
      <c r="B1975" s="211" t="s">
        <v>2384</v>
      </c>
      <c r="C1975" s="211" t="s">
        <v>2808</v>
      </c>
      <c r="D1975" s="46" t="s">
        <v>2783</v>
      </c>
      <c r="E1975" s="31">
        <v>1</v>
      </c>
      <c r="F1975" s="31" t="s">
        <v>2807</v>
      </c>
      <c r="G1975" s="318">
        <v>2</v>
      </c>
      <c r="H1975" s="318">
        <f t="shared" si="91"/>
        <v>1.2345679012345678</v>
      </c>
      <c r="I1975" s="319">
        <v>115</v>
      </c>
      <c r="J1975" s="251">
        <f>_xlfn.XLOOKUP($I1975,Inputs!$C$6:$C$23,Inputs!$D$6:$D$23)*$G1975</f>
        <v>0.8342857142857143</v>
      </c>
      <c r="K1975" s="252">
        <f t="shared" si="92"/>
        <v>3</v>
      </c>
      <c r="L1975" s="322"/>
      <c r="M1975" s="322"/>
      <c r="N1975" s="322"/>
      <c r="O1975" s="322"/>
      <c r="P1975" s="322"/>
      <c r="Q1975" s="250">
        <f>_xlfn.XLOOKUP($I1975,Inputs!$G$6:$G$23,Inputs!$J$6:$J$23)*$K1975</f>
        <v>98.449131513647643</v>
      </c>
      <c r="R1975" s="250">
        <f>_xlfn.XLOOKUP($I1975,Inputs!$G$6:$G$23,Inputs!$K$6:$K$23)*$K1975</f>
        <v>108.40163934426229</v>
      </c>
      <c r="S1975" s="211" t="s">
        <v>2387</v>
      </c>
      <c r="T1975" s="31" t="s">
        <v>3344</v>
      </c>
      <c r="U1975" s="211" t="s">
        <v>2388</v>
      </c>
      <c r="V1975" s="31" t="s">
        <v>3345</v>
      </c>
      <c r="W1975" s="16"/>
      <c r="X1975" s="16"/>
      <c r="Y1975" s="74">
        <v>1579</v>
      </c>
      <c r="Z1975" s="196" t="str">
        <f t="shared" si="93"/>
        <v/>
      </c>
    </row>
    <row r="1976" spans="2:26" ht="18.75">
      <c r="B1976" s="211" t="s">
        <v>2384</v>
      </c>
      <c r="C1976" s="211" t="s">
        <v>2808</v>
      </c>
      <c r="D1976" s="46" t="s">
        <v>2783</v>
      </c>
      <c r="E1976" s="31">
        <v>1</v>
      </c>
      <c r="F1976" s="31" t="s">
        <v>2807</v>
      </c>
      <c r="G1976" s="318">
        <v>5</v>
      </c>
      <c r="H1976" s="318">
        <f t="shared" si="91"/>
        <v>3.0864197530864197</v>
      </c>
      <c r="I1976" s="319">
        <v>115</v>
      </c>
      <c r="J1976" s="251">
        <f>_xlfn.XLOOKUP($I1976,Inputs!$C$6:$C$23,Inputs!$D$6:$D$23)*$G1976</f>
        <v>2.0857142857142859</v>
      </c>
      <c r="K1976" s="252">
        <f t="shared" si="92"/>
        <v>3</v>
      </c>
      <c r="L1976" s="322"/>
      <c r="M1976" s="322"/>
      <c r="N1976" s="322"/>
      <c r="O1976" s="322"/>
      <c r="P1976" s="322"/>
      <c r="Q1976" s="250">
        <f>_xlfn.XLOOKUP($I1976,Inputs!$G$6:$G$23,Inputs!$J$6:$J$23)*$K1976</f>
        <v>98.449131513647643</v>
      </c>
      <c r="R1976" s="250">
        <f>_xlfn.XLOOKUP($I1976,Inputs!$G$6:$G$23,Inputs!$K$6:$K$23)*$K1976</f>
        <v>108.40163934426229</v>
      </c>
      <c r="S1976" s="211" t="s">
        <v>2220</v>
      </c>
      <c r="T1976" s="31" t="s">
        <v>3224</v>
      </c>
      <c r="U1976" s="211" t="s">
        <v>2385</v>
      </c>
      <c r="V1976" s="31" t="s">
        <v>3227</v>
      </c>
      <c r="W1976" s="16"/>
      <c r="X1976" s="16"/>
      <c r="Y1976" s="74">
        <v>1580</v>
      </c>
      <c r="Z1976" s="196" t="str">
        <f t="shared" si="93"/>
        <v/>
      </c>
    </row>
    <row r="1977" spans="2:26" ht="18.75">
      <c r="B1977" s="211" t="s">
        <v>2384</v>
      </c>
      <c r="C1977" s="211" t="s">
        <v>2808</v>
      </c>
      <c r="D1977" s="46" t="s">
        <v>2783</v>
      </c>
      <c r="E1977" s="31">
        <v>1</v>
      </c>
      <c r="F1977" s="31" t="s">
        <v>2807</v>
      </c>
      <c r="G1977" s="318">
        <v>5</v>
      </c>
      <c r="H1977" s="318">
        <f t="shared" si="91"/>
        <v>3.0864197530864197</v>
      </c>
      <c r="I1977" s="319">
        <v>115</v>
      </c>
      <c r="J1977" s="251">
        <f>_xlfn.XLOOKUP($I1977,Inputs!$C$6:$C$23,Inputs!$D$6:$D$23)*$G1977</f>
        <v>2.0857142857142859</v>
      </c>
      <c r="K1977" s="252">
        <f t="shared" si="92"/>
        <v>3</v>
      </c>
      <c r="L1977" s="322"/>
      <c r="M1977" s="322"/>
      <c r="N1977" s="322"/>
      <c r="O1977" s="322"/>
      <c r="P1977" s="322"/>
      <c r="Q1977" s="250">
        <f>_xlfn.XLOOKUP($I1977,Inputs!$G$6:$G$23,Inputs!$J$6:$J$23)*$K1977</f>
        <v>98.449131513647643</v>
      </c>
      <c r="R1977" s="250">
        <f>_xlfn.XLOOKUP($I1977,Inputs!$G$6:$G$23,Inputs!$K$6:$K$23)*$K1977</f>
        <v>108.40163934426229</v>
      </c>
      <c r="S1977" s="211" t="s">
        <v>2220</v>
      </c>
      <c r="T1977" s="134" t="s">
        <v>3224</v>
      </c>
      <c r="U1977" s="211" t="s">
        <v>4471</v>
      </c>
      <c r="V1977" s="31" t="s">
        <v>3381</v>
      </c>
      <c r="W1977" s="16"/>
      <c r="X1977" s="16"/>
      <c r="Y1977" s="74">
        <v>1581</v>
      </c>
      <c r="Z1977" s="196" t="str">
        <f t="shared" si="93"/>
        <v/>
      </c>
    </row>
    <row r="1978" spans="2:26" ht="18.75">
      <c r="B1978" s="211" t="s">
        <v>2384</v>
      </c>
      <c r="C1978" s="211" t="s">
        <v>2808</v>
      </c>
      <c r="D1978" s="46" t="s">
        <v>2783</v>
      </c>
      <c r="E1978" s="31">
        <v>1</v>
      </c>
      <c r="F1978" s="31" t="s">
        <v>2807</v>
      </c>
      <c r="G1978" s="318">
        <v>0.1</v>
      </c>
      <c r="H1978" s="318">
        <f t="shared" si="91"/>
        <v>6.1728395061728392E-2</v>
      </c>
      <c r="I1978" s="319">
        <v>115</v>
      </c>
      <c r="J1978" s="251">
        <f>_xlfn.XLOOKUP($I1978,Inputs!$C$6:$C$23,Inputs!$D$6:$D$23)*$G1978</f>
        <v>4.1714285714285718E-2</v>
      </c>
      <c r="K1978" s="252">
        <f t="shared" si="92"/>
        <v>3</v>
      </c>
      <c r="L1978" s="322"/>
      <c r="M1978" s="322"/>
      <c r="N1978" s="322"/>
      <c r="O1978" s="322"/>
      <c r="P1978" s="322"/>
      <c r="Q1978" s="250">
        <f>_xlfn.XLOOKUP($I1978,Inputs!$G$6:$G$23,Inputs!$J$6:$J$23)*$K1978</f>
        <v>98.449131513647643</v>
      </c>
      <c r="R1978" s="250">
        <f>_xlfn.XLOOKUP($I1978,Inputs!$G$6:$G$23,Inputs!$K$6:$K$23)*$K1978</f>
        <v>108.40163934426229</v>
      </c>
      <c r="S1978" s="211" t="s">
        <v>2389</v>
      </c>
      <c r="T1978" s="31" t="s">
        <v>2998</v>
      </c>
      <c r="U1978" s="211" t="s">
        <v>2390</v>
      </c>
      <c r="V1978" s="31" t="s">
        <v>4080</v>
      </c>
      <c r="W1978" s="16"/>
      <c r="X1978" s="16"/>
      <c r="Y1978" s="74">
        <v>1582</v>
      </c>
      <c r="Z1978" s="196" t="str">
        <f t="shared" si="93"/>
        <v/>
      </c>
    </row>
    <row r="1979" spans="2:26" ht="18.75">
      <c r="B1979" s="211" t="s">
        <v>2384</v>
      </c>
      <c r="C1979" s="211" t="s">
        <v>2808</v>
      </c>
      <c r="D1979" s="46" t="s">
        <v>2783</v>
      </c>
      <c r="E1979" s="31">
        <v>1</v>
      </c>
      <c r="F1979" s="31" t="s">
        <v>2807</v>
      </c>
      <c r="G1979" s="318">
        <v>0.1</v>
      </c>
      <c r="H1979" s="318">
        <f t="shared" si="91"/>
        <v>6.1728395061728392E-2</v>
      </c>
      <c r="I1979" s="319">
        <v>115</v>
      </c>
      <c r="J1979" s="251">
        <f>_xlfn.XLOOKUP($I1979,Inputs!$C$6:$C$23,Inputs!$D$6:$D$23)*$G1979</f>
        <v>4.1714285714285718E-2</v>
      </c>
      <c r="K1979" s="252">
        <f t="shared" si="92"/>
        <v>3</v>
      </c>
      <c r="L1979" s="322"/>
      <c r="M1979" s="322"/>
      <c r="N1979" s="322"/>
      <c r="O1979" s="322"/>
      <c r="P1979" s="322"/>
      <c r="Q1979" s="250">
        <f>_xlfn.XLOOKUP($I1979,Inputs!$G$6:$G$23,Inputs!$J$6:$J$23)*$K1979</f>
        <v>98.449131513647643</v>
      </c>
      <c r="R1979" s="250">
        <f>_xlfn.XLOOKUP($I1979,Inputs!$G$6:$G$23,Inputs!$K$6:$K$23)*$K1979</f>
        <v>108.40163934426229</v>
      </c>
      <c r="S1979" s="211" t="s">
        <v>2389</v>
      </c>
      <c r="T1979" s="134" t="s">
        <v>2998</v>
      </c>
      <c r="U1979" s="211" t="s">
        <v>2391</v>
      </c>
      <c r="V1979" s="31" t="s">
        <v>3343</v>
      </c>
      <c r="W1979" s="16"/>
      <c r="X1979" s="16"/>
      <c r="Y1979" s="74">
        <v>1583</v>
      </c>
      <c r="Z1979" s="196" t="str">
        <f t="shared" si="93"/>
        <v/>
      </c>
    </row>
    <row r="1980" spans="2:26" ht="18.75">
      <c r="B1980" s="211" t="s">
        <v>2384</v>
      </c>
      <c r="C1980" s="211" t="s">
        <v>2808</v>
      </c>
      <c r="D1980" s="46" t="s">
        <v>2783</v>
      </c>
      <c r="E1980" s="31">
        <v>1</v>
      </c>
      <c r="F1980" s="31" t="s">
        <v>2807</v>
      </c>
      <c r="G1980" s="318">
        <v>30</v>
      </c>
      <c r="H1980" s="318">
        <f t="shared" si="91"/>
        <v>18.518518518518519</v>
      </c>
      <c r="I1980" s="319">
        <v>115</v>
      </c>
      <c r="J1980" s="251">
        <f>_xlfn.XLOOKUP($I1980,Inputs!$C$6:$C$23,Inputs!$D$6:$D$23)*$G1980</f>
        <v>12.514285714285714</v>
      </c>
      <c r="K1980" s="252">
        <f t="shared" si="92"/>
        <v>3</v>
      </c>
      <c r="L1980" s="322"/>
      <c r="M1980" s="322"/>
      <c r="N1980" s="322"/>
      <c r="O1980" s="322"/>
      <c r="P1980" s="322"/>
      <c r="Q1980" s="250">
        <f>_xlfn.XLOOKUP($I1980,Inputs!$G$6:$G$23,Inputs!$J$6:$J$23)*$K1980</f>
        <v>98.449131513647643</v>
      </c>
      <c r="R1980" s="250">
        <f>_xlfn.XLOOKUP($I1980,Inputs!$G$6:$G$23,Inputs!$K$6:$K$23)*$K1980</f>
        <v>108.40163934426229</v>
      </c>
      <c r="S1980" s="211" t="s">
        <v>2391</v>
      </c>
      <c r="T1980" s="134" t="s">
        <v>3343</v>
      </c>
      <c r="U1980" s="211" t="s">
        <v>2387</v>
      </c>
      <c r="V1980" s="31" t="s">
        <v>3344</v>
      </c>
      <c r="W1980" s="16"/>
      <c r="X1980" s="16"/>
      <c r="Y1980" s="74">
        <v>1584</v>
      </c>
      <c r="Z1980" s="196" t="str">
        <f t="shared" si="93"/>
        <v/>
      </c>
    </row>
    <row r="1981" spans="2:26" ht="18.75">
      <c r="B1981" s="211" t="s">
        <v>2384</v>
      </c>
      <c r="C1981" s="211" t="s">
        <v>2808</v>
      </c>
      <c r="D1981" s="46" t="s">
        <v>2783</v>
      </c>
      <c r="E1981" s="31">
        <v>1</v>
      </c>
      <c r="F1981" s="31" t="s">
        <v>2807</v>
      </c>
      <c r="G1981" s="318">
        <v>1</v>
      </c>
      <c r="H1981" s="318">
        <f t="shared" si="91"/>
        <v>0.61728395061728392</v>
      </c>
      <c r="I1981" s="319">
        <v>115</v>
      </c>
      <c r="J1981" s="251">
        <f>_xlfn.XLOOKUP($I1981,Inputs!$C$6:$C$23,Inputs!$D$6:$D$23)*$G1981</f>
        <v>0.41714285714285715</v>
      </c>
      <c r="K1981" s="252">
        <f t="shared" si="92"/>
        <v>3</v>
      </c>
      <c r="L1981" s="322"/>
      <c r="M1981" s="322"/>
      <c r="N1981" s="322"/>
      <c r="O1981" s="322"/>
      <c r="P1981" s="322"/>
      <c r="Q1981" s="250">
        <f>_xlfn.XLOOKUP($I1981,Inputs!$G$6:$G$23,Inputs!$J$6:$J$23)*$K1981</f>
        <v>98.449131513647643</v>
      </c>
      <c r="R1981" s="250">
        <f>_xlfn.XLOOKUP($I1981,Inputs!$G$6:$G$23,Inputs!$K$6:$K$23)*$K1981</f>
        <v>108.40163934426229</v>
      </c>
      <c r="S1981" s="211" t="s">
        <v>2388</v>
      </c>
      <c r="T1981" s="31" t="s">
        <v>3345</v>
      </c>
      <c r="U1981" s="211" t="s">
        <v>4702</v>
      </c>
      <c r="V1981" s="31" t="s">
        <v>4515</v>
      </c>
      <c r="W1981" s="16"/>
      <c r="X1981" s="16"/>
      <c r="Y1981" s="74">
        <v>1585</v>
      </c>
      <c r="Z1981" s="196" t="str">
        <f t="shared" si="93"/>
        <v/>
      </c>
    </row>
    <row r="1982" spans="2:26" ht="18.75">
      <c r="B1982" s="211" t="s">
        <v>2384</v>
      </c>
      <c r="C1982" s="211" t="s">
        <v>2808</v>
      </c>
      <c r="D1982" s="46" t="s">
        <v>2783</v>
      </c>
      <c r="E1982" s="31">
        <v>1</v>
      </c>
      <c r="F1982" s="31" t="s">
        <v>2807</v>
      </c>
      <c r="G1982" s="318">
        <v>1</v>
      </c>
      <c r="H1982" s="318">
        <f t="shared" si="91"/>
        <v>0.61728395061728392</v>
      </c>
      <c r="I1982" s="319">
        <v>115</v>
      </c>
      <c r="J1982" s="251">
        <f>_xlfn.XLOOKUP($I1982,Inputs!$C$6:$C$23,Inputs!$D$6:$D$23)*$G1982</f>
        <v>0.41714285714285715</v>
      </c>
      <c r="K1982" s="252">
        <f t="shared" si="92"/>
        <v>3</v>
      </c>
      <c r="L1982" s="322"/>
      <c r="M1982" s="322"/>
      <c r="N1982" s="322"/>
      <c r="O1982" s="322"/>
      <c r="P1982" s="322"/>
      <c r="Q1982" s="250">
        <f>_xlfn.XLOOKUP($I1982,Inputs!$G$6:$G$23,Inputs!$J$6:$J$23)*$K1982</f>
        <v>98.449131513647643</v>
      </c>
      <c r="R1982" s="250">
        <f>_xlfn.XLOOKUP($I1982,Inputs!$G$6:$G$23,Inputs!$K$6:$K$23)*$K1982</f>
        <v>108.40163934426229</v>
      </c>
      <c r="S1982" s="211" t="s">
        <v>2388</v>
      </c>
      <c r="T1982" s="31" t="s">
        <v>3345</v>
      </c>
      <c r="U1982" s="211" t="s">
        <v>4700</v>
      </c>
      <c r="V1982" s="31" t="s">
        <v>4516</v>
      </c>
      <c r="W1982" s="16"/>
      <c r="X1982" s="16"/>
      <c r="Y1982" s="74">
        <v>1586</v>
      </c>
      <c r="Z1982" s="196" t="str">
        <f t="shared" si="93"/>
        <v/>
      </c>
    </row>
    <row r="1983" spans="2:26" ht="18.75">
      <c r="B1983" s="211" t="s">
        <v>2384</v>
      </c>
      <c r="C1983" s="211" t="s">
        <v>2808</v>
      </c>
      <c r="D1983" s="46" t="s">
        <v>2783</v>
      </c>
      <c r="E1983" s="31">
        <v>1</v>
      </c>
      <c r="F1983" s="31" t="s">
        <v>2807</v>
      </c>
      <c r="G1983" s="318">
        <v>2</v>
      </c>
      <c r="H1983" s="318">
        <f t="shared" si="91"/>
        <v>1.2345679012345678</v>
      </c>
      <c r="I1983" s="319">
        <v>115</v>
      </c>
      <c r="J1983" s="251">
        <f>_xlfn.XLOOKUP($I1983,Inputs!$C$6:$C$23,Inputs!$D$6:$D$23)*$G1983</f>
        <v>0.8342857142857143</v>
      </c>
      <c r="K1983" s="252">
        <f t="shared" si="92"/>
        <v>3</v>
      </c>
      <c r="L1983" s="322"/>
      <c r="M1983" s="322"/>
      <c r="N1983" s="322"/>
      <c r="O1983" s="322"/>
      <c r="P1983" s="322"/>
      <c r="Q1983" s="250">
        <f>_xlfn.XLOOKUP($I1983,Inputs!$G$6:$G$23,Inputs!$J$6:$J$23)*$K1983</f>
        <v>98.449131513647643</v>
      </c>
      <c r="R1983" s="250">
        <f>_xlfn.XLOOKUP($I1983,Inputs!$G$6:$G$23,Inputs!$K$6:$K$23)*$K1983</f>
        <v>108.40163934426229</v>
      </c>
      <c r="S1983" s="211" t="s">
        <v>1366</v>
      </c>
      <c r="T1983" s="31" t="s">
        <v>3226</v>
      </c>
      <c r="U1983" s="211" t="s">
        <v>2389</v>
      </c>
      <c r="V1983" s="31" t="s">
        <v>2998</v>
      </c>
      <c r="W1983" s="16"/>
      <c r="X1983" s="16"/>
      <c r="Y1983" s="74">
        <v>1587</v>
      </c>
      <c r="Z1983" s="196" t="str">
        <f t="shared" si="93"/>
        <v/>
      </c>
    </row>
    <row r="1984" spans="2:26" ht="18.75">
      <c r="B1984" s="211" t="s">
        <v>2384</v>
      </c>
      <c r="C1984" s="211" t="s">
        <v>2808</v>
      </c>
      <c r="D1984" s="46" t="s">
        <v>2783</v>
      </c>
      <c r="E1984" s="31">
        <v>1</v>
      </c>
      <c r="F1984" s="31" t="s">
        <v>2807</v>
      </c>
      <c r="G1984" s="318">
        <v>1</v>
      </c>
      <c r="H1984" s="318">
        <f t="shared" si="91"/>
        <v>0.61728395061728392</v>
      </c>
      <c r="I1984" s="319">
        <v>115</v>
      </c>
      <c r="J1984" s="251">
        <f>_xlfn.XLOOKUP($I1984,Inputs!$C$6:$C$23,Inputs!$D$6:$D$23)*$G1984</f>
        <v>0.41714285714285715</v>
      </c>
      <c r="K1984" s="252">
        <f t="shared" si="92"/>
        <v>3</v>
      </c>
      <c r="L1984" s="322"/>
      <c r="M1984" s="322"/>
      <c r="N1984" s="322"/>
      <c r="O1984" s="322"/>
      <c r="P1984" s="322"/>
      <c r="Q1984" s="250">
        <f>_xlfn.XLOOKUP($I1984,Inputs!$G$6:$G$23,Inputs!$J$6:$J$23)*$K1984</f>
        <v>98.449131513647643</v>
      </c>
      <c r="R1984" s="250">
        <f>_xlfn.XLOOKUP($I1984,Inputs!$G$6:$G$23,Inputs!$K$6:$K$23)*$K1984</f>
        <v>108.40163934426229</v>
      </c>
      <c r="S1984" s="211" t="s">
        <v>1366</v>
      </c>
      <c r="T1984" s="134" t="s">
        <v>3226</v>
      </c>
      <c r="U1984" s="211" t="s">
        <v>4728</v>
      </c>
      <c r="V1984" s="31" t="s">
        <v>4564</v>
      </c>
      <c r="W1984" s="16"/>
      <c r="X1984" s="16"/>
      <c r="Y1984" s="74">
        <v>1588</v>
      </c>
      <c r="Z1984" s="196" t="str">
        <f t="shared" si="93"/>
        <v/>
      </c>
    </row>
    <row r="1985" spans="2:26" ht="18.75">
      <c r="B1985" s="211" t="s">
        <v>2384</v>
      </c>
      <c r="C1985" s="211" t="s">
        <v>2808</v>
      </c>
      <c r="D1985" s="46" t="s">
        <v>2783</v>
      </c>
      <c r="E1985" s="31">
        <v>1</v>
      </c>
      <c r="F1985" s="31" t="s">
        <v>2807</v>
      </c>
      <c r="G1985" s="318">
        <v>5</v>
      </c>
      <c r="H1985" s="318">
        <f t="shared" si="91"/>
        <v>3.0864197530864197</v>
      </c>
      <c r="I1985" s="319">
        <v>115</v>
      </c>
      <c r="J1985" s="251">
        <f>_xlfn.XLOOKUP($I1985,Inputs!$C$6:$C$23,Inputs!$D$6:$D$23)*$G1985</f>
        <v>2.0857142857142859</v>
      </c>
      <c r="K1985" s="252">
        <f t="shared" si="92"/>
        <v>3</v>
      </c>
      <c r="L1985" s="322"/>
      <c r="M1985" s="322"/>
      <c r="N1985" s="322"/>
      <c r="O1985" s="322"/>
      <c r="P1985" s="322"/>
      <c r="Q1985" s="250">
        <f>_xlfn.XLOOKUP($I1985,Inputs!$G$6:$G$23,Inputs!$J$6:$J$23)*$K1985</f>
        <v>98.449131513647643</v>
      </c>
      <c r="R1985" s="250">
        <f>_xlfn.XLOOKUP($I1985,Inputs!$G$6:$G$23,Inputs!$K$6:$K$23)*$K1985</f>
        <v>108.40163934426229</v>
      </c>
      <c r="S1985" s="211" t="s">
        <v>1791</v>
      </c>
      <c r="T1985" s="31" t="s">
        <v>4613</v>
      </c>
      <c r="U1985" s="211" t="s">
        <v>2386</v>
      </c>
      <c r="V1985" s="31" t="s">
        <v>3225</v>
      </c>
      <c r="W1985" s="16"/>
      <c r="X1985" s="16"/>
      <c r="Y1985" s="74">
        <v>1589</v>
      </c>
      <c r="Z1985" s="196" t="str">
        <f t="shared" si="93"/>
        <v/>
      </c>
    </row>
    <row r="1986" spans="2:26" ht="18.75">
      <c r="B1986" s="211" t="s">
        <v>2392</v>
      </c>
      <c r="C1986" s="211" t="s">
        <v>2808</v>
      </c>
      <c r="D1986" s="46" t="s">
        <v>2783</v>
      </c>
      <c r="E1986" s="31">
        <v>1</v>
      </c>
      <c r="F1986" s="31" t="s">
        <v>2807</v>
      </c>
      <c r="G1986" s="318">
        <v>9</v>
      </c>
      <c r="H1986" s="318">
        <f t="shared" si="91"/>
        <v>5.5555555555555554</v>
      </c>
      <c r="I1986" s="319">
        <v>230</v>
      </c>
      <c r="J1986" s="251">
        <f>_xlfn.XLOOKUP($I1986,Inputs!$C$6:$C$23,Inputs!$D$6:$D$23)*$G1986</f>
        <v>4.32</v>
      </c>
      <c r="K1986" s="252">
        <f t="shared" si="92"/>
        <v>3</v>
      </c>
      <c r="L1986" s="322"/>
      <c r="M1986" s="322"/>
      <c r="N1986" s="322"/>
      <c r="O1986" s="322"/>
      <c r="P1986" s="322"/>
      <c r="Q1986" s="250">
        <f>_xlfn.XLOOKUP($I1986,Inputs!$G$6:$G$23,Inputs!$J$6:$J$23)*$K1986</f>
        <v>402</v>
      </c>
      <c r="R1986" s="250">
        <f>_xlfn.XLOOKUP($I1986,Inputs!$G$6:$G$23,Inputs!$K$6:$K$23)*$K1986</f>
        <v>435</v>
      </c>
      <c r="S1986" s="224" t="s">
        <v>4416</v>
      </c>
      <c r="T1986" s="80" t="s">
        <v>4552</v>
      </c>
      <c r="U1986" s="211" t="s">
        <v>1517</v>
      </c>
      <c r="V1986" s="31" t="s">
        <v>3987</v>
      </c>
      <c r="W1986" s="16"/>
      <c r="X1986" s="16"/>
      <c r="Y1986" s="74">
        <v>1590</v>
      </c>
      <c r="Z1986" s="196" t="str">
        <f t="shared" si="93"/>
        <v/>
      </c>
    </row>
    <row r="1987" spans="2:26" ht="18.75">
      <c r="B1987" s="211" t="s">
        <v>2393</v>
      </c>
      <c r="C1987" s="211" t="s">
        <v>2808</v>
      </c>
      <c r="D1987" s="46" t="s">
        <v>2783</v>
      </c>
      <c r="E1987" s="31">
        <v>1</v>
      </c>
      <c r="F1987" s="31" t="s">
        <v>2807</v>
      </c>
      <c r="G1987" s="318">
        <v>0.1</v>
      </c>
      <c r="H1987" s="318">
        <f t="shared" si="91"/>
        <v>6.1728395061728392E-2</v>
      </c>
      <c r="I1987" s="319">
        <v>230</v>
      </c>
      <c r="J1987" s="251">
        <f>_xlfn.XLOOKUP($I1987,Inputs!$C$6:$C$23,Inputs!$D$6:$D$23)*$G1987</f>
        <v>4.8000000000000001E-2</v>
      </c>
      <c r="K1987" s="252">
        <f t="shared" si="92"/>
        <v>3</v>
      </c>
      <c r="L1987" s="322"/>
      <c r="M1987" s="322"/>
      <c r="N1987" s="322"/>
      <c r="O1987" s="322"/>
      <c r="P1987" s="322"/>
      <c r="Q1987" s="250">
        <f>_xlfn.XLOOKUP($I1987,Inputs!$G$6:$G$23,Inputs!$J$6:$J$23)*$K1987</f>
        <v>402</v>
      </c>
      <c r="R1987" s="250">
        <f>_xlfn.XLOOKUP($I1987,Inputs!$G$6:$G$23,Inputs!$K$6:$K$23)*$K1987</f>
        <v>435</v>
      </c>
      <c r="S1987" s="211" t="s">
        <v>2394</v>
      </c>
      <c r="T1987" s="134" t="s">
        <v>3001</v>
      </c>
      <c r="U1987" s="211" t="s">
        <v>1423</v>
      </c>
      <c r="V1987" s="31" t="s">
        <v>4631</v>
      </c>
      <c r="W1987" s="16"/>
      <c r="X1987" s="16"/>
      <c r="Y1987" s="74">
        <v>1591</v>
      </c>
      <c r="Z1987" s="196" t="str">
        <f t="shared" si="93"/>
        <v/>
      </c>
    </row>
    <row r="1988" spans="2:26" ht="18.75">
      <c r="B1988" s="211" t="s">
        <v>2393</v>
      </c>
      <c r="C1988" s="211" t="s">
        <v>2808</v>
      </c>
      <c r="D1988" s="46" t="s">
        <v>2783</v>
      </c>
      <c r="E1988" s="31">
        <v>1</v>
      </c>
      <c r="F1988" s="31" t="s">
        <v>2807</v>
      </c>
      <c r="G1988" s="318">
        <v>0.1</v>
      </c>
      <c r="H1988" s="318">
        <f t="shared" ref="H1988:H2051" si="94">G1988/1.62</f>
        <v>6.1728395061728392E-2</v>
      </c>
      <c r="I1988" s="319">
        <v>230</v>
      </c>
      <c r="J1988" s="251">
        <f>_xlfn.XLOOKUP($I1988,Inputs!$C$6:$C$23,Inputs!$D$6:$D$23)*$G1988</f>
        <v>4.8000000000000001E-2</v>
      </c>
      <c r="K1988" s="252">
        <f t="shared" ref="K1988:K2051" si="95">IF((42.4*(H1988)^(-0.6595))&gt;=3,3,(IF(42.4*(H1988)^(-0.6595)&lt;=0.5,0.5,(42.4*(H1988)^(-0.6595)))))</f>
        <v>3</v>
      </c>
      <c r="L1988" s="322"/>
      <c r="M1988" s="322"/>
      <c r="N1988" s="322"/>
      <c r="O1988" s="322"/>
      <c r="P1988" s="322"/>
      <c r="Q1988" s="250">
        <f>_xlfn.XLOOKUP($I1988,Inputs!$G$6:$G$23,Inputs!$J$6:$J$23)*$K1988</f>
        <v>402</v>
      </c>
      <c r="R1988" s="250">
        <f>_xlfn.XLOOKUP($I1988,Inputs!$G$6:$G$23,Inputs!$K$6:$K$23)*$K1988</f>
        <v>435</v>
      </c>
      <c r="S1988" s="211" t="s">
        <v>5561</v>
      </c>
      <c r="T1988" s="31" t="s">
        <v>3000</v>
      </c>
      <c r="U1988" s="211" t="s">
        <v>4688</v>
      </c>
      <c r="V1988" s="31" t="s">
        <v>4472</v>
      </c>
      <c r="W1988" s="16"/>
      <c r="X1988" s="16"/>
      <c r="Y1988" s="74">
        <v>1592</v>
      </c>
      <c r="Z1988" s="196" t="str">
        <f t="shared" si="93"/>
        <v/>
      </c>
    </row>
    <row r="1989" spans="2:26" ht="18.75">
      <c r="B1989" s="211" t="s">
        <v>2393</v>
      </c>
      <c r="C1989" s="211" t="s">
        <v>2808</v>
      </c>
      <c r="D1989" s="46" t="s">
        <v>2783</v>
      </c>
      <c r="E1989" s="31">
        <v>1</v>
      </c>
      <c r="F1989" s="31" t="s">
        <v>2807</v>
      </c>
      <c r="G1989" s="318">
        <v>2</v>
      </c>
      <c r="H1989" s="318">
        <f t="shared" si="94"/>
        <v>1.2345679012345678</v>
      </c>
      <c r="I1989" s="319">
        <v>230</v>
      </c>
      <c r="J1989" s="251">
        <f>_xlfn.XLOOKUP($I1989,Inputs!$C$6:$C$23,Inputs!$D$6:$D$23)*$G1989</f>
        <v>0.96</v>
      </c>
      <c r="K1989" s="252">
        <f t="shared" si="95"/>
        <v>3</v>
      </c>
      <c r="L1989" s="322"/>
      <c r="M1989" s="322"/>
      <c r="N1989" s="322"/>
      <c r="O1989" s="322"/>
      <c r="P1989" s="322"/>
      <c r="Q1989" s="250">
        <f>_xlfn.XLOOKUP($I1989,Inputs!$G$6:$G$23,Inputs!$J$6:$J$23)*$K1989</f>
        <v>402</v>
      </c>
      <c r="R1989" s="250">
        <f>_xlfn.XLOOKUP($I1989,Inputs!$G$6:$G$23,Inputs!$K$6:$K$23)*$K1989</f>
        <v>435</v>
      </c>
      <c r="S1989" s="211" t="s">
        <v>5561</v>
      </c>
      <c r="T1989" s="134" t="s">
        <v>3000</v>
      </c>
      <c r="U1989" s="211" t="s">
        <v>2389</v>
      </c>
      <c r="V1989" s="31" t="s">
        <v>2998</v>
      </c>
      <c r="W1989" s="16"/>
      <c r="X1989" s="16"/>
      <c r="Y1989" s="74">
        <v>1593</v>
      </c>
      <c r="Z1989" s="196" t="str">
        <f t="shared" si="93"/>
        <v/>
      </c>
    </row>
    <row r="1990" spans="2:26" ht="18.75">
      <c r="B1990" s="211" t="s">
        <v>2393</v>
      </c>
      <c r="C1990" s="211" t="s">
        <v>2808</v>
      </c>
      <c r="D1990" s="46" t="s">
        <v>2783</v>
      </c>
      <c r="E1990" s="31">
        <v>1</v>
      </c>
      <c r="F1990" s="31" t="s">
        <v>2807</v>
      </c>
      <c r="G1990" s="318">
        <v>50</v>
      </c>
      <c r="H1990" s="318">
        <f t="shared" si="94"/>
        <v>30.864197530864196</v>
      </c>
      <c r="I1990" s="319">
        <v>230</v>
      </c>
      <c r="J1990" s="251">
        <f>_xlfn.XLOOKUP($I1990,Inputs!$C$6:$C$23,Inputs!$D$6:$D$23)*$G1990</f>
        <v>24</v>
      </c>
      <c r="K1990" s="252">
        <f t="shared" si="95"/>
        <v>3</v>
      </c>
      <c r="L1990" s="322"/>
      <c r="M1990" s="322"/>
      <c r="N1990" s="322"/>
      <c r="O1990" s="322"/>
      <c r="P1990" s="322"/>
      <c r="Q1990" s="250">
        <f>_xlfn.XLOOKUP($I1990,Inputs!$G$6:$G$23,Inputs!$J$6:$J$23)*$K1990</f>
        <v>402</v>
      </c>
      <c r="R1990" s="250">
        <f>_xlfn.XLOOKUP($I1990,Inputs!$G$6:$G$23,Inputs!$K$6:$K$23)*$K1990</f>
        <v>435</v>
      </c>
      <c r="S1990" s="211" t="s">
        <v>2389</v>
      </c>
      <c r="T1990" s="31" t="s">
        <v>2998</v>
      </c>
      <c r="U1990" s="211" t="s">
        <v>2394</v>
      </c>
      <c r="V1990" s="31" t="s">
        <v>3001</v>
      </c>
      <c r="W1990" s="16"/>
      <c r="X1990" s="16"/>
      <c r="Y1990" s="74">
        <v>1594</v>
      </c>
      <c r="Z1990" s="196" t="str">
        <f t="shared" si="93"/>
        <v/>
      </c>
    </row>
    <row r="1991" spans="2:26" ht="18.75">
      <c r="B1991" s="211" t="s">
        <v>2393</v>
      </c>
      <c r="C1991" s="211" t="s">
        <v>2808</v>
      </c>
      <c r="D1991" s="46" t="s">
        <v>2783</v>
      </c>
      <c r="E1991" s="31">
        <v>1</v>
      </c>
      <c r="F1991" s="31" t="s">
        <v>2807</v>
      </c>
      <c r="G1991" s="318">
        <v>5</v>
      </c>
      <c r="H1991" s="318">
        <f t="shared" si="94"/>
        <v>3.0864197530864197</v>
      </c>
      <c r="I1991" s="319">
        <v>230</v>
      </c>
      <c r="J1991" s="251">
        <f>_xlfn.XLOOKUP($I1991,Inputs!$C$6:$C$23,Inputs!$D$6:$D$23)*$G1991</f>
        <v>2.4</v>
      </c>
      <c r="K1991" s="252">
        <f t="shared" si="95"/>
        <v>3</v>
      </c>
      <c r="L1991" s="322"/>
      <c r="M1991" s="322"/>
      <c r="N1991" s="322"/>
      <c r="O1991" s="322"/>
      <c r="P1991" s="322"/>
      <c r="Q1991" s="250">
        <f>_xlfn.XLOOKUP($I1991,Inputs!$G$6:$G$23,Inputs!$J$6:$J$23)*$K1991</f>
        <v>402</v>
      </c>
      <c r="R1991" s="250">
        <f>_xlfn.XLOOKUP($I1991,Inputs!$G$6:$G$23,Inputs!$K$6:$K$23)*$K1991</f>
        <v>435</v>
      </c>
      <c r="S1991" s="211" t="s">
        <v>2389</v>
      </c>
      <c r="T1991" s="134" t="s">
        <v>2998</v>
      </c>
      <c r="U1991" s="211" t="s">
        <v>4702</v>
      </c>
      <c r="V1991" s="31" t="s">
        <v>4515</v>
      </c>
      <c r="W1991" s="16"/>
      <c r="X1991" s="16"/>
      <c r="Y1991" s="74">
        <v>1595</v>
      </c>
      <c r="Z1991" s="196" t="str">
        <f t="shared" si="93"/>
        <v/>
      </c>
    </row>
    <row r="1992" spans="2:26" ht="18.75">
      <c r="B1992" s="211" t="s">
        <v>2393</v>
      </c>
      <c r="C1992" s="211" t="s">
        <v>2808</v>
      </c>
      <c r="D1992" s="46" t="s">
        <v>2783</v>
      </c>
      <c r="E1992" s="31">
        <v>1</v>
      </c>
      <c r="F1992" s="31" t="s">
        <v>2807</v>
      </c>
      <c r="G1992" s="318">
        <v>2</v>
      </c>
      <c r="H1992" s="318">
        <f t="shared" si="94"/>
        <v>1.2345679012345678</v>
      </c>
      <c r="I1992" s="319">
        <v>230</v>
      </c>
      <c r="J1992" s="251">
        <f>_xlfn.XLOOKUP($I1992,Inputs!$C$6:$C$23,Inputs!$D$6:$D$23)*$G1992</f>
        <v>0.96</v>
      </c>
      <c r="K1992" s="252">
        <f t="shared" si="95"/>
        <v>3</v>
      </c>
      <c r="L1992" s="322"/>
      <c r="M1992" s="322"/>
      <c r="N1992" s="322"/>
      <c r="O1992" s="322"/>
      <c r="P1992" s="322"/>
      <c r="Q1992" s="250">
        <f>_xlfn.XLOOKUP($I1992,Inputs!$G$6:$G$23,Inputs!$J$6:$J$23)*$K1992</f>
        <v>402</v>
      </c>
      <c r="R1992" s="250">
        <f>_xlfn.XLOOKUP($I1992,Inputs!$G$6:$G$23,Inputs!$K$6:$K$23)*$K1992</f>
        <v>435</v>
      </c>
      <c r="S1992" s="211" t="s">
        <v>1791</v>
      </c>
      <c r="T1992" s="31" t="s">
        <v>4613</v>
      </c>
      <c r="U1992" s="211" t="s">
        <v>5561</v>
      </c>
      <c r="V1992" s="31" t="s">
        <v>3000</v>
      </c>
      <c r="W1992" s="16"/>
      <c r="X1992" s="16"/>
      <c r="Y1992" s="74">
        <v>1596</v>
      </c>
      <c r="Z1992" s="196" t="str">
        <f t="shared" si="93"/>
        <v/>
      </c>
    </row>
    <row r="1993" spans="2:26" ht="18.75">
      <c r="B1993" s="211" t="s">
        <v>2395</v>
      </c>
      <c r="C1993" s="211" t="s">
        <v>2808</v>
      </c>
      <c r="D1993" s="46" t="s">
        <v>2783</v>
      </c>
      <c r="E1993" s="31">
        <v>1</v>
      </c>
      <c r="F1993" s="31" t="s">
        <v>2807</v>
      </c>
      <c r="G1993" s="318">
        <v>9</v>
      </c>
      <c r="H1993" s="318">
        <f t="shared" si="94"/>
        <v>5.5555555555555554</v>
      </c>
      <c r="I1993" s="319">
        <v>230</v>
      </c>
      <c r="J1993" s="251">
        <f>_xlfn.XLOOKUP($I1993,Inputs!$C$6:$C$23,Inputs!$D$6:$D$23)*$G1993</f>
        <v>4.32</v>
      </c>
      <c r="K1993" s="252">
        <f t="shared" si="95"/>
        <v>3</v>
      </c>
      <c r="L1993" s="322"/>
      <c r="M1993" s="322"/>
      <c r="N1993" s="322"/>
      <c r="O1993" s="322"/>
      <c r="P1993" s="322"/>
      <c r="Q1993" s="250">
        <f>_xlfn.XLOOKUP($I1993,Inputs!$G$6:$G$23,Inputs!$J$6:$J$23)*$K1993</f>
        <v>402</v>
      </c>
      <c r="R1993" s="250">
        <f>_xlfn.XLOOKUP($I1993,Inputs!$G$6:$G$23,Inputs!$K$6:$K$23)*$K1993</f>
        <v>435</v>
      </c>
      <c r="S1993" s="224" t="s">
        <v>4416</v>
      </c>
      <c r="T1993" s="80" t="s">
        <v>4552</v>
      </c>
      <c r="U1993" s="211" t="s">
        <v>1517</v>
      </c>
      <c r="V1993" s="31" t="s">
        <v>3987</v>
      </c>
      <c r="W1993" s="16"/>
      <c r="X1993" s="16"/>
      <c r="Y1993" s="74">
        <v>1597</v>
      </c>
      <c r="Z1993" s="196" t="str">
        <f t="shared" si="93"/>
        <v/>
      </c>
    </row>
    <row r="1994" spans="2:26" ht="18.75">
      <c r="B1994" s="211" t="s">
        <v>2411</v>
      </c>
      <c r="C1994" s="211" t="s">
        <v>2808</v>
      </c>
      <c r="D1994" s="46" t="s">
        <v>2783</v>
      </c>
      <c r="E1994" s="31">
        <v>1</v>
      </c>
      <c r="F1994" s="31" t="s">
        <v>2807</v>
      </c>
      <c r="G1994" s="318">
        <v>0.5</v>
      </c>
      <c r="H1994" s="318">
        <f t="shared" si="94"/>
        <v>0.30864197530864196</v>
      </c>
      <c r="I1994" s="319">
        <v>230</v>
      </c>
      <c r="J1994" s="251">
        <f>_xlfn.XLOOKUP($I1994,Inputs!$C$6:$C$23,Inputs!$D$6:$D$23)*$G1994</f>
        <v>0.24</v>
      </c>
      <c r="K1994" s="252">
        <f t="shared" si="95"/>
        <v>3</v>
      </c>
      <c r="L1994" s="322"/>
      <c r="M1994" s="322"/>
      <c r="N1994" s="322"/>
      <c r="O1994" s="322"/>
      <c r="P1994" s="322"/>
      <c r="Q1994" s="250">
        <f>_xlfn.XLOOKUP($I1994,Inputs!$G$6:$G$23,Inputs!$J$6:$J$23)*$K1994</f>
        <v>402</v>
      </c>
      <c r="R1994" s="250">
        <f>_xlfn.XLOOKUP($I1994,Inputs!$G$6:$G$23,Inputs!$K$6:$K$23)*$K1994</f>
        <v>435</v>
      </c>
      <c r="S1994" s="211" t="s">
        <v>1616</v>
      </c>
      <c r="T1994" s="31" t="s">
        <v>4630</v>
      </c>
      <c r="U1994" s="211" t="s">
        <v>2412</v>
      </c>
      <c r="V1994" s="31" t="s">
        <v>4324</v>
      </c>
      <c r="W1994" s="16"/>
      <c r="X1994" s="16"/>
      <c r="Y1994" s="74">
        <v>1616</v>
      </c>
      <c r="Z1994" s="196" t="str">
        <f t="shared" si="93"/>
        <v/>
      </c>
    </row>
    <row r="1995" spans="2:26" ht="18.75">
      <c r="B1995" s="211" t="s">
        <v>2413</v>
      </c>
      <c r="C1995" s="211" t="s">
        <v>2808</v>
      </c>
      <c r="D1995" s="46" t="s">
        <v>2783</v>
      </c>
      <c r="E1995" s="31">
        <v>1</v>
      </c>
      <c r="F1995" s="31" t="s">
        <v>2807</v>
      </c>
      <c r="G1995" s="318">
        <v>0.5</v>
      </c>
      <c r="H1995" s="318">
        <f t="shared" si="94"/>
        <v>0.30864197530864196</v>
      </c>
      <c r="I1995" s="319">
        <v>230</v>
      </c>
      <c r="J1995" s="251">
        <f>_xlfn.XLOOKUP($I1995,Inputs!$C$6:$C$23,Inputs!$D$6:$D$23)*$G1995</f>
        <v>0.24</v>
      </c>
      <c r="K1995" s="252">
        <f t="shared" si="95"/>
        <v>3</v>
      </c>
      <c r="L1995" s="322"/>
      <c r="M1995" s="322"/>
      <c r="N1995" s="322"/>
      <c r="O1995" s="322"/>
      <c r="P1995" s="322"/>
      <c r="Q1995" s="250">
        <f>_xlfn.XLOOKUP($I1995,Inputs!$G$6:$G$23,Inputs!$J$6:$J$23)*$K1995</f>
        <v>402</v>
      </c>
      <c r="R1995" s="250">
        <f>_xlfn.XLOOKUP($I1995,Inputs!$G$6:$G$23,Inputs!$K$6:$K$23)*$K1995</f>
        <v>435</v>
      </c>
      <c r="S1995" s="211" t="s">
        <v>1616</v>
      </c>
      <c r="T1995" s="31" t="s">
        <v>4630</v>
      </c>
      <c r="U1995" s="211" t="s">
        <v>2412</v>
      </c>
      <c r="V1995" s="31" t="s">
        <v>4324</v>
      </c>
      <c r="W1995" s="16"/>
      <c r="X1995" s="16"/>
      <c r="Y1995" s="74">
        <v>1617</v>
      </c>
      <c r="Z1995" s="196" t="str">
        <f t="shared" si="93"/>
        <v/>
      </c>
    </row>
    <row r="1996" spans="2:26" ht="18.75">
      <c r="B1996" s="211" t="s">
        <v>2440</v>
      </c>
      <c r="C1996" s="211" t="s">
        <v>2808</v>
      </c>
      <c r="D1996" s="46" t="s">
        <v>2783</v>
      </c>
      <c r="E1996" s="31">
        <v>1</v>
      </c>
      <c r="F1996" s="31" t="s">
        <v>2807</v>
      </c>
      <c r="G1996" s="318">
        <v>10</v>
      </c>
      <c r="H1996" s="318">
        <f t="shared" si="94"/>
        <v>6.1728395061728394</v>
      </c>
      <c r="I1996" s="319">
        <v>115</v>
      </c>
      <c r="J1996" s="251">
        <f>_xlfn.XLOOKUP($I1996,Inputs!$C$6:$C$23,Inputs!$D$6:$D$23)*$G1996</f>
        <v>4.1714285714285717</v>
      </c>
      <c r="K1996" s="252">
        <f t="shared" si="95"/>
        <v>3</v>
      </c>
      <c r="L1996" s="322"/>
      <c r="M1996" s="322"/>
      <c r="N1996" s="322"/>
      <c r="O1996" s="322"/>
      <c r="P1996" s="322"/>
      <c r="Q1996" s="250">
        <f>_xlfn.XLOOKUP($I1996,Inputs!$G$6:$G$23,Inputs!$J$6:$J$23)*$K1996</f>
        <v>98.449131513647643</v>
      </c>
      <c r="R1996" s="250">
        <f>_xlfn.XLOOKUP($I1996,Inputs!$G$6:$G$23,Inputs!$K$6:$K$23)*$K1996</f>
        <v>108.40163934426229</v>
      </c>
      <c r="S1996" s="211" t="s">
        <v>1595</v>
      </c>
      <c r="T1996" s="31" t="s">
        <v>4632</v>
      </c>
      <c r="U1996" s="211" t="s">
        <v>2441</v>
      </c>
      <c r="V1996" s="31" t="s">
        <v>3009</v>
      </c>
      <c r="W1996" s="16"/>
      <c r="X1996" s="16"/>
      <c r="Y1996" s="74">
        <v>1694</v>
      </c>
      <c r="Z1996" s="196" t="str">
        <f t="shared" ref="Z1996:Z2059" si="96">IF(S1996=U1996,"YES","")</f>
        <v/>
      </c>
    </row>
    <row r="1997" spans="2:26" ht="18.75">
      <c r="B1997" s="211" t="s">
        <v>2440</v>
      </c>
      <c r="C1997" s="211" t="s">
        <v>2808</v>
      </c>
      <c r="D1997" s="46" t="s">
        <v>2783</v>
      </c>
      <c r="E1997" s="31">
        <v>1</v>
      </c>
      <c r="F1997" s="31" t="s">
        <v>2807</v>
      </c>
      <c r="G1997" s="318">
        <v>12</v>
      </c>
      <c r="H1997" s="318">
        <f t="shared" si="94"/>
        <v>7.4074074074074066</v>
      </c>
      <c r="I1997" s="319">
        <v>115</v>
      </c>
      <c r="J1997" s="251">
        <f>_xlfn.XLOOKUP($I1997,Inputs!$C$6:$C$23,Inputs!$D$6:$D$23)*$G1997</f>
        <v>5.0057142857142853</v>
      </c>
      <c r="K1997" s="252">
        <f t="shared" si="95"/>
        <v>3</v>
      </c>
      <c r="L1997" s="322"/>
      <c r="M1997" s="322"/>
      <c r="N1997" s="322"/>
      <c r="O1997" s="322"/>
      <c r="P1997" s="322"/>
      <c r="Q1997" s="250">
        <f>_xlfn.XLOOKUP($I1997,Inputs!$G$6:$G$23,Inputs!$J$6:$J$23)*$K1997</f>
        <v>98.449131513647643</v>
      </c>
      <c r="R1997" s="250">
        <f>_xlfn.XLOOKUP($I1997,Inputs!$G$6:$G$23,Inputs!$K$6:$K$23)*$K1997</f>
        <v>108.40163934426229</v>
      </c>
      <c r="S1997" s="211" t="s">
        <v>2441</v>
      </c>
      <c r="T1997" s="31" t="s">
        <v>3009</v>
      </c>
      <c r="U1997" s="211" t="s">
        <v>1596</v>
      </c>
      <c r="V1997" s="31" t="s">
        <v>4050</v>
      </c>
      <c r="W1997" s="16"/>
      <c r="X1997" s="16"/>
      <c r="Y1997" s="74">
        <v>1695</v>
      </c>
      <c r="Z1997" s="196" t="str">
        <f t="shared" si="96"/>
        <v/>
      </c>
    </row>
    <row r="1998" spans="2:26" ht="18.75">
      <c r="B1998" s="211" t="s">
        <v>2442</v>
      </c>
      <c r="C1998" s="211" t="s">
        <v>2808</v>
      </c>
      <c r="D1998" s="46" t="s">
        <v>2783</v>
      </c>
      <c r="E1998" s="31">
        <v>1</v>
      </c>
      <c r="F1998" s="31" t="s">
        <v>2807</v>
      </c>
      <c r="G1998" s="318">
        <v>2</v>
      </c>
      <c r="H1998" s="318">
        <f t="shared" si="94"/>
        <v>1.2345679012345678</v>
      </c>
      <c r="I1998" s="319">
        <v>115</v>
      </c>
      <c r="J1998" s="251">
        <f>_xlfn.XLOOKUP($I1998,Inputs!$C$6:$C$23,Inputs!$D$6:$D$23)*$G1998</f>
        <v>0.8342857142857143</v>
      </c>
      <c r="K1998" s="252">
        <f t="shared" si="95"/>
        <v>3</v>
      </c>
      <c r="L1998" s="322"/>
      <c r="M1998" s="322"/>
      <c r="N1998" s="322"/>
      <c r="O1998" s="322"/>
      <c r="P1998" s="322"/>
      <c r="Q1998" s="250">
        <f>_xlfn.XLOOKUP($I1998,Inputs!$G$6:$G$23,Inputs!$J$6:$J$23)*$K1998</f>
        <v>98.449131513647643</v>
      </c>
      <c r="R1998" s="250">
        <f>_xlfn.XLOOKUP($I1998,Inputs!$G$6:$G$23,Inputs!$K$6:$K$23)*$K1998</f>
        <v>108.40163934426229</v>
      </c>
      <c r="S1998" s="211" t="s">
        <v>1596</v>
      </c>
      <c r="T1998" s="31" t="s">
        <v>4050</v>
      </c>
      <c r="U1998" s="211" t="s">
        <v>4713</v>
      </c>
      <c r="V1998" s="31" t="s">
        <v>4545</v>
      </c>
      <c r="W1998" s="16"/>
      <c r="X1998" s="16"/>
      <c r="Y1998" s="74">
        <v>1696</v>
      </c>
      <c r="Z1998" s="196" t="str">
        <f t="shared" si="96"/>
        <v/>
      </c>
    </row>
    <row r="1999" spans="2:26" ht="18.75">
      <c r="B1999" s="211" t="s">
        <v>2454</v>
      </c>
      <c r="C1999" s="211" t="s">
        <v>2808</v>
      </c>
      <c r="D1999" s="46" t="s">
        <v>2783</v>
      </c>
      <c r="E1999" s="31">
        <v>1</v>
      </c>
      <c r="F1999" s="31" t="s">
        <v>2807</v>
      </c>
      <c r="G1999" s="318">
        <v>11</v>
      </c>
      <c r="H1999" s="318">
        <f t="shared" si="94"/>
        <v>6.7901234567901234</v>
      </c>
      <c r="I1999" s="319">
        <v>115</v>
      </c>
      <c r="J1999" s="251">
        <f>_xlfn.XLOOKUP($I1999,Inputs!$C$6:$C$23,Inputs!$D$6:$D$23)*$G1999</f>
        <v>4.588571428571429</v>
      </c>
      <c r="K1999" s="252">
        <f t="shared" si="95"/>
        <v>3</v>
      </c>
      <c r="L1999" s="322"/>
      <c r="M1999" s="322"/>
      <c r="N1999" s="322"/>
      <c r="O1999" s="322"/>
      <c r="P1999" s="322"/>
      <c r="Q1999" s="250">
        <f>_xlfn.XLOOKUP($I1999,Inputs!$G$6:$G$23,Inputs!$J$6:$J$23)*$K1999</f>
        <v>98.449131513647643</v>
      </c>
      <c r="R1999" s="250">
        <f>_xlfn.XLOOKUP($I1999,Inputs!$G$6:$G$23,Inputs!$K$6:$K$23)*$K1999</f>
        <v>108.40163934426229</v>
      </c>
      <c r="S1999" s="211" t="s">
        <v>2455</v>
      </c>
      <c r="T1999" s="31" t="s">
        <v>3008</v>
      </c>
      <c r="U1999" s="211" t="s">
        <v>2456</v>
      </c>
      <c r="V1999" s="31" t="s">
        <v>4165</v>
      </c>
      <c r="W1999" s="16"/>
      <c r="X1999" s="16"/>
      <c r="Y1999" s="74">
        <v>1733</v>
      </c>
      <c r="Z1999" s="196" t="str">
        <f t="shared" si="96"/>
        <v/>
      </c>
    </row>
    <row r="2000" spans="2:26" ht="18.75">
      <c r="B2000" s="211" t="s">
        <v>2457</v>
      </c>
      <c r="C2000" s="211" t="s">
        <v>2808</v>
      </c>
      <c r="D2000" s="46" t="s">
        <v>2783</v>
      </c>
      <c r="E2000" s="31">
        <v>1</v>
      </c>
      <c r="F2000" s="31" t="s">
        <v>2807</v>
      </c>
      <c r="G2000" s="318">
        <v>10</v>
      </c>
      <c r="H2000" s="318">
        <f t="shared" si="94"/>
        <v>6.1728395061728394</v>
      </c>
      <c r="I2000" s="319">
        <v>115</v>
      </c>
      <c r="J2000" s="251">
        <f>_xlfn.XLOOKUP($I2000,Inputs!$C$6:$C$23,Inputs!$D$6:$D$23)*$G2000</f>
        <v>4.1714285714285717</v>
      </c>
      <c r="K2000" s="252">
        <f t="shared" si="95"/>
        <v>3</v>
      </c>
      <c r="L2000" s="322"/>
      <c r="M2000" s="322"/>
      <c r="N2000" s="322"/>
      <c r="O2000" s="322"/>
      <c r="P2000" s="322"/>
      <c r="Q2000" s="250">
        <f>_xlfn.XLOOKUP($I2000,Inputs!$G$6:$G$23,Inputs!$J$6:$J$23)*$K2000</f>
        <v>98.449131513647643</v>
      </c>
      <c r="R2000" s="250">
        <f>_xlfn.XLOOKUP($I2000,Inputs!$G$6:$G$23,Inputs!$K$6:$K$23)*$K2000</f>
        <v>108.40163934426229</v>
      </c>
      <c r="S2000" s="211" t="s">
        <v>1595</v>
      </c>
      <c r="T2000" s="31" t="s">
        <v>4632</v>
      </c>
      <c r="U2000" s="211" t="s">
        <v>2441</v>
      </c>
      <c r="V2000" s="31" t="s">
        <v>3009</v>
      </c>
      <c r="W2000" s="16"/>
      <c r="X2000" s="16"/>
      <c r="Y2000" s="74">
        <v>1734</v>
      </c>
      <c r="Z2000" s="196" t="str">
        <f t="shared" si="96"/>
        <v/>
      </c>
    </row>
    <row r="2001" spans="2:26" ht="18.75">
      <c r="B2001" s="211" t="s">
        <v>2457</v>
      </c>
      <c r="C2001" s="211" t="s">
        <v>2808</v>
      </c>
      <c r="D2001" s="46" t="s">
        <v>2783</v>
      </c>
      <c r="E2001" s="31">
        <v>1</v>
      </c>
      <c r="F2001" s="31" t="s">
        <v>2807</v>
      </c>
      <c r="G2001" s="318">
        <v>1</v>
      </c>
      <c r="H2001" s="318">
        <f t="shared" si="94"/>
        <v>0.61728395061728392</v>
      </c>
      <c r="I2001" s="319">
        <v>115</v>
      </c>
      <c r="J2001" s="251">
        <f>_xlfn.XLOOKUP($I2001,Inputs!$C$6:$C$23,Inputs!$D$6:$D$23)*$G2001</f>
        <v>0.41714285714285715</v>
      </c>
      <c r="K2001" s="252">
        <f t="shared" si="95"/>
        <v>3</v>
      </c>
      <c r="L2001" s="322"/>
      <c r="M2001" s="322"/>
      <c r="N2001" s="322"/>
      <c r="O2001" s="322"/>
      <c r="P2001" s="322"/>
      <c r="Q2001" s="250">
        <f>_xlfn.XLOOKUP($I2001,Inputs!$G$6:$G$23,Inputs!$J$6:$J$23)*$K2001</f>
        <v>98.449131513647643</v>
      </c>
      <c r="R2001" s="250">
        <f>_xlfn.XLOOKUP($I2001,Inputs!$G$6:$G$23,Inputs!$K$6:$K$23)*$K2001</f>
        <v>108.40163934426229</v>
      </c>
      <c r="S2001" s="211" t="s">
        <v>2458</v>
      </c>
      <c r="T2001" s="31" t="s">
        <v>3350</v>
      </c>
      <c r="U2001" s="211" t="s">
        <v>2459</v>
      </c>
      <c r="V2001" s="31" t="s">
        <v>3389</v>
      </c>
      <c r="W2001" s="16"/>
      <c r="X2001" s="16"/>
      <c r="Y2001" s="74">
        <v>1735</v>
      </c>
      <c r="Z2001" s="196" t="str">
        <f t="shared" si="96"/>
        <v/>
      </c>
    </row>
    <row r="2002" spans="2:26" ht="18.75">
      <c r="B2002" s="211" t="s">
        <v>2457</v>
      </c>
      <c r="C2002" s="211" t="s">
        <v>2808</v>
      </c>
      <c r="D2002" s="46" t="s">
        <v>2783</v>
      </c>
      <c r="E2002" s="31">
        <v>1</v>
      </c>
      <c r="F2002" s="31" t="s">
        <v>2807</v>
      </c>
      <c r="G2002" s="318">
        <v>27</v>
      </c>
      <c r="H2002" s="318">
        <f t="shared" si="94"/>
        <v>16.666666666666664</v>
      </c>
      <c r="I2002" s="319">
        <v>115</v>
      </c>
      <c r="J2002" s="251">
        <f>_xlfn.XLOOKUP($I2002,Inputs!$C$6:$C$23,Inputs!$D$6:$D$23)*$G2002</f>
        <v>11.262857142857143</v>
      </c>
      <c r="K2002" s="252">
        <f t="shared" si="95"/>
        <v>3</v>
      </c>
      <c r="L2002" s="322"/>
      <c r="M2002" s="322"/>
      <c r="N2002" s="322"/>
      <c r="O2002" s="322"/>
      <c r="P2002" s="322"/>
      <c r="Q2002" s="250">
        <f>_xlfn.XLOOKUP($I2002,Inputs!$G$6:$G$23,Inputs!$J$6:$J$23)*$K2002</f>
        <v>98.449131513647643</v>
      </c>
      <c r="R2002" s="250">
        <f>_xlfn.XLOOKUP($I2002,Inputs!$G$6:$G$23,Inputs!$K$6:$K$23)*$K2002</f>
        <v>108.40163934426229</v>
      </c>
      <c r="S2002" s="211" t="s">
        <v>2460</v>
      </c>
      <c r="T2002" s="31" t="s">
        <v>3011</v>
      </c>
      <c r="U2002" s="211" t="s">
        <v>1499</v>
      </c>
      <c r="V2002" s="31" t="s">
        <v>4236</v>
      </c>
      <c r="W2002" s="16"/>
      <c r="X2002" s="16"/>
      <c r="Y2002" s="74">
        <v>1736</v>
      </c>
      <c r="Z2002" s="196" t="str">
        <f t="shared" si="96"/>
        <v/>
      </c>
    </row>
    <row r="2003" spans="2:26" ht="18.75">
      <c r="B2003" s="211" t="s">
        <v>2457</v>
      </c>
      <c r="C2003" s="211" t="s">
        <v>2808</v>
      </c>
      <c r="D2003" s="46" t="s">
        <v>2783</v>
      </c>
      <c r="E2003" s="31">
        <v>1</v>
      </c>
      <c r="F2003" s="31" t="s">
        <v>2807</v>
      </c>
      <c r="G2003" s="318">
        <v>13</v>
      </c>
      <c r="H2003" s="318">
        <f t="shared" si="94"/>
        <v>8.0246913580246915</v>
      </c>
      <c r="I2003" s="319">
        <v>115</v>
      </c>
      <c r="J2003" s="251">
        <f>_xlfn.XLOOKUP($I2003,Inputs!$C$6:$C$23,Inputs!$D$6:$D$23)*$G2003</f>
        <v>5.4228571428571426</v>
      </c>
      <c r="K2003" s="252">
        <f t="shared" si="95"/>
        <v>3</v>
      </c>
      <c r="L2003" s="322"/>
      <c r="M2003" s="322"/>
      <c r="N2003" s="322"/>
      <c r="O2003" s="322"/>
      <c r="P2003" s="322"/>
      <c r="Q2003" s="250">
        <f>_xlfn.XLOOKUP($I2003,Inputs!$G$6:$G$23,Inputs!$J$6:$J$23)*$K2003</f>
        <v>98.449131513647643</v>
      </c>
      <c r="R2003" s="250">
        <f>_xlfn.XLOOKUP($I2003,Inputs!$G$6:$G$23,Inputs!$K$6:$K$23)*$K2003</f>
        <v>108.40163934426229</v>
      </c>
      <c r="S2003" s="211" t="s">
        <v>2460</v>
      </c>
      <c r="T2003" s="31" t="s">
        <v>3011</v>
      </c>
      <c r="U2003" s="211" t="s">
        <v>4736</v>
      </c>
      <c r="V2003" s="31" t="s">
        <v>4576</v>
      </c>
      <c r="W2003" s="16"/>
      <c r="X2003" s="16"/>
      <c r="Y2003" s="74">
        <v>1737</v>
      </c>
      <c r="Z2003" s="196" t="str">
        <f t="shared" si="96"/>
        <v/>
      </c>
    </row>
    <row r="2004" spans="2:26" ht="18.75">
      <c r="B2004" s="211" t="s">
        <v>2457</v>
      </c>
      <c r="C2004" s="211" t="s">
        <v>2808</v>
      </c>
      <c r="D2004" s="46" t="s">
        <v>2783</v>
      </c>
      <c r="E2004" s="31">
        <v>1</v>
      </c>
      <c r="F2004" s="31" t="s">
        <v>2807</v>
      </c>
      <c r="G2004" s="318">
        <v>1</v>
      </c>
      <c r="H2004" s="318">
        <f t="shared" si="94"/>
        <v>0.61728395061728392</v>
      </c>
      <c r="I2004" s="319">
        <v>115</v>
      </c>
      <c r="J2004" s="251">
        <f>_xlfn.XLOOKUP($I2004,Inputs!$C$6:$C$23,Inputs!$D$6:$D$23)*$G2004</f>
        <v>0.41714285714285715</v>
      </c>
      <c r="K2004" s="252">
        <f t="shared" si="95"/>
        <v>3</v>
      </c>
      <c r="L2004" s="322"/>
      <c r="M2004" s="322"/>
      <c r="N2004" s="322"/>
      <c r="O2004" s="322"/>
      <c r="P2004" s="322"/>
      <c r="Q2004" s="250">
        <f>_xlfn.XLOOKUP($I2004,Inputs!$G$6:$G$23,Inputs!$J$6:$J$23)*$K2004</f>
        <v>98.449131513647643</v>
      </c>
      <c r="R2004" s="250">
        <f>_xlfn.XLOOKUP($I2004,Inputs!$G$6:$G$23,Inputs!$K$6:$K$23)*$K2004</f>
        <v>108.40163934426229</v>
      </c>
      <c r="S2004" s="211" t="s">
        <v>2461</v>
      </c>
      <c r="T2004" s="134" t="s">
        <v>3010</v>
      </c>
      <c r="U2004" s="211" t="s">
        <v>2458</v>
      </c>
      <c r="V2004" s="31" t="s">
        <v>3350</v>
      </c>
      <c r="W2004" s="16"/>
      <c r="X2004" s="16"/>
      <c r="Y2004" s="74">
        <v>1738</v>
      </c>
      <c r="Z2004" s="196" t="str">
        <f t="shared" si="96"/>
        <v/>
      </c>
    </row>
    <row r="2005" spans="2:26" ht="18.75">
      <c r="B2005" s="211" t="s">
        <v>2457</v>
      </c>
      <c r="C2005" s="211" t="s">
        <v>2808</v>
      </c>
      <c r="D2005" s="46" t="s">
        <v>2783</v>
      </c>
      <c r="E2005" s="31">
        <v>1</v>
      </c>
      <c r="F2005" s="31" t="s">
        <v>2807</v>
      </c>
      <c r="G2005" s="318">
        <v>20</v>
      </c>
      <c r="H2005" s="318">
        <f t="shared" si="94"/>
        <v>12.345679012345679</v>
      </c>
      <c r="I2005" s="319">
        <v>115</v>
      </c>
      <c r="J2005" s="251">
        <f>_xlfn.XLOOKUP($I2005,Inputs!$C$6:$C$23,Inputs!$D$6:$D$23)*$G2005</f>
        <v>8.3428571428571434</v>
      </c>
      <c r="K2005" s="252">
        <f t="shared" si="95"/>
        <v>3</v>
      </c>
      <c r="L2005" s="322"/>
      <c r="M2005" s="322"/>
      <c r="N2005" s="322"/>
      <c r="O2005" s="322"/>
      <c r="P2005" s="322"/>
      <c r="Q2005" s="250">
        <f>_xlfn.XLOOKUP($I2005,Inputs!$G$6:$G$23,Inputs!$J$6:$J$23)*$K2005</f>
        <v>98.449131513647643</v>
      </c>
      <c r="R2005" s="250">
        <f>_xlfn.XLOOKUP($I2005,Inputs!$G$6:$G$23,Inputs!$K$6:$K$23)*$K2005</f>
        <v>108.40163934426229</v>
      </c>
      <c r="S2005" s="211" t="s">
        <v>2461</v>
      </c>
      <c r="T2005" s="31" t="s">
        <v>3010</v>
      </c>
      <c r="U2005" s="211" t="s">
        <v>2455</v>
      </c>
      <c r="V2005" s="31" t="s">
        <v>3008</v>
      </c>
      <c r="W2005" s="16"/>
      <c r="X2005" s="16"/>
      <c r="Y2005" s="74">
        <v>1739</v>
      </c>
      <c r="Z2005" s="196" t="str">
        <f t="shared" si="96"/>
        <v/>
      </c>
    </row>
    <row r="2006" spans="2:26" ht="18.75">
      <c r="B2006" s="211" t="s">
        <v>2457</v>
      </c>
      <c r="C2006" s="211" t="s">
        <v>2808</v>
      </c>
      <c r="D2006" s="46" t="s">
        <v>2783</v>
      </c>
      <c r="E2006" s="31">
        <v>1</v>
      </c>
      <c r="F2006" s="31" t="s">
        <v>2807</v>
      </c>
      <c r="G2006" s="318">
        <v>20</v>
      </c>
      <c r="H2006" s="318">
        <f t="shared" si="94"/>
        <v>12.345679012345679</v>
      </c>
      <c r="I2006" s="319">
        <v>115</v>
      </c>
      <c r="J2006" s="251">
        <f>_xlfn.XLOOKUP($I2006,Inputs!$C$6:$C$23,Inputs!$D$6:$D$23)*$G2006</f>
        <v>8.3428571428571434</v>
      </c>
      <c r="K2006" s="252">
        <f t="shared" si="95"/>
        <v>3</v>
      </c>
      <c r="L2006" s="322"/>
      <c r="M2006" s="322"/>
      <c r="N2006" s="322"/>
      <c r="O2006" s="322"/>
      <c r="P2006" s="322"/>
      <c r="Q2006" s="250">
        <f>_xlfn.XLOOKUP($I2006,Inputs!$G$6:$G$23,Inputs!$J$6:$J$23)*$K2006</f>
        <v>98.449131513647643</v>
      </c>
      <c r="R2006" s="250">
        <f>_xlfn.XLOOKUP($I2006,Inputs!$G$6:$G$23,Inputs!$K$6:$K$23)*$K2006</f>
        <v>108.40163934426229</v>
      </c>
      <c r="S2006" s="211" t="s">
        <v>2455</v>
      </c>
      <c r="T2006" s="31" t="s">
        <v>3008</v>
      </c>
      <c r="U2006" s="211" t="s">
        <v>2460</v>
      </c>
      <c r="V2006" s="31" t="s">
        <v>3011</v>
      </c>
      <c r="W2006" s="16"/>
      <c r="X2006" s="16"/>
      <c r="Y2006" s="74">
        <v>1740</v>
      </c>
      <c r="Z2006" s="196" t="str">
        <f t="shared" si="96"/>
        <v/>
      </c>
    </row>
    <row r="2007" spans="2:26" ht="18.75">
      <c r="B2007" s="211" t="s">
        <v>2457</v>
      </c>
      <c r="C2007" s="211" t="s">
        <v>2808</v>
      </c>
      <c r="D2007" s="46" t="s">
        <v>2783</v>
      </c>
      <c r="E2007" s="31">
        <v>1</v>
      </c>
      <c r="F2007" s="31" t="s">
        <v>2807</v>
      </c>
      <c r="G2007" s="318">
        <v>10</v>
      </c>
      <c r="H2007" s="318">
        <f t="shared" si="94"/>
        <v>6.1728395061728394</v>
      </c>
      <c r="I2007" s="319">
        <v>115</v>
      </c>
      <c r="J2007" s="251">
        <f>_xlfn.XLOOKUP($I2007,Inputs!$C$6:$C$23,Inputs!$D$6:$D$23)*$G2007</f>
        <v>4.1714285714285717</v>
      </c>
      <c r="K2007" s="252">
        <f t="shared" si="95"/>
        <v>3</v>
      </c>
      <c r="L2007" s="322"/>
      <c r="M2007" s="322"/>
      <c r="N2007" s="322"/>
      <c r="O2007" s="322"/>
      <c r="P2007" s="322"/>
      <c r="Q2007" s="250">
        <f>_xlfn.XLOOKUP($I2007,Inputs!$G$6:$G$23,Inputs!$J$6:$J$23)*$K2007</f>
        <v>98.449131513647643</v>
      </c>
      <c r="R2007" s="250">
        <f>_xlfn.XLOOKUP($I2007,Inputs!$G$6:$G$23,Inputs!$K$6:$K$23)*$K2007</f>
        <v>108.40163934426229</v>
      </c>
      <c r="S2007" s="211" t="s">
        <v>2441</v>
      </c>
      <c r="T2007" s="31" t="s">
        <v>3009</v>
      </c>
      <c r="U2007" s="211" t="s">
        <v>2461</v>
      </c>
      <c r="V2007" s="31" t="s">
        <v>3010</v>
      </c>
      <c r="W2007" s="16"/>
      <c r="X2007" s="16"/>
      <c r="Y2007" s="74">
        <v>1741</v>
      </c>
      <c r="Z2007" s="196" t="str">
        <f t="shared" si="96"/>
        <v/>
      </c>
    </row>
    <row r="2008" spans="2:26" ht="18.75">
      <c r="B2008" s="211" t="s">
        <v>2476</v>
      </c>
      <c r="C2008" s="211" t="s">
        <v>2808</v>
      </c>
      <c r="D2008" s="46" t="s">
        <v>2783</v>
      </c>
      <c r="E2008" s="31">
        <v>1</v>
      </c>
      <c r="F2008" s="31" t="s">
        <v>2807</v>
      </c>
      <c r="G2008" s="318">
        <v>0.1</v>
      </c>
      <c r="H2008" s="318">
        <f t="shared" si="94"/>
        <v>6.1728395061728392E-2</v>
      </c>
      <c r="I2008" s="319">
        <v>230</v>
      </c>
      <c r="J2008" s="251">
        <f>_xlfn.XLOOKUP($I2008,Inputs!$C$6:$C$23,Inputs!$D$6:$D$23)*$G2008</f>
        <v>4.8000000000000001E-2</v>
      </c>
      <c r="K2008" s="252">
        <f t="shared" si="95"/>
        <v>3</v>
      </c>
      <c r="L2008" s="322"/>
      <c r="M2008" s="322"/>
      <c r="N2008" s="322"/>
      <c r="O2008" s="322"/>
      <c r="P2008" s="322"/>
      <c r="Q2008" s="250">
        <f>_xlfn.XLOOKUP($I2008,Inputs!$G$6:$G$23,Inputs!$J$6:$J$23)*$K2008</f>
        <v>402</v>
      </c>
      <c r="R2008" s="250">
        <f>_xlfn.XLOOKUP($I2008,Inputs!$G$6:$G$23,Inputs!$K$6:$K$23)*$K2008</f>
        <v>435</v>
      </c>
      <c r="S2008" s="211" t="s">
        <v>1816</v>
      </c>
      <c r="T2008" s="31" t="s">
        <v>3869</v>
      </c>
      <c r="U2008" s="211" t="s">
        <v>4415</v>
      </c>
      <c r="V2008" s="31" t="s">
        <v>4549</v>
      </c>
      <c r="W2008" s="16"/>
      <c r="X2008" s="16"/>
      <c r="Y2008" s="74">
        <v>1771</v>
      </c>
      <c r="Z2008" s="196" t="str">
        <f t="shared" si="96"/>
        <v/>
      </c>
    </row>
    <row r="2009" spans="2:26" ht="18.75">
      <c r="B2009" s="211" t="s">
        <v>2476</v>
      </c>
      <c r="C2009" s="211" t="s">
        <v>2808</v>
      </c>
      <c r="D2009" s="46" t="s">
        <v>2783</v>
      </c>
      <c r="E2009" s="31">
        <v>1</v>
      </c>
      <c r="F2009" s="31" t="s">
        <v>2807</v>
      </c>
      <c r="G2009" s="318">
        <v>50</v>
      </c>
      <c r="H2009" s="318">
        <f t="shared" si="94"/>
        <v>30.864197530864196</v>
      </c>
      <c r="I2009" s="319">
        <v>230</v>
      </c>
      <c r="J2009" s="251">
        <f>_xlfn.XLOOKUP($I2009,Inputs!$C$6:$C$23,Inputs!$D$6:$D$23)*$G2009</f>
        <v>24</v>
      </c>
      <c r="K2009" s="252">
        <f t="shared" si="95"/>
        <v>3</v>
      </c>
      <c r="L2009" s="322"/>
      <c r="M2009" s="322"/>
      <c r="N2009" s="322"/>
      <c r="O2009" s="322"/>
      <c r="P2009" s="322"/>
      <c r="Q2009" s="250">
        <f>_xlfn.XLOOKUP($I2009,Inputs!$G$6:$G$23,Inputs!$J$6:$J$23)*$K2009</f>
        <v>402</v>
      </c>
      <c r="R2009" s="250">
        <f>_xlfn.XLOOKUP($I2009,Inputs!$G$6:$G$23,Inputs!$K$6:$K$23)*$K2009</f>
        <v>435</v>
      </c>
      <c r="S2009" s="211" t="s">
        <v>4415</v>
      </c>
      <c r="T2009" s="31" t="s">
        <v>4549</v>
      </c>
      <c r="U2009" s="211" t="s">
        <v>2477</v>
      </c>
      <c r="V2009" s="31" t="s">
        <v>3249</v>
      </c>
      <c r="W2009" s="16"/>
      <c r="X2009" s="16"/>
      <c r="Y2009" s="74">
        <v>1772</v>
      </c>
      <c r="Z2009" s="196" t="str">
        <f t="shared" si="96"/>
        <v/>
      </c>
    </row>
    <row r="2010" spans="2:26" ht="18.75">
      <c r="B2010" s="211" t="s">
        <v>2476</v>
      </c>
      <c r="C2010" s="211" t="s">
        <v>2808</v>
      </c>
      <c r="D2010" s="46" t="s">
        <v>2783</v>
      </c>
      <c r="E2010" s="31">
        <v>1</v>
      </c>
      <c r="F2010" s="31" t="s">
        <v>2807</v>
      </c>
      <c r="G2010" s="318">
        <v>0.1</v>
      </c>
      <c r="H2010" s="318">
        <f t="shared" si="94"/>
        <v>6.1728395061728392E-2</v>
      </c>
      <c r="I2010" s="319">
        <v>230</v>
      </c>
      <c r="J2010" s="251">
        <f>_xlfn.XLOOKUP($I2010,Inputs!$C$6:$C$23,Inputs!$D$6:$D$23)*$G2010</f>
        <v>4.8000000000000001E-2</v>
      </c>
      <c r="K2010" s="252">
        <f t="shared" si="95"/>
        <v>3</v>
      </c>
      <c r="L2010" s="322"/>
      <c r="M2010" s="322"/>
      <c r="N2010" s="322"/>
      <c r="O2010" s="322"/>
      <c r="P2010" s="322"/>
      <c r="Q2010" s="250">
        <f>_xlfn.XLOOKUP($I2010,Inputs!$G$6:$G$23,Inputs!$J$6:$J$23)*$K2010</f>
        <v>402</v>
      </c>
      <c r="R2010" s="250">
        <f>_xlfn.XLOOKUP($I2010,Inputs!$G$6:$G$23,Inputs!$K$6:$K$23)*$K2010</f>
        <v>435</v>
      </c>
      <c r="S2010" s="211" t="s">
        <v>2477</v>
      </c>
      <c r="T2010" s="31" t="s">
        <v>3249</v>
      </c>
      <c r="U2010" s="211" t="s">
        <v>1784</v>
      </c>
      <c r="V2010" s="31" t="s">
        <v>3876</v>
      </c>
      <c r="W2010" s="16"/>
      <c r="X2010" s="16"/>
      <c r="Y2010" s="74">
        <v>1773</v>
      </c>
      <c r="Z2010" s="196" t="str">
        <f t="shared" si="96"/>
        <v/>
      </c>
    </row>
    <row r="2011" spans="2:26" ht="18.75">
      <c r="B2011" s="211" t="s">
        <v>2476</v>
      </c>
      <c r="C2011" s="211" t="s">
        <v>2808</v>
      </c>
      <c r="D2011" s="46" t="s">
        <v>2783</v>
      </c>
      <c r="E2011" s="31">
        <v>1</v>
      </c>
      <c r="F2011" s="31" t="s">
        <v>2807</v>
      </c>
      <c r="G2011" s="318">
        <v>0.1</v>
      </c>
      <c r="H2011" s="318">
        <f t="shared" si="94"/>
        <v>6.1728395061728392E-2</v>
      </c>
      <c r="I2011" s="319">
        <v>230</v>
      </c>
      <c r="J2011" s="251">
        <f>_xlfn.XLOOKUP($I2011,Inputs!$C$6:$C$23,Inputs!$D$6:$D$23)*$G2011</f>
        <v>4.8000000000000001E-2</v>
      </c>
      <c r="K2011" s="252">
        <f t="shared" si="95"/>
        <v>3</v>
      </c>
      <c r="L2011" s="322"/>
      <c r="M2011" s="322"/>
      <c r="N2011" s="322"/>
      <c r="O2011" s="322"/>
      <c r="P2011" s="322"/>
      <c r="Q2011" s="250">
        <f>_xlfn.XLOOKUP($I2011,Inputs!$G$6:$G$23,Inputs!$J$6:$J$23)*$K2011</f>
        <v>402</v>
      </c>
      <c r="R2011" s="250">
        <f>_xlfn.XLOOKUP($I2011,Inputs!$G$6:$G$23,Inputs!$K$6:$K$23)*$K2011</f>
        <v>435</v>
      </c>
      <c r="S2011" s="211" t="s">
        <v>2477</v>
      </c>
      <c r="T2011" s="134" t="s">
        <v>3249</v>
      </c>
      <c r="U2011" s="211" t="s">
        <v>1751</v>
      </c>
      <c r="V2011" s="31" t="s">
        <v>4612</v>
      </c>
      <c r="W2011" s="16"/>
      <c r="X2011" s="16"/>
      <c r="Y2011" s="74">
        <v>1774</v>
      </c>
      <c r="Z2011" s="196" t="str">
        <f t="shared" si="96"/>
        <v/>
      </c>
    </row>
    <row r="2012" spans="2:26" ht="18.75">
      <c r="B2012" s="211" t="s">
        <v>2481</v>
      </c>
      <c r="C2012" s="211" t="s">
        <v>2808</v>
      </c>
      <c r="D2012" s="46" t="s">
        <v>2783</v>
      </c>
      <c r="E2012" s="31">
        <v>1</v>
      </c>
      <c r="F2012" s="31" t="s">
        <v>2807</v>
      </c>
      <c r="G2012" s="318">
        <v>48</v>
      </c>
      <c r="H2012" s="318">
        <f t="shared" si="94"/>
        <v>29.629629629629626</v>
      </c>
      <c r="I2012" s="319">
        <v>115</v>
      </c>
      <c r="J2012" s="251">
        <f>_xlfn.XLOOKUP($I2012,Inputs!$C$6:$C$23,Inputs!$D$6:$D$23)*$G2012</f>
        <v>20.022857142857141</v>
      </c>
      <c r="K2012" s="252">
        <f t="shared" si="95"/>
        <v>3</v>
      </c>
      <c r="L2012" s="322"/>
      <c r="M2012" s="322"/>
      <c r="N2012" s="322"/>
      <c r="O2012" s="322"/>
      <c r="P2012" s="322"/>
      <c r="Q2012" s="250">
        <f>_xlfn.XLOOKUP($I2012,Inputs!$G$6:$G$23,Inputs!$J$6:$J$23)*$K2012</f>
        <v>98.449131513647643</v>
      </c>
      <c r="R2012" s="250">
        <f>_xlfn.XLOOKUP($I2012,Inputs!$G$6:$G$23,Inputs!$K$6:$K$23)*$K2012</f>
        <v>108.40163934426229</v>
      </c>
      <c r="S2012" s="211" t="s">
        <v>1529</v>
      </c>
      <c r="T2012" s="31" t="s">
        <v>4192</v>
      </c>
      <c r="U2012" s="211" t="s">
        <v>1559</v>
      </c>
      <c r="V2012" s="31" t="s">
        <v>4067</v>
      </c>
      <c r="W2012" s="16"/>
      <c r="X2012" s="16"/>
      <c r="Y2012" s="74">
        <v>1797</v>
      </c>
      <c r="Z2012" s="196" t="str">
        <f t="shared" si="96"/>
        <v/>
      </c>
    </row>
    <row r="2013" spans="2:26" ht="18.75">
      <c r="B2013" s="211" t="s">
        <v>2482</v>
      </c>
      <c r="C2013" s="211" t="s">
        <v>2808</v>
      </c>
      <c r="D2013" s="46" t="s">
        <v>2783</v>
      </c>
      <c r="E2013" s="31">
        <v>1</v>
      </c>
      <c r="F2013" s="31" t="s">
        <v>2807</v>
      </c>
      <c r="G2013" s="318">
        <v>24</v>
      </c>
      <c r="H2013" s="318">
        <f t="shared" si="94"/>
        <v>14.814814814814813</v>
      </c>
      <c r="I2013" s="319">
        <v>115</v>
      </c>
      <c r="J2013" s="251">
        <f>_xlfn.XLOOKUP($I2013,Inputs!$C$6:$C$23,Inputs!$D$6:$D$23)*$G2013</f>
        <v>10.011428571428571</v>
      </c>
      <c r="K2013" s="252">
        <f t="shared" si="95"/>
        <v>3</v>
      </c>
      <c r="L2013" s="322"/>
      <c r="M2013" s="322"/>
      <c r="N2013" s="322"/>
      <c r="O2013" s="322"/>
      <c r="P2013" s="322"/>
      <c r="Q2013" s="250">
        <f>_xlfn.XLOOKUP($I2013,Inputs!$G$6:$G$23,Inputs!$J$6:$J$23)*$K2013</f>
        <v>98.449131513647643</v>
      </c>
      <c r="R2013" s="250">
        <f>_xlfn.XLOOKUP($I2013,Inputs!$G$6:$G$23,Inputs!$K$6:$K$23)*$K2013</f>
        <v>108.40163934426229</v>
      </c>
      <c r="S2013" s="211" t="s">
        <v>2483</v>
      </c>
      <c r="T2013" s="31" t="s">
        <v>3943</v>
      </c>
      <c r="U2013" s="211" t="s">
        <v>1596</v>
      </c>
      <c r="V2013" s="31" t="s">
        <v>4050</v>
      </c>
      <c r="W2013" s="16"/>
      <c r="X2013" s="16"/>
      <c r="Y2013" s="74">
        <v>1798</v>
      </c>
      <c r="Z2013" s="196" t="str">
        <f t="shared" si="96"/>
        <v/>
      </c>
    </row>
    <row r="2014" spans="2:26" ht="18.75">
      <c r="B2014" s="211" t="s">
        <v>2484</v>
      </c>
      <c r="C2014" s="211" t="s">
        <v>2808</v>
      </c>
      <c r="D2014" s="46" t="s">
        <v>2783</v>
      </c>
      <c r="E2014" s="31">
        <v>1</v>
      </c>
      <c r="F2014" s="31" t="s">
        <v>2807</v>
      </c>
      <c r="G2014" s="318">
        <v>8</v>
      </c>
      <c r="H2014" s="318">
        <f t="shared" si="94"/>
        <v>4.9382716049382713</v>
      </c>
      <c r="I2014" s="319">
        <v>230</v>
      </c>
      <c r="J2014" s="251">
        <f>_xlfn.XLOOKUP($I2014,Inputs!$C$6:$C$23,Inputs!$D$6:$D$23)*$G2014</f>
        <v>3.84</v>
      </c>
      <c r="K2014" s="252">
        <f t="shared" si="95"/>
        <v>3</v>
      </c>
      <c r="L2014" s="322"/>
      <c r="M2014" s="322"/>
      <c r="N2014" s="322"/>
      <c r="O2014" s="322"/>
      <c r="P2014" s="322"/>
      <c r="Q2014" s="250">
        <f>_xlfn.XLOOKUP($I2014,Inputs!$G$6:$G$23,Inputs!$J$6:$J$23)*$K2014</f>
        <v>402</v>
      </c>
      <c r="R2014" s="250">
        <f>_xlfn.XLOOKUP($I2014,Inputs!$G$6:$G$23,Inputs!$K$6:$K$23)*$K2014</f>
        <v>435</v>
      </c>
      <c r="S2014" s="211" t="s">
        <v>1911</v>
      </c>
      <c r="T2014" s="31" t="s">
        <v>4144</v>
      </c>
      <c r="U2014" s="211" t="s">
        <v>4484</v>
      </c>
      <c r="V2014" s="31" t="s">
        <v>3252</v>
      </c>
      <c r="W2014" s="16"/>
      <c r="X2014" s="16"/>
      <c r="Y2014" s="74">
        <v>1799</v>
      </c>
      <c r="Z2014" s="196" t="str">
        <f t="shared" si="96"/>
        <v/>
      </c>
    </row>
    <row r="2015" spans="2:26" ht="18.75">
      <c r="B2015" s="211" t="s">
        <v>2484</v>
      </c>
      <c r="C2015" s="211" t="s">
        <v>2808</v>
      </c>
      <c r="D2015" s="46" t="s">
        <v>2783</v>
      </c>
      <c r="E2015" s="31">
        <v>1</v>
      </c>
      <c r="F2015" s="31" t="s">
        <v>2807</v>
      </c>
      <c r="G2015" s="318">
        <v>0.1</v>
      </c>
      <c r="H2015" s="318">
        <f t="shared" si="94"/>
        <v>6.1728395061728392E-2</v>
      </c>
      <c r="I2015" s="319">
        <v>230</v>
      </c>
      <c r="J2015" s="251">
        <f>_xlfn.XLOOKUP($I2015,Inputs!$C$6:$C$23,Inputs!$D$6:$D$23)*$G2015</f>
        <v>4.8000000000000001E-2</v>
      </c>
      <c r="K2015" s="252">
        <f t="shared" si="95"/>
        <v>3</v>
      </c>
      <c r="L2015" s="322"/>
      <c r="M2015" s="322"/>
      <c r="N2015" s="322"/>
      <c r="O2015" s="322"/>
      <c r="P2015" s="322"/>
      <c r="Q2015" s="250">
        <f>_xlfn.XLOOKUP($I2015,Inputs!$G$6:$G$23,Inputs!$J$6:$J$23)*$K2015</f>
        <v>402</v>
      </c>
      <c r="R2015" s="250">
        <f>_xlfn.XLOOKUP($I2015,Inputs!$G$6:$G$23,Inputs!$K$6:$K$23)*$K2015</f>
        <v>435</v>
      </c>
      <c r="S2015" s="211" t="s">
        <v>4484</v>
      </c>
      <c r="T2015" s="31" t="s">
        <v>3252</v>
      </c>
      <c r="U2015" s="211" t="s">
        <v>4742</v>
      </c>
      <c r="V2015" s="31" t="s">
        <v>4586</v>
      </c>
      <c r="W2015" s="16"/>
      <c r="X2015" s="16"/>
      <c r="Y2015" s="74">
        <v>1800</v>
      </c>
      <c r="Z2015" s="196" t="str">
        <f t="shared" si="96"/>
        <v/>
      </c>
    </row>
    <row r="2016" spans="2:26" ht="18.75">
      <c r="B2016" s="211" t="s">
        <v>2484</v>
      </c>
      <c r="C2016" s="211" t="s">
        <v>2808</v>
      </c>
      <c r="D2016" s="46" t="s">
        <v>2783</v>
      </c>
      <c r="E2016" s="31">
        <v>1</v>
      </c>
      <c r="F2016" s="31" t="s">
        <v>2807</v>
      </c>
      <c r="G2016" s="318">
        <v>0.1</v>
      </c>
      <c r="H2016" s="318">
        <f t="shared" si="94"/>
        <v>6.1728395061728392E-2</v>
      </c>
      <c r="I2016" s="319">
        <v>230</v>
      </c>
      <c r="J2016" s="251">
        <f>_xlfn.XLOOKUP($I2016,Inputs!$C$6:$C$23,Inputs!$D$6:$D$23)*$G2016</f>
        <v>4.8000000000000001E-2</v>
      </c>
      <c r="K2016" s="252">
        <f t="shared" si="95"/>
        <v>3</v>
      </c>
      <c r="L2016" s="322"/>
      <c r="M2016" s="322"/>
      <c r="N2016" s="322"/>
      <c r="O2016" s="322"/>
      <c r="P2016" s="322"/>
      <c r="Q2016" s="250">
        <f>_xlfn.XLOOKUP($I2016,Inputs!$G$6:$G$23,Inputs!$J$6:$J$23)*$K2016</f>
        <v>402</v>
      </c>
      <c r="R2016" s="250">
        <f>_xlfn.XLOOKUP($I2016,Inputs!$G$6:$G$23,Inputs!$K$6:$K$23)*$K2016</f>
        <v>435</v>
      </c>
      <c r="S2016" s="211" t="s">
        <v>4484</v>
      </c>
      <c r="T2016" s="31" t="s">
        <v>3252</v>
      </c>
      <c r="U2016" s="211" t="s">
        <v>4743</v>
      </c>
      <c r="V2016" s="31" t="s">
        <v>4587</v>
      </c>
      <c r="W2016" s="16"/>
      <c r="X2016" s="16"/>
      <c r="Y2016" s="74">
        <v>1801</v>
      </c>
      <c r="Z2016" s="196" t="str">
        <f t="shared" si="96"/>
        <v/>
      </c>
    </row>
    <row r="2017" spans="2:26" ht="18.75">
      <c r="B2017" s="211" t="s">
        <v>2485</v>
      </c>
      <c r="C2017" s="211" t="s">
        <v>2808</v>
      </c>
      <c r="D2017" s="46" t="s">
        <v>2783</v>
      </c>
      <c r="E2017" s="31">
        <v>1</v>
      </c>
      <c r="F2017" s="31" t="s">
        <v>2807</v>
      </c>
      <c r="G2017" s="318">
        <v>5</v>
      </c>
      <c r="H2017" s="318">
        <f t="shared" si="94"/>
        <v>3.0864197530864197</v>
      </c>
      <c r="I2017" s="319">
        <v>230</v>
      </c>
      <c r="J2017" s="251">
        <f>_xlfn.XLOOKUP($I2017,Inputs!$C$6:$C$23,Inputs!$D$6:$D$23)*$G2017</f>
        <v>2.4</v>
      </c>
      <c r="K2017" s="252">
        <f t="shared" si="95"/>
        <v>3</v>
      </c>
      <c r="L2017" s="322"/>
      <c r="M2017" s="322"/>
      <c r="N2017" s="322"/>
      <c r="O2017" s="322"/>
      <c r="P2017" s="322"/>
      <c r="Q2017" s="250">
        <f>_xlfn.XLOOKUP($I2017,Inputs!$G$6:$G$23,Inputs!$J$6:$J$23)*$K2017</f>
        <v>402</v>
      </c>
      <c r="R2017" s="250">
        <f>_xlfn.XLOOKUP($I2017,Inputs!$G$6:$G$23,Inputs!$K$6:$K$23)*$K2017</f>
        <v>435</v>
      </c>
      <c r="S2017" s="211" t="s">
        <v>2486</v>
      </c>
      <c r="T2017" s="31" t="s">
        <v>3016</v>
      </c>
      <c r="U2017" s="211" t="s">
        <v>1404</v>
      </c>
      <c r="V2017" s="31" t="s">
        <v>3926</v>
      </c>
      <c r="W2017" s="16"/>
      <c r="X2017" s="16"/>
      <c r="Y2017" s="74">
        <v>1802</v>
      </c>
      <c r="Z2017" s="196" t="str">
        <f t="shared" si="96"/>
        <v/>
      </c>
    </row>
    <row r="2018" spans="2:26" ht="18.75">
      <c r="B2018" s="211" t="s">
        <v>2485</v>
      </c>
      <c r="C2018" s="211" t="s">
        <v>2808</v>
      </c>
      <c r="D2018" s="46" t="s">
        <v>2783</v>
      </c>
      <c r="E2018" s="31">
        <v>1</v>
      </c>
      <c r="F2018" s="31" t="s">
        <v>2807</v>
      </c>
      <c r="G2018" s="318">
        <v>0.1</v>
      </c>
      <c r="H2018" s="318">
        <f t="shared" si="94"/>
        <v>6.1728395061728392E-2</v>
      </c>
      <c r="I2018" s="319">
        <v>230</v>
      </c>
      <c r="J2018" s="251">
        <f>_xlfn.XLOOKUP($I2018,Inputs!$C$6:$C$23,Inputs!$D$6:$D$23)*$G2018</f>
        <v>4.8000000000000001E-2</v>
      </c>
      <c r="K2018" s="252">
        <f t="shared" si="95"/>
        <v>3</v>
      </c>
      <c r="L2018" s="322"/>
      <c r="M2018" s="322"/>
      <c r="N2018" s="322"/>
      <c r="O2018" s="322"/>
      <c r="P2018" s="322"/>
      <c r="Q2018" s="250">
        <f>_xlfn.XLOOKUP($I2018,Inputs!$G$6:$G$23,Inputs!$J$6:$J$23)*$K2018</f>
        <v>402</v>
      </c>
      <c r="R2018" s="250">
        <f>_xlfn.XLOOKUP($I2018,Inputs!$G$6:$G$23,Inputs!$K$6:$K$23)*$K2018</f>
        <v>435</v>
      </c>
      <c r="S2018" s="211" t="s">
        <v>2486</v>
      </c>
      <c r="T2018" s="31" t="s">
        <v>3016</v>
      </c>
      <c r="U2018" s="211" t="s">
        <v>2487</v>
      </c>
      <c r="V2018" s="31" t="s">
        <v>3989</v>
      </c>
      <c r="W2018" s="16"/>
      <c r="X2018" s="16"/>
      <c r="Y2018" s="74">
        <v>1803</v>
      </c>
      <c r="Z2018" s="196" t="str">
        <f t="shared" si="96"/>
        <v/>
      </c>
    </row>
    <row r="2019" spans="2:26" ht="18.75">
      <c r="B2019" s="211" t="s">
        <v>2485</v>
      </c>
      <c r="C2019" s="211" t="s">
        <v>2808</v>
      </c>
      <c r="D2019" s="46" t="s">
        <v>2783</v>
      </c>
      <c r="E2019" s="31">
        <v>1</v>
      </c>
      <c r="F2019" s="31" t="s">
        <v>2807</v>
      </c>
      <c r="G2019" s="318">
        <v>155</v>
      </c>
      <c r="H2019" s="318">
        <f t="shared" si="94"/>
        <v>95.679012345679013</v>
      </c>
      <c r="I2019" s="319">
        <v>230</v>
      </c>
      <c r="J2019" s="251">
        <f>_xlfn.XLOOKUP($I2019,Inputs!$C$6:$C$23,Inputs!$D$6:$D$23)*$G2019</f>
        <v>74.399999999999991</v>
      </c>
      <c r="K2019" s="252">
        <f t="shared" si="95"/>
        <v>2.0941956528328554</v>
      </c>
      <c r="L2019" s="322"/>
      <c r="M2019" s="322"/>
      <c r="N2019" s="322"/>
      <c r="O2019" s="322"/>
      <c r="P2019" s="322"/>
      <c r="Q2019" s="250">
        <f>_xlfn.XLOOKUP($I2019,Inputs!$G$6:$G$23,Inputs!$J$6:$J$23)*$K2019</f>
        <v>280.62221747960263</v>
      </c>
      <c r="R2019" s="250">
        <f>_xlfn.XLOOKUP($I2019,Inputs!$G$6:$G$23,Inputs!$K$6:$K$23)*$K2019</f>
        <v>303.65836966076404</v>
      </c>
      <c r="S2019" s="211" t="s">
        <v>1911</v>
      </c>
      <c r="T2019" s="31" t="s">
        <v>4144</v>
      </c>
      <c r="U2019" s="211" t="s">
        <v>2486</v>
      </c>
      <c r="V2019" s="31" t="s">
        <v>3016</v>
      </c>
      <c r="W2019" s="16"/>
      <c r="X2019" s="16"/>
      <c r="Y2019" s="74">
        <v>1804</v>
      </c>
      <c r="Z2019" s="196" t="str">
        <f t="shared" si="96"/>
        <v/>
      </c>
    </row>
    <row r="2020" spans="2:26" ht="18.75">
      <c r="B2020" s="211" t="s">
        <v>2488</v>
      </c>
      <c r="C2020" s="211" t="s">
        <v>2808</v>
      </c>
      <c r="D2020" s="46" t="s">
        <v>2783</v>
      </c>
      <c r="E2020" s="31">
        <v>1</v>
      </c>
      <c r="F2020" s="31" t="s">
        <v>2807</v>
      </c>
      <c r="G2020" s="318">
        <v>45</v>
      </c>
      <c r="H2020" s="318">
        <f t="shared" si="94"/>
        <v>27.777777777777775</v>
      </c>
      <c r="I2020" s="319">
        <v>115</v>
      </c>
      <c r="J2020" s="251">
        <f>_xlfn.XLOOKUP($I2020,Inputs!$C$6:$C$23,Inputs!$D$6:$D$23)*$G2020</f>
        <v>18.771428571428572</v>
      </c>
      <c r="K2020" s="252">
        <f t="shared" si="95"/>
        <v>3</v>
      </c>
      <c r="L2020" s="322"/>
      <c r="M2020" s="322"/>
      <c r="N2020" s="322"/>
      <c r="O2020" s="322"/>
      <c r="P2020" s="322"/>
      <c r="Q2020" s="250">
        <f>_xlfn.XLOOKUP($I2020,Inputs!$G$6:$G$23,Inputs!$J$6:$J$23)*$K2020</f>
        <v>98.449131513647643</v>
      </c>
      <c r="R2020" s="250">
        <f>_xlfn.XLOOKUP($I2020,Inputs!$G$6:$G$23,Inputs!$K$6:$K$23)*$K2020</f>
        <v>108.40163934426229</v>
      </c>
      <c r="S2020" s="211" t="s">
        <v>1556</v>
      </c>
      <c r="T2020" s="31" t="s">
        <v>4186</v>
      </c>
      <c r="U2020" s="211" t="s">
        <v>4375</v>
      </c>
      <c r="V2020" s="31" t="s">
        <v>4232</v>
      </c>
      <c r="W2020" s="16"/>
      <c r="X2020" s="16"/>
      <c r="Y2020" s="74">
        <v>1805</v>
      </c>
      <c r="Z2020" s="196" t="str">
        <f t="shared" si="96"/>
        <v/>
      </c>
    </row>
    <row r="2021" spans="2:26" ht="18.75">
      <c r="B2021" s="211" t="s">
        <v>2489</v>
      </c>
      <c r="C2021" s="211" t="s">
        <v>2808</v>
      </c>
      <c r="D2021" s="46" t="s">
        <v>2783</v>
      </c>
      <c r="E2021" s="31">
        <v>1</v>
      </c>
      <c r="F2021" s="31" t="s">
        <v>2807</v>
      </c>
      <c r="G2021" s="318">
        <v>3</v>
      </c>
      <c r="H2021" s="318">
        <f t="shared" si="94"/>
        <v>1.8518518518518516</v>
      </c>
      <c r="I2021" s="319">
        <v>230</v>
      </c>
      <c r="J2021" s="251">
        <f>_xlfn.XLOOKUP($I2021,Inputs!$C$6:$C$23,Inputs!$D$6:$D$23)*$G2021</f>
        <v>1.44</v>
      </c>
      <c r="K2021" s="252">
        <f t="shared" si="95"/>
        <v>3</v>
      </c>
      <c r="L2021" s="322"/>
      <c r="M2021" s="322"/>
      <c r="N2021" s="322"/>
      <c r="O2021" s="322"/>
      <c r="P2021" s="322"/>
      <c r="Q2021" s="250">
        <f>_xlfn.XLOOKUP($I2021,Inputs!$G$6:$G$23,Inputs!$J$6:$J$23)*$K2021</f>
        <v>402</v>
      </c>
      <c r="R2021" s="250">
        <f>_xlfn.XLOOKUP($I2021,Inputs!$G$6:$G$23,Inputs!$K$6:$K$23)*$K2021</f>
        <v>435</v>
      </c>
      <c r="S2021" s="211" t="s">
        <v>2490</v>
      </c>
      <c r="T2021" s="31" t="s">
        <v>3253</v>
      </c>
      <c r="U2021" s="211" t="s">
        <v>4657</v>
      </c>
      <c r="V2021" s="31" t="s">
        <v>4249</v>
      </c>
      <c r="W2021" s="16"/>
      <c r="X2021" s="16"/>
      <c r="Y2021" s="74">
        <v>1806</v>
      </c>
      <c r="Z2021" s="196" t="str">
        <f t="shared" si="96"/>
        <v/>
      </c>
    </row>
    <row r="2022" spans="2:26" ht="18.75">
      <c r="B2022" s="211" t="s">
        <v>2491</v>
      </c>
      <c r="C2022" s="211" t="s">
        <v>2808</v>
      </c>
      <c r="D2022" s="46" t="s">
        <v>2783</v>
      </c>
      <c r="E2022" s="31">
        <v>1</v>
      </c>
      <c r="F2022" s="31" t="s">
        <v>2807</v>
      </c>
      <c r="G2022" s="318">
        <v>3</v>
      </c>
      <c r="H2022" s="318">
        <f t="shared" si="94"/>
        <v>1.8518518518518516</v>
      </c>
      <c r="I2022" s="319">
        <v>230</v>
      </c>
      <c r="J2022" s="251">
        <f>_xlfn.XLOOKUP($I2022,Inputs!$C$6:$C$23,Inputs!$D$6:$D$23)*$G2022</f>
        <v>1.44</v>
      </c>
      <c r="K2022" s="252">
        <f t="shared" si="95"/>
        <v>3</v>
      </c>
      <c r="L2022" s="322"/>
      <c r="M2022" s="322"/>
      <c r="N2022" s="322"/>
      <c r="O2022" s="322"/>
      <c r="P2022" s="322"/>
      <c r="Q2022" s="250">
        <f>_xlfn.XLOOKUP($I2022,Inputs!$G$6:$G$23,Inputs!$J$6:$J$23)*$K2022</f>
        <v>402</v>
      </c>
      <c r="R2022" s="250">
        <f>_xlfn.XLOOKUP($I2022,Inputs!$G$6:$G$23,Inputs!$K$6:$K$23)*$K2022</f>
        <v>435</v>
      </c>
      <c r="S2022" s="211" t="s">
        <v>2490</v>
      </c>
      <c r="T2022" s="31" t="s">
        <v>3253</v>
      </c>
      <c r="U2022" s="211" t="s">
        <v>4657</v>
      </c>
      <c r="V2022" s="31" t="s">
        <v>4249</v>
      </c>
      <c r="W2022" s="16"/>
      <c r="X2022" s="16"/>
      <c r="Y2022" s="74">
        <v>1807</v>
      </c>
      <c r="Z2022" s="196" t="str">
        <f t="shared" si="96"/>
        <v/>
      </c>
    </row>
    <row r="2023" spans="2:26" ht="18.75">
      <c r="B2023" s="211" t="s">
        <v>2249</v>
      </c>
      <c r="C2023" s="211" t="s">
        <v>2808</v>
      </c>
      <c r="D2023" s="46" t="s">
        <v>2783</v>
      </c>
      <c r="E2023" s="31">
        <v>1</v>
      </c>
      <c r="F2023" s="31" t="s">
        <v>2807</v>
      </c>
      <c r="G2023" s="318">
        <v>8</v>
      </c>
      <c r="H2023" s="318">
        <f t="shared" si="94"/>
        <v>4.9382716049382713</v>
      </c>
      <c r="I2023" s="319">
        <v>115</v>
      </c>
      <c r="J2023" s="251">
        <f>_xlfn.XLOOKUP($I2023,Inputs!$C$6:$C$23,Inputs!$D$6:$D$23)*$G2023</f>
        <v>3.3371428571428572</v>
      </c>
      <c r="K2023" s="252">
        <f t="shared" si="95"/>
        <v>3</v>
      </c>
      <c r="L2023" s="322"/>
      <c r="M2023" s="322"/>
      <c r="N2023" s="322"/>
      <c r="O2023" s="322"/>
      <c r="P2023" s="322"/>
      <c r="Q2023" s="250">
        <f>_xlfn.XLOOKUP($I2023,Inputs!$G$6:$G$23,Inputs!$J$6:$J$23)*$K2023</f>
        <v>98.449131513647643</v>
      </c>
      <c r="R2023" s="250">
        <f>_xlfn.XLOOKUP($I2023,Inputs!$G$6:$G$23,Inputs!$K$6:$K$23)*$K2023</f>
        <v>108.40163934426229</v>
      </c>
      <c r="S2023" s="211" t="s">
        <v>2498</v>
      </c>
      <c r="T2023" s="31" t="s">
        <v>3258</v>
      </c>
      <c r="U2023" s="211" t="s">
        <v>2499</v>
      </c>
      <c r="V2023" s="31" t="s">
        <v>3267</v>
      </c>
      <c r="W2023" s="16"/>
      <c r="X2023" s="16"/>
      <c r="Y2023" s="74">
        <v>1813</v>
      </c>
      <c r="Z2023" s="196" t="str">
        <f t="shared" si="96"/>
        <v/>
      </c>
    </row>
    <row r="2024" spans="2:26" ht="18.75">
      <c r="B2024" s="211" t="s">
        <v>2249</v>
      </c>
      <c r="C2024" s="211" t="s">
        <v>2808</v>
      </c>
      <c r="D2024" s="46" t="s">
        <v>2783</v>
      </c>
      <c r="E2024" s="31">
        <v>1</v>
      </c>
      <c r="F2024" s="31" t="s">
        <v>2807</v>
      </c>
      <c r="G2024" s="318">
        <v>10</v>
      </c>
      <c r="H2024" s="318">
        <f t="shared" si="94"/>
        <v>6.1728395061728394</v>
      </c>
      <c r="I2024" s="319">
        <v>115</v>
      </c>
      <c r="J2024" s="251">
        <f>_xlfn.XLOOKUP($I2024,Inputs!$C$6:$C$23,Inputs!$D$6:$D$23)*$G2024</f>
        <v>4.1714285714285717</v>
      </c>
      <c r="K2024" s="252">
        <f t="shared" si="95"/>
        <v>3</v>
      </c>
      <c r="L2024" s="322"/>
      <c r="M2024" s="322"/>
      <c r="N2024" s="322"/>
      <c r="O2024" s="322"/>
      <c r="P2024" s="322"/>
      <c r="Q2024" s="250">
        <f>_xlfn.XLOOKUP($I2024,Inputs!$G$6:$G$23,Inputs!$J$6:$J$23)*$K2024</f>
        <v>98.449131513647643</v>
      </c>
      <c r="R2024" s="250">
        <f>_xlfn.XLOOKUP($I2024,Inputs!$G$6:$G$23,Inputs!$K$6:$K$23)*$K2024</f>
        <v>108.40163934426229</v>
      </c>
      <c r="S2024" s="211" t="s">
        <v>2499</v>
      </c>
      <c r="T2024" s="31" t="s">
        <v>3267</v>
      </c>
      <c r="U2024" s="211" t="s">
        <v>2500</v>
      </c>
      <c r="V2024" s="31" t="s">
        <v>3279</v>
      </c>
      <c r="W2024" s="16"/>
      <c r="X2024" s="16"/>
      <c r="Y2024" s="74">
        <v>1814</v>
      </c>
      <c r="Z2024" s="196" t="str">
        <f t="shared" si="96"/>
        <v/>
      </c>
    </row>
    <row r="2025" spans="2:26" ht="18.75">
      <c r="B2025" s="211" t="s">
        <v>2249</v>
      </c>
      <c r="C2025" s="211" t="s">
        <v>2808</v>
      </c>
      <c r="D2025" s="46" t="s">
        <v>2783</v>
      </c>
      <c r="E2025" s="31">
        <v>1</v>
      </c>
      <c r="F2025" s="31" t="s">
        <v>2807</v>
      </c>
      <c r="G2025" s="318">
        <v>0.1</v>
      </c>
      <c r="H2025" s="318">
        <f t="shared" si="94"/>
        <v>6.1728395061728392E-2</v>
      </c>
      <c r="I2025" s="319">
        <v>115</v>
      </c>
      <c r="J2025" s="251">
        <f>_xlfn.XLOOKUP($I2025,Inputs!$C$6:$C$23,Inputs!$D$6:$D$23)*$G2025</f>
        <v>4.1714285714285718E-2</v>
      </c>
      <c r="K2025" s="252">
        <f t="shared" si="95"/>
        <v>3</v>
      </c>
      <c r="L2025" s="322"/>
      <c r="M2025" s="322"/>
      <c r="N2025" s="322"/>
      <c r="O2025" s="322"/>
      <c r="P2025" s="322"/>
      <c r="Q2025" s="250">
        <f>_xlfn.XLOOKUP($I2025,Inputs!$G$6:$G$23,Inputs!$J$6:$J$23)*$K2025</f>
        <v>98.449131513647643</v>
      </c>
      <c r="R2025" s="250">
        <f>_xlfn.XLOOKUP($I2025,Inputs!$G$6:$G$23,Inputs!$K$6:$K$23)*$K2025</f>
        <v>108.40163934426229</v>
      </c>
      <c r="S2025" s="211" t="s">
        <v>4470</v>
      </c>
      <c r="T2025" s="31" t="s">
        <v>3261</v>
      </c>
      <c r="U2025" s="211" t="s">
        <v>4681</v>
      </c>
      <c r="V2025" s="31" t="s">
        <v>4437</v>
      </c>
      <c r="W2025" s="16"/>
      <c r="X2025" s="16"/>
      <c r="Y2025" s="74">
        <v>1817</v>
      </c>
      <c r="Z2025" s="196" t="str">
        <f t="shared" si="96"/>
        <v/>
      </c>
    </row>
    <row r="2026" spans="2:26" ht="18.75">
      <c r="B2026" s="211" t="s">
        <v>2249</v>
      </c>
      <c r="C2026" s="211" t="s">
        <v>2808</v>
      </c>
      <c r="D2026" s="46" t="s">
        <v>2783</v>
      </c>
      <c r="E2026" s="31">
        <v>1</v>
      </c>
      <c r="F2026" s="31" t="s">
        <v>2807</v>
      </c>
      <c r="G2026" s="318">
        <v>0.1</v>
      </c>
      <c r="H2026" s="318">
        <f t="shared" si="94"/>
        <v>6.1728395061728392E-2</v>
      </c>
      <c r="I2026" s="319">
        <v>115</v>
      </c>
      <c r="J2026" s="251">
        <f>_xlfn.XLOOKUP($I2026,Inputs!$C$6:$C$23,Inputs!$D$6:$D$23)*$G2026</f>
        <v>4.1714285714285718E-2</v>
      </c>
      <c r="K2026" s="252">
        <f t="shared" si="95"/>
        <v>3</v>
      </c>
      <c r="L2026" s="322"/>
      <c r="M2026" s="322"/>
      <c r="N2026" s="322"/>
      <c r="O2026" s="322"/>
      <c r="P2026" s="322"/>
      <c r="Q2026" s="250">
        <f>_xlfn.XLOOKUP($I2026,Inputs!$G$6:$G$23,Inputs!$J$6:$J$23)*$K2026</f>
        <v>98.449131513647643</v>
      </c>
      <c r="R2026" s="250">
        <f>_xlfn.XLOOKUP($I2026,Inputs!$G$6:$G$23,Inputs!$K$6:$K$23)*$K2026</f>
        <v>108.40163934426229</v>
      </c>
      <c r="S2026" s="211" t="s">
        <v>2505</v>
      </c>
      <c r="T2026" s="31" t="s">
        <v>5527</v>
      </c>
      <c r="U2026" s="211" t="s">
        <v>2245</v>
      </c>
      <c r="V2026" s="31" t="s">
        <v>5527</v>
      </c>
      <c r="W2026" s="16"/>
      <c r="X2026" s="16"/>
      <c r="Y2026" s="74">
        <v>1819</v>
      </c>
      <c r="Z2026" s="196" t="str">
        <f t="shared" si="96"/>
        <v/>
      </c>
    </row>
    <row r="2027" spans="2:26" ht="18.75">
      <c r="B2027" s="211" t="s">
        <v>2249</v>
      </c>
      <c r="C2027" s="211" t="s">
        <v>2808</v>
      </c>
      <c r="D2027" s="46" t="s">
        <v>2783</v>
      </c>
      <c r="E2027" s="31">
        <v>1</v>
      </c>
      <c r="F2027" s="31" t="s">
        <v>2807</v>
      </c>
      <c r="G2027" s="318">
        <v>2</v>
      </c>
      <c r="H2027" s="318">
        <f t="shared" si="94"/>
        <v>1.2345679012345678</v>
      </c>
      <c r="I2027" s="319">
        <v>115</v>
      </c>
      <c r="J2027" s="251">
        <f>_xlfn.XLOOKUP($I2027,Inputs!$C$6:$C$23,Inputs!$D$6:$D$23)*$G2027</f>
        <v>0.8342857142857143</v>
      </c>
      <c r="K2027" s="252">
        <f t="shared" si="95"/>
        <v>3</v>
      </c>
      <c r="L2027" s="322"/>
      <c r="M2027" s="322"/>
      <c r="N2027" s="322"/>
      <c r="O2027" s="322"/>
      <c r="P2027" s="322"/>
      <c r="Q2027" s="250">
        <f>_xlfn.XLOOKUP($I2027,Inputs!$G$6:$G$23,Inputs!$J$6:$J$23)*$K2027</f>
        <v>98.449131513647643</v>
      </c>
      <c r="R2027" s="250">
        <f>_xlfn.XLOOKUP($I2027,Inputs!$G$6:$G$23,Inputs!$K$6:$K$23)*$K2027</f>
        <v>108.40163934426229</v>
      </c>
      <c r="S2027" s="211" t="s">
        <v>2247</v>
      </c>
      <c r="T2027" s="31" t="s">
        <v>4034</v>
      </c>
      <c r="U2027" s="211" t="s">
        <v>2248</v>
      </c>
      <c r="V2027" s="31" t="s">
        <v>3254</v>
      </c>
      <c r="W2027" s="16"/>
      <c r="X2027" s="16"/>
      <c r="Y2027" s="74">
        <v>1825</v>
      </c>
      <c r="Z2027" s="196" t="str">
        <f t="shared" si="96"/>
        <v/>
      </c>
    </row>
    <row r="2028" spans="2:26" ht="18.75">
      <c r="B2028" s="211" t="s">
        <v>2249</v>
      </c>
      <c r="C2028" s="211" t="s">
        <v>2808</v>
      </c>
      <c r="D2028" s="46" t="s">
        <v>2783</v>
      </c>
      <c r="E2028" s="31">
        <v>1</v>
      </c>
      <c r="F2028" s="31" t="s">
        <v>2807</v>
      </c>
      <c r="G2028" s="318">
        <v>7</v>
      </c>
      <c r="H2028" s="318">
        <f t="shared" si="94"/>
        <v>4.3209876543209873</v>
      </c>
      <c r="I2028" s="319">
        <v>115</v>
      </c>
      <c r="J2028" s="251">
        <f>_xlfn.XLOOKUP($I2028,Inputs!$C$6:$C$23,Inputs!$D$6:$D$23)*$G2028</f>
        <v>2.92</v>
      </c>
      <c r="K2028" s="252">
        <f t="shared" si="95"/>
        <v>3</v>
      </c>
      <c r="L2028" s="322"/>
      <c r="M2028" s="322"/>
      <c r="N2028" s="322"/>
      <c r="O2028" s="322"/>
      <c r="P2028" s="322"/>
      <c r="Q2028" s="250">
        <f>_xlfn.XLOOKUP($I2028,Inputs!$G$6:$G$23,Inputs!$J$6:$J$23)*$K2028</f>
        <v>98.449131513647643</v>
      </c>
      <c r="R2028" s="250">
        <f>_xlfn.XLOOKUP($I2028,Inputs!$G$6:$G$23,Inputs!$K$6:$K$23)*$K2028</f>
        <v>108.40163934426229</v>
      </c>
      <c r="S2028" s="211" t="s">
        <v>2506</v>
      </c>
      <c r="T2028" s="31" t="s">
        <v>3266</v>
      </c>
      <c r="U2028" s="211" t="s">
        <v>2508</v>
      </c>
      <c r="V2028" s="31" t="s">
        <v>4302</v>
      </c>
      <c r="W2028" s="16"/>
      <c r="X2028" s="16"/>
      <c r="Y2028" s="74">
        <v>1826</v>
      </c>
      <c r="Z2028" s="196" t="str">
        <f t="shared" si="96"/>
        <v/>
      </c>
    </row>
    <row r="2029" spans="2:26" ht="18.75">
      <c r="B2029" s="211" t="s">
        <v>2249</v>
      </c>
      <c r="C2029" s="211" t="s">
        <v>2808</v>
      </c>
      <c r="D2029" s="46" t="s">
        <v>2783</v>
      </c>
      <c r="E2029" s="31">
        <v>1</v>
      </c>
      <c r="F2029" s="31" t="s">
        <v>2807</v>
      </c>
      <c r="G2029" s="318">
        <v>5</v>
      </c>
      <c r="H2029" s="318">
        <f t="shared" si="94"/>
        <v>3.0864197530864197</v>
      </c>
      <c r="I2029" s="319">
        <v>115</v>
      </c>
      <c r="J2029" s="251">
        <f>_xlfn.XLOOKUP($I2029,Inputs!$C$6:$C$23,Inputs!$D$6:$D$23)*$G2029</f>
        <v>2.0857142857142859</v>
      </c>
      <c r="K2029" s="252">
        <f t="shared" si="95"/>
        <v>3</v>
      </c>
      <c r="L2029" s="322"/>
      <c r="M2029" s="322"/>
      <c r="N2029" s="322"/>
      <c r="O2029" s="322"/>
      <c r="P2029" s="322"/>
      <c r="Q2029" s="250">
        <f>_xlfn.XLOOKUP($I2029,Inputs!$G$6:$G$23,Inputs!$J$6:$J$23)*$K2029</f>
        <v>98.449131513647643</v>
      </c>
      <c r="R2029" s="250">
        <f>_xlfn.XLOOKUP($I2029,Inputs!$G$6:$G$23,Inputs!$K$6:$K$23)*$K2029</f>
        <v>108.40163934426229</v>
      </c>
      <c r="S2029" s="211" t="s">
        <v>1911</v>
      </c>
      <c r="T2029" s="31" t="s">
        <v>4144</v>
      </c>
      <c r="U2029" s="211" t="s">
        <v>2498</v>
      </c>
      <c r="V2029" s="31" t="s">
        <v>3258</v>
      </c>
      <c r="W2029" s="16"/>
      <c r="X2029" s="16"/>
      <c r="Y2029" s="74">
        <v>1828</v>
      </c>
      <c r="Z2029" s="196" t="str">
        <f t="shared" si="96"/>
        <v/>
      </c>
    </row>
    <row r="2030" spans="2:26" ht="18.75">
      <c r="B2030" s="211" t="s">
        <v>2249</v>
      </c>
      <c r="C2030" s="211" t="s">
        <v>2808</v>
      </c>
      <c r="D2030" s="46" t="s">
        <v>2783</v>
      </c>
      <c r="E2030" s="31">
        <v>1</v>
      </c>
      <c r="F2030" s="31" t="s">
        <v>2807</v>
      </c>
      <c r="G2030" s="318">
        <v>2</v>
      </c>
      <c r="H2030" s="318">
        <f t="shared" si="94"/>
        <v>1.2345679012345678</v>
      </c>
      <c r="I2030" s="319">
        <v>115</v>
      </c>
      <c r="J2030" s="251">
        <f>_xlfn.XLOOKUP($I2030,Inputs!$C$6:$C$23,Inputs!$D$6:$D$23)*$G2030</f>
        <v>0.8342857142857143</v>
      </c>
      <c r="K2030" s="252">
        <f t="shared" si="95"/>
        <v>3</v>
      </c>
      <c r="L2030" s="322"/>
      <c r="M2030" s="322"/>
      <c r="N2030" s="322"/>
      <c r="O2030" s="322"/>
      <c r="P2030" s="322"/>
      <c r="Q2030" s="250">
        <f>_xlfn.XLOOKUP($I2030,Inputs!$G$6:$G$23,Inputs!$J$6:$J$23)*$K2030</f>
        <v>98.449131513647643</v>
      </c>
      <c r="R2030" s="250">
        <f>_xlfn.XLOOKUP($I2030,Inputs!$G$6:$G$23,Inputs!$K$6:$K$23)*$K2030</f>
        <v>108.40163934426229</v>
      </c>
      <c r="S2030" s="211" t="s">
        <v>4479</v>
      </c>
      <c r="T2030" s="31" t="s">
        <v>3269</v>
      </c>
      <c r="U2030" s="211" t="s">
        <v>2510</v>
      </c>
      <c r="V2030" s="31" t="s">
        <v>4132</v>
      </c>
      <c r="W2030" s="16"/>
      <c r="X2030" s="16"/>
      <c r="Y2030" s="74">
        <v>1831</v>
      </c>
      <c r="Z2030" s="196" t="str">
        <f t="shared" si="96"/>
        <v/>
      </c>
    </row>
    <row r="2031" spans="2:26" ht="18.75">
      <c r="B2031" s="211" t="s">
        <v>2249</v>
      </c>
      <c r="C2031" s="211" t="s">
        <v>2808</v>
      </c>
      <c r="D2031" s="46" t="s">
        <v>2783</v>
      </c>
      <c r="E2031" s="31">
        <v>1</v>
      </c>
      <c r="F2031" s="31" t="s">
        <v>2807</v>
      </c>
      <c r="G2031" s="318">
        <v>2</v>
      </c>
      <c r="H2031" s="318">
        <f t="shared" si="94"/>
        <v>1.2345679012345678</v>
      </c>
      <c r="I2031" s="319">
        <v>115</v>
      </c>
      <c r="J2031" s="251">
        <f>_xlfn.XLOOKUP($I2031,Inputs!$C$6:$C$23,Inputs!$D$6:$D$23)*$G2031</f>
        <v>0.8342857142857143</v>
      </c>
      <c r="K2031" s="252">
        <f t="shared" si="95"/>
        <v>3</v>
      </c>
      <c r="L2031" s="322"/>
      <c r="M2031" s="322"/>
      <c r="N2031" s="322"/>
      <c r="O2031" s="322"/>
      <c r="P2031" s="322"/>
      <c r="Q2031" s="250">
        <f>_xlfn.XLOOKUP($I2031,Inputs!$G$6:$G$23,Inputs!$J$6:$J$23)*$K2031</f>
        <v>98.449131513647643</v>
      </c>
      <c r="R2031" s="250">
        <f>_xlfn.XLOOKUP($I2031,Inputs!$G$6:$G$23,Inputs!$K$6:$K$23)*$K2031</f>
        <v>108.40163934426229</v>
      </c>
      <c r="S2031" s="211" t="s">
        <v>2248</v>
      </c>
      <c r="T2031" s="31" t="s">
        <v>3254</v>
      </c>
      <c r="U2031" s="211" t="s">
        <v>2492</v>
      </c>
      <c r="V2031" s="31" t="s">
        <v>3263</v>
      </c>
      <c r="W2031" s="16"/>
      <c r="X2031" s="16"/>
      <c r="Y2031" s="74">
        <v>1833</v>
      </c>
      <c r="Z2031" s="196" t="str">
        <f t="shared" si="96"/>
        <v/>
      </c>
    </row>
    <row r="2032" spans="2:26" ht="18.75">
      <c r="B2032" s="211" t="s">
        <v>2249</v>
      </c>
      <c r="C2032" s="211" t="s">
        <v>2808</v>
      </c>
      <c r="D2032" s="46" t="s">
        <v>2783</v>
      </c>
      <c r="E2032" s="31">
        <v>1</v>
      </c>
      <c r="F2032" s="31" t="s">
        <v>2807</v>
      </c>
      <c r="G2032" s="318">
        <v>9</v>
      </c>
      <c r="H2032" s="318">
        <f t="shared" si="94"/>
        <v>5.5555555555555554</v>
      </c>
      <c r="I2032" s="319">
        <v>115</v>
      </c>
      <c r="J2032" s="251">
        <f>_xlfn.XLOOKUP($I2032,Inputs!$C$6:$C$23,Inputs!$D$6:$D$23)*$G2032</f>
        <v>3.7542857142857144</v>
      </c>
      <c r="K2032" s="252">
        <f t="shared" si="95"/>
        <v>3</v>
      </c>
      <c r="L2032" s="322"/>
      <c r="M2032" s="322"/>
      <c r="N2032" s="322"/>
      <c r="O2032" s="322"/>
      <c r="P2032" s="322"/>
      <c r="Q2032" s="250">
        <f>_xlfn.XLOOKUP($I2032,Inputs!$G$6:$G$23,Inputs!$J$6:$J$23)*$K2032</f>
        <v>98.449131513647643</v>
      </c>
      <c r="R2032" s="250">
        <f>_xlfn.XLOOKUP($I2032,Inputs!$G$6:$G$23,Inputs!$K$6:$K$23)*$K2032</f>
        <v>108.40163934426229</v>
      </c>
      <c r="S2032" s="211" t="s">
        <v>2507</v>
      </c>
      <c r="T2032" s="31" t="s">
        <v>3260</v>
      </c>
      <c r="U2032" s="211" t="s">
        <v>4470</v>
      </c>
      <c r="V2032" s="31" t="s">
        <v>3261</v>
      </c>
      <c r="W2032" s="16"/>
      <c r="X2032" s="16"/>
      <c r="Y2032" s="74">
        <v>1837</v>
      </c>
      <c r="Z2032" s="196" t="str">
        <f t="shared" si="96"/>
        <v/>
      </c>
    </row>
    <row r="2033" spans="2:26" ht="18.75">
      <c r="B2033" s="211" t="s">
        <v>2249</v>
      </c>
      <c r="C2033" s="211" t="s">
        <v>2808</v>
      </c>
      <c r="D2033" s="46" t="s">
        <v>2783</v>
      </c>
      <c r="E2033" s="31">
        <v>1</v>
      </c>
      <c r="F2033" s="31" t="s">
        <v>2807</v>
      </c>
      <c r="G2033" s="318">
        <v>10</v>
      </c>
      <c r="H2033" s="318">
        <f t="shared" si="94"/>
        <v>6.1728395061728394</v>
      </c>
      <c r="I2033" s="319">
        <v>115</v>
      </c>
      <c r="J2033" s="251">
        <f>_xlfn.XLOOKUP($I2033,Inputs!$C$6:$C$23,Inputs!$D$6:$D$23)*$G2033</f>
        <v>4.1714285714285717</v>
      </c>
      <c r="K2033" s="252">
        <f t="shared" si="95"/>
        <v>3</v>
      </c>
      <c r="L2033" s="322"/>
      <c r="M2033" s="322"/>
      <c r="N2033" s="322"/>
      <c r="O2033" s="322"/>
      <c r="P2033" s="322"/>
      <c r="Q2033" s="250">
        <f>_xlfn.XLOOKUP($I2033,Inputs!$G$6:$G$23,Inputs!$J$6:$J$23)*$K2033</f>
        <v>98.449131513647643</v>
      </c>
      <c r="R2033" s="250">
        <f>_xlfn.XLOOKUP($I2033,Inputs!$G$6:$G$23,Inputs!$K$6:$K$23)*$K2033</f>
        <v>108.40163934426229</v>
      </c>
      <c r="S2033" s="211" t="s">
        <v>2501</v>
      </c>
      <c r="T2033" s="31" t="s">
        <v>3262</v>
      </c>
      <c r="U2033" s="211" t="s">
        <v>4704</v>
      </c>
      <c r="V2033" s="31" t="s">
        <v>4523</v>
      </c>
      <c r="W2033" s="16"/>
      <c r="X2033" s="16"/>
      <c r="Y2033" s="74">
        <v>1838</v>
      </c>
      <c r="Z2033" s="196" t="str">
        <f t="shared" si="96"/>
        <v/>
      </c>
    </row>
    <row r="2034" spans="2:26" ht="18.75">
      <c r="B2034" s="211" t="s">
        <v>2512</v>
      </c>
      <c r="C2034" s="211" t="s">
        <v>2808</v>
      </c>
      <c r="D2034" s="46" t="s">
        <v>2783</v>
      </c>
      <c r="E2034" s="31">
        <v>1</v>
      </c>
      <c r="F2034" s="31" t="s">
        <v>2807</v>
      </c>
      <c r="G2034" s="318">
        <v>28</v>
      </c>
      <c r="H2034" s="318">
        <f t="shared" si="94"/>
        <v>17.283950617283949</v>
      </c>
      <c r="I2034" s="319">
        <v>115</v>
      </c>
      <c r="J2034" s="251">
        <f>_xlfn.XLOOKUP($I2034,Inputs!$C$6:$C$23,Inputs!$D$6:$D$23)*$G2034</f>
        <v>11.68</v>
      </c>
      <c r="K2034" s="252">
        <f t="shared" si="95"/>
        <v>3</v>
      </c>
      <c r="L2034" s="322"/>
      <c r="M2034" s="322"/>
      <c r="N2034" s="322"/>
      <c r="O2034" s="322"/>
      <c r="P2034" s="322"/>
      <c r="Q2034" s="250">
        <f>_xlfn.XLOOKUP($I2034,Inputs!$G$6:$G$23,Inputs!$J$6:$J$23)*$K2034</f>
        <v>98.449131513647643</v>
      </c>
      <c r="R2034" s="250">
        <f>_xlfn.XLOOKUP($I2034,Inputs!$G$6:$G$23,Inputs!$K$6:$K$23)*$K2034</f>
        <v>108.40163934426229</v>
      </c>
      <c r="S2034" s="211" t="s">
        <v>1546</v>
      </c>
      <c r="T2034" s="31" t="s">
        <v>4638</v>
      </c>
      <c r="U2034" s="211" t="s">
        <v>2518</v>
      </c>
      <c r="V2034" s="31" t="s">
        <v>3273</v>
      </c>
      <c r="W2034" s="16"/>
      <c r="X2034" s="16"/>
      <c r="Y2034" s="74">
        <v>1840</v>
      </c>
      <c r="Z2034" s="196" t="str">
        <f t="shared" si="96"/>
        <v/>
      </c>
    </row>
    <row r="2035" spans="2:26" ht="18.75">
      <c r="B2035" s="211" t="s">
        <v>2512</v>
      </c>
      <c r="C2035" s="211" t="s">
        <v>2808</v>
      </c>
      <c r="D2035" s="46" t="s">
        <v>2783</v>
      </c>
      <c r="E2035" s="31">
        <v>3</v>
      </c>
      <c r="F2035" s="31" t="s">
        <v>2807</v>
      </c>
      <c r="G2035" s="318">
        <v>2.2999999999999998</v>
      </c>
      <c r="H2035" s="318">
        <f t="shared" si="94"/>
        <v>1.419753086419753</v>
      </c>
      <c r="I2035" s="319">
        <v>115</v>
      </c>
      <c r="J2035" s="251">
        <f>_xlfn.XLOOKUP($I2035,Inputs!$C$6:$C$23,Inputs!$D$6:$D$23)*$G2035</f>
        <v>0.95942857142857141</v>
      </c>
      <c r="K2035" s="252">
        <f t="shared" si="95"/>
        <v>3</v>
      </c>
      <c r="L2035" s="322"/>
      <c r="M2035" s="322"/>
      <c r="N2035" s="322"/>
      <c r="O2035" s="322"/>
      <c r="P2035" s="322"/>
      <c r="Q2035" s="250">
        <f>_xlfn.XLOOKUP($I2035,Inputs!$G$6:$G$23,Inputs!$J$6:$J$23)*$K2035</f>
        <v>98.449131513647643</v>
      </c>
      <c r="R2035" s="250">
        <f>_xlfn.XLOOKUP($I2035,Inputs!$G$6:$G$23,Inputs!$K$6:$K$23)*$K2035</f>
        <v>108.40163934426229</v>
      </c>
      <c r="S2035" s="211" t="s">
        <v>2518</v>
      </c>
      <c r="T2035" s="31" t="s">
        <v>3273</v>
      </c>
      <c r="U2035" s="211" t="s">
        <v>2521</v>
      </c>
      <c r="V2035" s="31" t="s">
        <v>4290</v>
      </c>
      <c r="W2035" s="16"/>
      <c r="X2035" s="16"/>
      <c r="Y2035" s="74">
        <v>1841</v>
      </c>
      <c r="Z2035" s="196" t="str">
        <f t="shared" si="96"/>
        <v/>
      </c>
    </row>
    <row r="2036" spans="2:26" ht="18.75">
      <c r="B2036" s="211" t="s">
        <v>2512</v>
      </c>
      <c r="C2036" s="211" t="s">
        <v>2808</v>
      </c>
      <c r="D2036" s="46" t="s">
        <v>2783</v>
      </c>
      <c r="E2036" s="31">
        <v>1</v>
      </c>
      <c r="F2036" s="31" t="s">
        <v>2807</v>
      </c>
      <c r="G2036" s="318">
        <v>12.5</v>
      </c>
      <c r="H2036" s="318">
        <f t="shared" si="94"/>
        <v>7.716049382716049</v>
      </c>
      <c r="I2036" s="319">
        <v>115</v>
      </c>
      <c r="J2036" s="251">
        <f>_xlfn.XLOOKUP($I2036,Inputs!$C$6:$C$23,Inputs!$D$6:$D$23)*$G2036</f>
        <v>5.2142857142857144</v>
      </c>
      <c r="K2036" s="252">
        <f t="shared" si="95"/>
        <v>3</v>
      </c>
      <c r="L2036" s="322"/>
      <c r="M2036" s="322"/>
      <c r="N2036" s="322"/>
      <c r="O2036" s="322"/>
      <c r="P2036" s="322"/>
      <c r="Q2036" s="250">
        <f>_xlfn.XLOOKUP($I2036,Inputs!$G$6:$G$23,Inputs!$J$6:$J$23)*$K2036</f>
        <v>98.449131513647643</v>
      </c>
      <c r="R2036" s="250">
        <f>_xlfn.XLOOKUP($I2036,Inputs!$G$6:$G$23,Inputs!$K$6:$K$23)*$K2036</f>
        <v>108.40163934426229</v>
      </c>
      <c r="S2036" s="211" t="s">
        <v>2518</v>
      </c>
      <c r="T2036" s="31" t="s">
        <v>3273</v>
      </c>
      <c r="U2036" s="211" t="s">
        <v>2516</v>
      </c>
      <c r="V2036" s="31" t="s">
        <v>3271</v>
      </c>
      <c r="W2036" s="16"/>
      <c r="X2036" s="16"/>
      <c r="Y2036" s="74">
        <v>1842</v>
      </c>
      <c r="Z2036" s="196" t="str">
        <f t="shared" si="96"/>
        <v/>
      </c>
    </row>
    <row r="2037" spans="2:26" ht="18.75">
      <c r="B2037" s="211" t="s">
        <v>2512</v>
      </c>
      <c r="C2037" s="211" t="s">
        <v>2808</v>
      </c>
      <c r="D2037" s="46" t="s">
        <v>2783</v>
      </c>
      <c r="E2037" s="31">
        <v>1</v>
      </c>
      <c r="F2037" s="31" t="s">
        <v>2807</v>
      </c>
      <c r="G2037" s="318">
        <v>0.1</v>
      </c>
      <c r="H2037" s="318">
        <f t="shared" si="94"/>
        <v>6.1728395061728392E-2</v>
      </c>
      <c r="I2037" s="319">
        <v>115</v>
      </c>
      <c r="J2037" s="251">
        <f>_xlfn.XLOOKUP($I2037,Inputs!$C$6:$C$23,Inputs!$D$6:$D$23)*$G2037</f>
        <v>4.1714285714285718E-2</v>
      </c>
      <c r="K2037" s="252">
        <f t="shared" si="95"/>
        <v>3</v>
      </c>
      <c r="L2037" s="322"/>
      <c r="M2037" s="322"/>
      <c r="N2037" s="322"/>
      <c r="O2037" s="322"/>
      <c r="P2037" s="322"/>
      <c r="Q2037" s="250">
        <f>_xlfn.XLOOKUP($I2037,Inputs!$G$6:$G$23,Inputs!$J$6:$J$23)*$K2037</f>
        <v>98.449131513647643</v>
      </c>
      <c r="R2037" s="250">
        <f>_xlfn.XLOOKUP($I2037,Inputs!$G$6:$G$23,Inputs!$K$6:$K$23)*$K2037</f>
        <v>108.40163934426229</v>
      </c>
      <c r="S2037" s="211" t="s">
        <v>2516</v>
      </c>
      <c r="T2037" s="31" t="s">
        <v>3271</v>
      </c>
      <c r="U2037" s="211" t="s">
        <v>2517</v>
      </c>
      <c r="V2037" s="31" t="s">
        <v>4046</v>
      </c>
      <c r="W2037" s="16"/>
      <c r="X2037" s="16"/>
      <c r="Y2037" s="74">
        <v>1843</v>
      </c>
      <c r="Z2037" s="196" t="str">
        <f t="shared" si="96"/>
        <v/>
      </c>
    </row>
    <row r="2038" spans="2:26" ht="18.75">
      <c r="B2038" s="211" t="s">
        <v>2512</v>
      </c>
      <c r="C2038" s="211" t="s">
        <v>2808</v>
      </c>
      <c r="D2038" s="46" t="s">
        <v>2783</v>
      </c>
      <c r="E2038" s="31">
        <v>1</v>
      </c>
      <c r="F2038" s="31" t="s">
        <v>2807</v>
      </c>
      <c r="G2038" s="318">
        <v>12.5</v>
      </c>
      <c r="H2038" s="318">
        <f t="shared" si="94"/>
        <v>7.716049382716049</v>
      </c>
      <c r="I2038" s="319">
        <v>115</v>
      </c>
      <c r="J2038" s="251">
        <f>_xlfn.XLOOKUP($I2038,Inputs!$C$6:$C$23,Inputs!$D$6:$D$23)*$G2038</f>
        <v>5.2142857142857144</v>
      </c>
      <c r="K2038" s="252">
        <f t="shared" si="95"/>
        <v>3</v>
      </c>
      <c r="L2038" s="322"/>
      <c r="M2038" s="322"/>
      <c r="N2038" s="322"/>
      <c r="O2038" s="322"/>
      <c r="P2038" s="322"/>
      <c r="Q2038" s="250">
        <f>_xlfn.XLOOKUP($I2038,Inputs!$G$6:$G$23,Inputs!$J$6:$J$23)*$K2038</f>
        <v>98.449131513647643</v>
      </c>
      <c r="R2038" s="250">
        <f>_xlfn.XLOOKUP($I2038,Inputs!$G$6:$G$23,Inputs!$K$6:$K$23)*$K2038</f>
        <v>108.40163934426229</v>
      </c>
      <c r="S2038" s="211" t="s">
        <v>2516</v>
      </c>
      <c r="T2038" s="31" t="s">
        <v>3271</v>
      </c>
      <c r="U2038" s="211" t="s">
        <v>2514</v>
      </c>
      <c r="V2038" s="31" t="s">
        <v>3274</v>
      </c>
      <c r="W2038" s="16"/>
      <c r="X2038" s="16"/>
      <c r="Y2038" s="74">
        <v>1844</v>
      </c>
      <c r="Z2038" s="196" t="str">
        <f t="shared" si="96"/>
        <v/>
      </c>
    </row>
    <row r="2039" spans="2:26" ht="18.75">
      <c r="B2039" s="211" t="s">
        <v>2512</v>
      </c>
      <c r="C2039" s="211" t="s">
        <v>2808</v>
      </c>
      <c r="D2039" s="46" t="s">
        <v>2783</v>
      </c>
      <c r="E2039" s="31">
        <v>1</v>
      </c>
      <c r="F2039" s="31" t="s">
        <v>2807</v>
      </c>
      <c r="G2039" s="318">
        <v>0.1</v>
      </c>
      <c r="H2039" s="318">
        <f t="shared" si="94"/>
        <v>6.1728395061728392E-2</v>
      </c>
      <c r="I2039" s="319">
        <v>115</v>
      </c>
      <c r="J2039" s="251">
        <f>_xlfn.XLOOKUP($I2039,Inputs!$C$6:$C$23,Inputs!$D$6:$D$23)*$G2039</f>
        <v>4.1714285714285718E-2</v>
      </c>
      <c r="K2039" s="252">
        <f t="shared" si="95"/>
        <v>3</v>
      </c>
      <c r="L2039" s="322"/>
      <c r="M2039" s="322"/>
      <c r="N2039" s="322"/>
      <c r="O2039" s="322"/>
      <c r="P2039" s="322"/>
      <c r="Q2039" s="250">
        <f>_xlfn.XLOOKUP($I2039,Inputs!$G$6:$G$23,Inputs!$J$6:$J$23)*$K2039</f>
        <v>98.449131513647643</v>
      </c>
      <c r="R2039" s="250">
        <f>_xlfn.XLOOKUP($I2039,Inputs!$G$6:$G$23,Inputs!$K$6:$K$23)*$K2039</f>
        <v>108.40163934426229</v>
      </c>
      <c r="S2039" s="211" t="s">
        <v>2514</v>
      </c>
      <c r="T2039" s="31" t="s">
        <v>3274</v>
      </c>
      <c r="U2039" s="211" t="s">
        <v>4729</v>
      </c>
      <c r="V2039" s="31" t="s">
        <v>4573</v>
      </c>
      <c r="W2039" s="16"/>
      <c r="X2039" s="16"/>
      <c r="Y2039" s="74">
        <v>1845</v>
      </c>
      <c r="Z2039" s="196" t="str">
        <f t="shared" si="96"/>
        <v/>
      </c>
    </row>
    <row r="2040" spans="2:26" ht="18.75">
      <c r="B2040" s="211" t="s">
        <v>2512</v>
      </c>
      <c r="C2040" s="211" t="s">
        <v>2808</v>
      </c>
      <c r="D2040" s="46" t="s">
        <v>2783</v>
      </c>
      <c r="E2040" s="31">
        <v>1</v>
      </c>
      <c r="F2040" s="31" t="s">
        <v>2807</v>
      </c>
      <c r="G2040" s="318">
        <v>2</v>
      </c>
      <c r="H2040" s="318">
        <f t="shared" si="94"/>
        <v>1.2345679012345678</v>
      </c>
      <c r="I2040" s="319">
        <v>115</v>
      </c>
      <c r="J2040" s="251">
        <f>_xlfn.XLOOKUP($I2040,Inputs!$C$6:$C$23,Inputs!$D$6:$D$23)*$G2040</f>
        <v>0.8342857142857143</v>
      </c>
      <c r="K2040" s="252">
        <f t="shared" si="95"/>
        <v>3</v>
      </c>
      <c r="L2040" s="322"/>
      <c r="M2040" s="322"/>
      <c r="N2040" s="322"/>
      <c r="O2040" s="322"/>
      <c r="P2040" s="322"/>
      <c r="Q2040" s="250">
        <f>_xlfn.XLOOKUP($I2040,Inputs!$G$6:$G$23,Inputs!$J$6:$J$23)*$K2040</f>
        <v>98.449131513647643</v>
      </c>
      <c r="R2040" s="250">
        <f>_xlfn.XLOOKUP($I2040,Inputs!$G$6:$G$23,Inputs!$K$6:$K$23)*$K2040</f>
        <v>108.40163934426229</v>
      </c>
      <c r="S2040" s="211" t="s">
        <v>2514</v>
      </c>
      <c r="T2040" s="31" t="s">
        <v>3274</v>
      </c>
      <c r="U2040" s="211" t="s">
        <v>2513</v>
      </c>
      <c r="V2040" s="31" t="s">
        <v>3272</v>
      </c>
      <c r="W2040" s="16"/>
      <c r="X2040" s="16"/>
      <c r="Y2040" s="74">
        <v>1846</v>
      </c>
      <c r="Z2040" s="196" t="str">
        <f t="shared" si="96"/>
        <v/>
      </c>
    </row>
    <row r="2041" spans="2:26" ht="18.75">
      <c r="B2041" s="211" t="s">
        <v>2512</v>
      </c>
      <c r="C2041" s="211" t="s">
        <v>2808</v>
      </c>
      <c r="D2041" s="46" t="s">
        <v>2783</v>
      </c>
      <c r="E2041" s="31">
        <v>1</v>
      </c>
      <c r="F2041" s="31" t="s">
        <v>2807</v>
      </c>
      <c r="G2041" s="318">
        <v>1</v>
      </c>
      <c r="H2041" s="318">
        <f t="shared" si="94"/>
        <v>0.61728395061728392</v>
      </c>
      <c r="I2041" s="319">
        <v>115</v>
      </c>
      <c r="J2041" s="251">
        <f>_xlfn.XLOOKUP($I2041,Inputs!$C$6:$C$23,Inputs!$D$6:$D$23)*$G2041</f>
        <v>0.41714285714285715</v>
      </c>
      <c r="K2041" s="252">
        <f t="shared" si="95"/>
        <v>3</v>
      </c>
      <c r="L2041" s="322"/>
      <c r="M2041" s="322"/>
      <c r="N2041" s="322"/>
      <c r="O2041" s="322"/>
      <c r="P2041" s="322"/>
      <c r="Q2041" s="250">
        <f>_xlfn.XLOOKUP($I2041,Inputs!$G$6:$G$23,Inputs!$J$6:$J$23)*$K2041</f>
        <v>98.449131513647643</v>
      </c>
      <c r="R2041" s="250">
        <f>_xlfn.XLOOKUP($I2041,Inputs!$G$6:$G$23,Inputs!$K$6:$K$23)*$K2041</f>
        <v>108.40163934426229</v>
      </c>
      <c r="S2041" s="211" t="s">
        <v>2513</v>
      </c>
      <c r="T2041" s="31" t="s">
        <v>3272</v>
      </c>
      <c r="U2041" s="211" t="s">
        <v>2515</v>
      </c>
      <c r="V2041" s="31" t="s">
        <v>3270</v>
      </c>
      <c r="W2041" s="16"/>
      <c r="X2041" s="16"/>
      <c r="Y2041" s="74">
        <v>1847</v>
      </c>
      <c r="Z2041" s="196" t="str">
        <f t="shared" si="96"/>
        <v/>
      </c>
    </row>
    <row r="2042" spans="2:26" ht="18.75">
      <c r="B2042" s="211" t="s">
        <v>2512</v>
      </c>
      <c r="C2042" s="211" t="s">
        <v>2808</v>
      </c>
      <c r="D2042" s="46" t="s">
        <v>2783</v>
      </c>
      <c r="E2042" s="31">
        <v>1</v>
      </c>
      <c r="F2042" s="31" t="s">
        <v>2807</v>
      </c>
      <c r="G2042" s="318">
        <v>0.1</v>
      </c>
      <c r="H2042" s="318">
        <f t="shared" si="94"/>
        <v>6.1728395061728392E-2</v>
      </c>
      <c r="I2042" s="319">
        <v>115</v>
      </c>
      <c r="J2042" s="251">
        <f>_xlfn.XLOOKUP($I2042,Inputs!$C$6:$C$23,Inputs!$D$6:$D$23)*$G2042</f>
        <v>4.1714285714285718E-2</v>
      </c>
      <c r="K2042" s="252">
        <f t="shared" si="95"/>
        <v>3</v>
      </c>
      <c r="L2042" s="322"/>
      <c r="M2042" s="322"/>
      <c r="N2042" s="322"/>
      <c r="O2042" s="322"/>
      <c r="P2042" s="322"/>
      <c r="Q2042" s="250">
        <f>_xlfn.XLOOKUP($I2042,Inputs!$G$6:$G$23,Inputs!$J$6:$J$23)*$K2042</f>
        <v>98.449131513647643</v>
      </c>
      <c r="R2042" s="250">
        <f>_xlfn.XLOOKUP($I2042,Inputs!$G$6:$G$23,Inputs!$K$6:$K$23)*$K2042</f>
        <v>108.40163934426229</v>
      </c>
      <c r="S2042" s="211" t="s">
        <v>2515</v>
      </c>
      <c r="T2042" s="31" t="s">
        <v>3270</v>
      </c>
      <c r="U2042" s="211" t="s">
        <v>4341</v>
      </c>
      <c r="V2042" s="31" t="s">
        <v>3899</v>
      </c>
      <c r="W2042" s="16"/>
      <c r="X2042" s="16"/>
      <c r="Y2042" s="74">
        <v>1848</v>
      </c>
      <c r="Z2042" s="196" t="str">
        <f t="shared" si="96"/>
        <v/>
      </c>
    </row>
    <row r="2043" spans="2:26" ht="18.75">
      <c r="B2043" s="211" t="s">
        <v>2512</v>
      </c>
      <c r="C2043" s="211" t="s">
        <v>2808</v>
      </c>
      <c r="D2043" s="46" t="s">
        <v>2783</v>
      </c>
      <c r="E2043" s="31">
        <v>1</v>
      </c>
      <c r="F2043" s="31" t="s">
        <v>2807</v>
      </c>
      <c r="G2043" s="318">
        <v>0.1</v>
      </c>
      <c r="H2043" s="318">
        <f t="shared" si="94"/>
        <v>6.1728395061728392E-2</v>
      </c>
      <c r="I2043" s="319">
        <v>115</v>
      </c>
      <c r="J2043" s="251">
        <f>_xlfn.XLOOKUP($I2043,Inputs!$C$6:$C$23,Inputs!$D$6:$D$23)*$G2043</f>
        <v>4.1714285714285718E-2</v>
      </c>
      <c r="K2043" s="252">
        <f t="shared" si="95"/>
        <v>3</v>
      </c>
      <c r="L2043" s="322"/>
      <c r="M2043" s="322"/>
      <c r="N2043" s="322"/>
      <c r="O2043" s="322"/>
      <c r="P2043" s="322"/>
      <c r="Q2043" s="250">
        <f>_xlfn.XLOOKUP($I2043,Inputs!$G$6:$G$23,Inputs!$J$6:$J$23)*$K2043</f>
        <v>98.449131513647643</v>
      </c>
      <c r="R2043" s="250">
        <f>_xlfn.XLOOKUP($I2043,Inputs!$G$6:$G$23,Inputs!$K$6:$K$23)*$K2043</f>
        <v>108.40163934426229</v>
      </c>
      <c r="S2043" s="211" t="s">
        <v>2515</v>
      </c>
      <c r="T2043" s="31" t="s">
        <v>3270</v>
      </c>
      <c r="U2043" s="211" t="s">
        <v>4684</v>
      </c>
      <c r="V2043" s="31" t="s">
        <v>4439</v>
      </c>
      <c r="W2043" s="16"/>
      <c r="X2043" s="16"/>
      <c r="Y2043" s="74">
        <v>1849</v>
      </c>
      <c r="Z2043" s="196" t="str">
        <f t="shared" si="96"/>
        <v/>
      </c>
    </row>
    <row r="2044" spans="2:26" ht="18.75">
      <c r="B2044" s="211" t="s">
        <v>2512</v>
      </c>
      <c r="C2044" s="211" t="s">
        <v>2808</v>
      </c>
      <c r="D2044" s="46" t="s">
        <v>2783</v>
      </c>
      <c r="E2044" s="31">
        <v>1</v>
      </c>
      <c r="F2044" s="31" t="s">
        <v>2807</v>
      </c>
      <c r="G2044" s="318">
        <v>5</v>
      </c>
      <c r="H2044" s="318">
        <f t="shared" si="94"/>
        <v>3.0864197530864197</v>
      </c>
      <c r="I2044" s="319">
        <v>115</v>
      </c>
      <c r="J2044" s="251">
        <f>_xlfn.XLOOKUP($I2044,Inputs!$C$6:$C$23,Inputs!$D$6:$D$23)*$G2044</f>
        <v>2.0857142857142859</v>
      </c>
      <c r="K2044" s="252">
        <f t="shared" si="95"/>
        <v>3</v>
      </c>
      <c r="L2044" s="322"/>
      <c r="M2044" s="322"/>
      <c r="N2044" s="322"/>
      <c r="O2044" s="322"/>
      <c r="P2044" s="322"/>
      <c r="Q2044" s="250">
        <f>_xlfn.XLOOKUP($I2044,Inputs!$G$6:$G$23,Inputs!$J$6:$J$23)*$K2044</f>
        <v>98.449131513647643</v>
      </c>
      <c r="R2044" s="250">
        <f>_xlfn.XLOOKUP($I2044,Inputs!$G$6:$G$23,Inputs!$K$6:$K$23)*$K2044</f>
        <v>108.40163934426229</v>
      </c>
      <c r="S2044" s="211" t="s">
        <v>2513</v>
      </c>
      <c r="T2044" s="31" t="s">
        <v>3272</v>
      </c>
      <c r="U2044" s="211" t="s">
        <v>2520</v>
      </c>
      <c r="V2044" s="31" t="s">
        <v>3275</v>
      </c>
      <c r="W2044" s="16"/>
      <c r="X2044" s="16"/>
      <c r="Y2044" s="74">
        <v>1850</v>
      </c>
      <c r="Z2044" s="196" t="str">
        <f t="shared" si="96"/>
        <v/>
      </c>
    </row>
    <row r="2045" spans="2:26" ht="18.75">
      <c r="B2045" s="211" t="s">
        <v>2522</v>
      </c>
      <c r="C2045" s="211" t="s">
        <v>2808</v>
      </c>
      <c r="D2045" s="46" t="s">
        <v>2783</v>
      </c>
      <c r="E2045" s="31">
        <v>1</v>
      </c>
      <c r="F2045" s="31" t="s">
        <v>2807</v>
      </c>
      <c r="G2045" s="318">
        <v>45</v>
      </c>
      <c r="H2045" s="318">
        <f t="shared" si="94"/>
        <v>27.777777777777775</v>
      </c>
      <c r="I2045" s="319">
        <v>115</v>
      </c>
      <c r="J2045" s="251">
        <f>_xlfn.XLOOKUP($I2045,Inputs!$C$6:$C$23,Inputs!$D$6:$D$23)*$G2045</f>
        <v>18.771428571428572</v>
      </c>
      <c r="K2045" s="252">
        <f t="shared" si="95"/>
        <v>3</v>
      </c>
      <c r="L2045" s="322"/>
      <c r="M2045" s="322"/>
      <c r="N2045" s="322"/>
      <c r="O2045" s="322"/>
      <c r="P2045" s="322"/>
      <c r="Q2045" s="250">
        <f>_xlfn.XLOOKUP($I2045,Inputs!$G$6:$G$23,Inputs!$J$6:$J$23)*$K2045</f>
        <v>98.449131513647643</v>
      </c>
      <c r="R2045" s="250">
        <f>_xlfn.XLOOKUP($I2045,Inputs!$G$6:$G$23,Inputs!$K$6:$K$23)*$K2045</f>
        <v>108.40163934426229</v>
      </c>
      <c r="S2045" s="211" t="s">
        <v>2523</v>
      </c>
      <c r="T2045" s="31" t="s">
        <v>4148</v>
      </c>
      <c r="U2045" s="211" t="s">
        <v>1848</v>
      </c>
      <c r="V2045" s="31" t="s">
        <v>4254</v>
      </c>
      <c r="W2045" s="16"/>
      <c r="X2045" s="16"/>
      <c r="Y2045" s="74">
        <v>1852</v>
      </c>
      <c r="Z2045" s="196" t="str">
        <f t="shared" si="96"/>
        <v/>
      </c>
    </row>
    <row r="2046" spans="2:26" ht="18.75">
      <c r="B2046" s="211" t="s">
        <v>2522</v>
      </c>
      <c r="C2046" s="211" t="s">
        <v>2808</v>
      </c>
      <c r="D2046" s="46" t="s">
        <v>2783</v>
      </c>
      <c r="E2046" s="31">
        <v>1</v>
      </c>
      <c r="F2046" s="31" t="s">
        <v>2807</v>
      </c>
      <c r="G2046" s="318">
        <v>28</v>
      </c>
      <c r="H2046" s="318">
        <f t="shared" si="94"/>
        <v>17.283950617283949</v>
      </c>
      <c r="I2046" s="319">
        <v>115</v>
      </c>
      <c r="J2046" s="251">
        <f>_xlfn.XLOOKUP($I2046,Inputs!$C$6:$C$23,Inputs!$D$6:$D$23)*$G2046</f>
        <v>11.68</v>
      </c>
      <c r="K2046" s="252">
        <f t="shared" si="95"/>
        <v>3</v>
      </c>
      <c r="L2046" s="322"/>
      <c r="M2046" s="322"/>
      <c r="N2046" s="322"/>
      <c r="O2046" s="322"/>
      <c r="P2046" s="322"/>
      <c r="Q2046" s="250">
        <f>_xlfn.XLOOKUP($I2046,Inputs!$G$6:$G$23,Inputs!$J$6:$J$23)*$K2046</f>
        <v>98.449131513647643</v>
      </c>
      <c r="R2046" s="250">
        <f>_xlfn.XLOOKUP($I2046,Inputs!$G$6:$G$23,Inputs!$K$6:$K$23)*$K2046</f>
        <v>108.40163934426229</v>
      </c>
      <c r="S2046" s="211" t="s">
        <v>1529</v>
      </c>
      <c r="T2046" s="31" t="s">
        <v>4192</v>
      </c>
      <c r="U2046" s="211" t="s">
        <v>2523</v>
      </c>
      <c r="V2046" s="31" t="s">
        <v>4148</v>
      </c>
      <c r="W2046" s="16"/>
      <c r="X2046" s="16"/>
      <c r="Y2046" s="74">
        <v>1853</v>
      </c>
      <c r="Z2046" s="196" t="str">
        <f t="shared" si="96"/>
        <v/>
      </c>
    </row>
    <row r="2047" spans="2:26" ht="18.75">
      <c r="B2047" s="211" t="s">
        <v>2524</v>
      </c>
      <c r="C2047" s="211" t="s">
        <v>2808</v>
      </c>
      <c r="D2047" s="46" t="s">
        <v>2783</v>
      </c>
      <c r="E2047" s="31">
        <v>1</v>
      </c>
      <c r="F2047" s="31" t="s">
        <v>2807</v>
      </c>
      <c r="G2047" s="318">
        <v>3</v>
      </c>
      <c r="H2047" s="318">
        <f t="shared" si="94"/>
        <v>1.8518518518518516</v>
      </c>
      <c r="I2047" s="319">
        <v>230</v>
      </c>
      <c r="J2047" s="251">
        <f>_xlfn.XLOOKUP($I2047,Inputs!$C$6:$C$23,Inputs!$D$6:$D$23)*$G2047</f>
        <v>1.44</v>
      </c>
      <c r="K2047" s="252">
        <f t="shared" si="95"/>
        <v>3</v>
      </c>
      <c r="L2047" s="322"/>
      <c r="M2047" s="322"/>
      <c r="N2047" s="322"/>
      <c r="O2047" s="322"/>
      <c r="P2047" s="322"/>
      <c r="Q2047" s="250">
        <f>_xlfn.XLOOKUP($I2047,Inputs!$G$6:$G$23,Inputs!$J$6:$J$23)*$K2047</f>
        <v>402</v>
      </c>
      <c r="R2047" s="250">
        <f>_xlfn.XLOOKUP($I2047,Inputs!$G$6:$G$23,Inputs!$K$6:$K$23)*$K2047</f>
        <v>435</v>
      </c>
      <c r="S2047" s="211" t="s">
        <v>2490</v>
      </c>
      <c r="T2047" s="31" t="s">
        <v>3253</v>
      </c>
      <c r="U2047" s="211" t="s">
        <v>4657</v>
      </c>
      <c r="V2047" s="31" t="s">
        <v>4249</v>
      </c>
      <c r="W2047" s="16"/>
      <c r="X2047" s="16"/>
      <c r="Y2047" s="74">
        <v>1854</v>
      </c>
      <c r="Z2047" s="196" t="str">
        <f t="shared" si="96"/>
        <v/>
      </c>
    </row>
    <row r="2048" spans="2:26" ht="18.75">
      <c r="B2048" s="211" t="s">
        <v>2525</v>
      </c>
      <c r="C2048" s="211" t="s">
        <v>2808</v>
      </c>
      <c r="D2048" s="46" t="s">
        <v>2783</v>
      </c>
      <c r="E2048" s="31">
        <v>1</v>
      </c>
      <c r="F2048" s="31" t="s">
        <v>2807</v>
      </c>
      <c r="G2048" s="318">
        <v>3</v>
      </c>
      <c r="H2048" s="318">
        <f t="shared" si="94"/>
        <v>1.8518518518518516</v>
      </c>
      <c r="I2048" s="319">
        <v>230</v>
      </c>
      <c r="J2048" s="251">
        <f>_xlfn.XLOOKUP($I2048,Inputs!$C$6:$C$23,Inputs!$D$6:$D$23)*$G2048</f>
        <v>1.44</v>
      </c>
      <c r="K2048" s="252">
        <f t="shared" si="95"/>
        <v>3</v>
      </c>
      <c r="L2048" s="322"/>
      <c r="M2048" s="322"/>
      <c r="N2048" s="322"/>
      <c r="O2048" s="322"/>
      <c r="P2048" s="322"/>
      <c r="Q2048" s="250">
        <f>_xlfn.XLOOKUP($I2048,Inputs!$G$6:$G$23,Inputs!$J$6:$J$23)*$K2048</f>
        <v>402</v>
      </c>
      <c r="R2048" s="250">
        <f>_xlfn.XLOOKUP($I2048,Inputs!$G$6:$G$23,Inputs!$K$6:$K$23)*$K2048</f>
        <v>435</v>
      </c>
      <c r="S2048" s="211" t="s">
        <v>2490</v>
      </c>
      <c r="T2048" s="31" t="s">
        <v>3253</v>
      </c>
      <c r="U2048" s="211" t="s">
        <v>4657</v>
      </c>
      <c r="V2048" s="31" t="s">
        <v>4249</v>
      </c>
      <c r="W2048" s="16"/>
      <c r="X2048" s="16"/>
      <c r="Y2048" s="74">
        <v>1855</v>
      </c>
      <c r="Z2048" s="196" t="str">
        <f t="shared" si="96"/>
        <v/>
      </c>
    </row>
    <row r="2049" spans="2:26" ht="18.75">
      <c r="B2049" s="211" t="s">
        <v>2527</v>
      </c>
      <c r="C2049" s="211" t="s">
        <v>2808</v>
      </c>
      <c r="D2049" s="46" t="s">
        <v>2783</v>
      </c>
      <c r="E2049" s="31">
        <v>1</v>
      </c>
      <c r="F2049" s="31" t="s">
        <v>2807</v>
      </c>
      <c r="G2049" s="318">
        <v>1</v>
      </c>
      <c r="H2049" s="318">
        <f t="shared" si="94"/>
        <v>0.61728395061728392</v>
      </c>
      <c r="I2049" s="319">
        <v>115</v>
      </c>
      <c r="J2049" s="251">
        <f>_xlfn.XLOOKUP($I2049,Inputs!$C$6:$C$23,Inputs!$D$6:$D$23)*$G2049</f>
        <v>0.41714285714285715</v>
      </c>
      <c r="K2049" s="252">
        <f t="shared" si="95"/>
        <v>3</v>
      </c>
      <c r="L2049" s="322"/>
      <c r="M2049" s="322"/>
      <c r="N2049" s="322"/>
      <c r="O2049" s="322"/>
      <c r="P2049" s="322"/>
      <c r="Q2049" s="250">
        <f>_xlfn.XLOOKUP($I2049,Inputs!$G$6:$G$23,Inputs!$J$6:$J$23)*$K2049</f>
        <v>98.449131513647643</v>
      </c>
      <c r="R2049" s="250">
        <f>_xlfn.XLOOKUP($I2049,Inputs!$G$6:$G$23,Inputs!$K$6:$K$23)*$K2049</f>
        <v>108.40163934426229</v>
      </c>
      <c r="S2049" s="211" t="s">
        <v>2759</v>
      </c>
      <c r="T2049" s="31" t="s">
        <v>3352</v>
      </c>
      <c r="U2049" s="211" t="s">
        <v>4740</v>
      </c>
      <c r="V2049" s="31" t="s">
        <v>4580</v>
      </c>
      <c r="W2049" s="16"/>
      <c r="X2049" s="16"/>
      <c r="Y2049" s="74">
        <v>1859</v>
      </c>
      <c r="Z2049" s="196" t="str">
        <f t="shared" si="96"/>
        <v/>
      </c>
    </row>
    <row r="2050" spans="2:26" ht="18.75">
      <c r="B2050" s="211" t="s">
        <v>2527</v>
      </c>
      <c r="C2050" s="211" t="s">
        <v>2808</v>
      </c>
      <c r="D2050" s="46" t="s">
        <v>2783</v>
      </c>
      <c r="E2050" s="31">
        <v>1</v>
      </c>
      <c r="F2050" s="31" t="s">
        <v>2807</v>
      </c>
      <c r="G2050" s="318">
        <v>0.1</v>
      </c>
      <c r="H2050" s="318">
        <f t="shared" si="94"/>
        <v>6.1728395061728392E-2</v>
      </c>
      <c r="I2050" s="319">
        <v>115</v>
      </c>
      <c r="J2050" s="251">
        <f>_xlfn.XLOOKUP($I2050,Inputs!$C$6:$C$23,Inputs!$D$6:$D$23)*$G2050</f>
        <v>4.1714285714285718E-2</v>
      </c>
      <c r="K2050" s="252">
        <f t="shared" si="95"/>
        <v>3</v>
      </c>
      <c r="L2050" s="322"/>
      <c r="M2050" s="322"/>
      <c r="N2050" s="322"/>
      <c r="O2050" s="322"/>
      <c r="P2050" s="322"/>
      <c r="Q2050" s="250">
        <f>_xlfn.XLOOKUP($I2050,Inputs!$G$6:$G$23,Inputs!$J$6:$J$23)*$K2050</f>
        <v>98.449131513647643</v>
      </c>
      <c r="R2050" s="250">
        <f>_xlfn.XLOOKUP($I2050,Inputs!$G$6:$G$23,Inputs!$K$6:$K$23)*$K2050</f>
        <v>108.40163934426229</v>
      </c>
      <c r="S2050" s="211" t="s">
        <v>2528</v>
      </c>
      <c r="T2050" s="31" t="s">
        <v>3351</v>
      </c>
      <c r="U2050" s="211" t="s">
        <v>2759</v>
      </c>
      <c r="V2050" s="31" t="s">
        <v>3352</v>
      </c>
      <c r="W2050" s="16"/>
      <c r="X2050" s="16"/>
      <c r="Y2050" s="74">
        <v>1860</v>
      </c>
      <c r="Z2050" s="196" t="str">
        <f t="shared" si="96"/>
        <v/>
      </c>
    </row>
    <row r="2051" spans="2:26" ht="18.75">
      <c r="B2051" s="211" t="s">
        <v>2529</v>
      </c>
      <c r="C2051" s="211" t="s">
        <v>2808</v>
      </c>
      <c r="D2051" s="46" t="s">
        <v>2783</v>
      </c>
      <c r="E2051" s="31">
        <v>1</v>
      </c>
      <c r="F2051" s="31" t="s">
        <v>2807</v>
      </c>
      <c r="G2051" s="318">
        <v>24</v>
      </c>
      <c r="H2051" s="318">
        <f t="shared" si="94"/>
        <v>14.814814814814813</v>
      </c>
      <c r="I2051" s="319">
        <v>230</v>
      </c>
      <c r="J2051" s="251">
        <f>_xlfn.XLOOKUP($I2051,Inputs!$C$6:$C$23,Inputs!$D$6:$D$23)*$G2051</f>
        <v>11.52</v>
      </c>
      <c r="K2051" s="252">
        <f t="shared" si="95"/>
        <v>3</v>
      </c>
      <c r="L2051" s="322"/>
      <c r="M2051" s="322"/>
      <c r="N2051" s="322"/>
      <c r="O2051" s="322"/>
      <c r="P2051" s="322"/>
      <c r="Q2051" s="250">
        <f>_xlfn.XLOOKUP($I2051,Inputs!$G$6:$G$23,Inputs!$J$6:$J$23)*$K2051</f>
        <v>402</v>
      </c>
      <c r="R2051" s="250">
        <f>_xlfn.XLOOKUP($I2051,Inputs!$G$6:$G$23,Inputs!$K$6:$K$23)*$K2051</f>
        <v>435</v>
      </c>
      <c r="S2051" s="211" t="s">
        <v>4423</v>
      </c>
      <c r="T2051" s="31" t="s">
        <v>4569</v>
      </c>
      <c r="U2051" s="211" t="s">
        <v>2530</v>
      </c>
      <c r="V2051" s="31" t="s">
        <v>3018</v>
      </c>
      <c r="W2051" s="16"/>
      <c r="X2051" s="16"/>
      <c r="Y2051" s="74">
        <v>1861</v>
      </c>
      <c r="Z2051" s="196" t="str">
        <f t="shared" si="96"/>
        <v/>
      </c>
    </row>
    <row r="2052" spans="2:26" ht="18.75">
      <c r="B2052" s="211" t="s">
        <v>2529</v>
      </c>
      <c r="C2052" s="211" t="s">
        <v>2808</v>
      </c>
      <c r="D2052" s="46" t="s">
        <v>2783</v>
      </c>
      <c r="E2052" s="31">
        <v>1</v>
      </c>
      <c r="F2052" s="31" t="s">
        <v>2807</v>
      </c>
      <c r="G2052" s="318">
        <v>5</v>
      </c>
      <c r="H2052" s="318">
        <f t="shared" ref="H2052:H2115" si="97">G2052/1.62</f>
        <v>3.0864197530864197</v>
      </c>
      <c r="I2052" s="319">
        <v>230</v>
      </c>
      <c r="J2052" s="251">
        <f>_xlfn.XLOOKUP($I2052,Inputs!$C$6:$C$23,Inputs!$D$6:$D$23)*$G2052</f>
        <v>2.4</v>
      </c>
      <c r="K2052" s="252">
        <f t="shared" ref="K2052:K2115" si="98">IF((42.4*(H2052)^(-0.6595))&gt;=3,3,(IF(42.4*(H2052)^(-0.6595)&lt;=0.5,0.5,(42.4*(H2052)^(-0.6595)))))</f>
        <v>3</v>
      </c>
      <c r="L2052" s="322"/>
      <c r="M2052" s="322"/>
      <c r="N2052" s="322"/>
      <c r="O2052" s="322"/>
      <c r="P2052" s="322"/>
      <c r="Q2052" s="250">
        <f>_xlfn.XLOOKUP($I2052,Inputs!$G$6:$G$23,Inputs!$J$6:$J$23)*$K2052</f>
        <v>402</v>
      </c>
      <c r="R2052" s="250">
        <f>_xlfn.XLOOKUP($I2052,Inputs!$G$6:$G$23,Inputs!$K$6:$K$23)*$K2052</f>
        <v>435</v>
      </c>
      <c r="S2052" s="211" t="s">
        <v>2530</v>
      </c>
      <c r="T2052" s="31" t="s">
        <v>3018</v>
      </c>
      <c r="U2052" s="211" t="s">
        <v>4333</v>
      </c>
      <c r="V2052" s="31" t="s">
        <v>3885</v>
      </c>
      <c r="W2052" s="16"/>
      <c r="X2052" s="16"/>
      <c r="Y2052" s="74">
        <v>1862</v>
      </c>
      <c r="Z2052" s="196" t="str">
        <f t="shared" si="96"/>
        <v/>
      </c>
    </row>
    <row r="2053" spans="2:26" ht="18.75">
      <c r="B2053" s="211" t="s">
        <v>2529</v>
      </c>
      <c r="C2053" s="211" t="s">
        <v>2808</v>
      </c>
      <c r="D2053" s="46" t="s">
        <v>2783</v>
      </c>
      <c r="E2053" s="31">
        <v>1</v>
      </c>
      <c r="F2053" s="31" t="s">
        <v>2807</v>
      </c>
      <c r="G2053" s="318">
        <v>10</v>
      </c>
      <c r="H2053" s="318">
        <f t="shared" si="97"/>
        <v>6.1728395061728394</v>
      </c>
      <c r="I2053" s="319">
        <v>230</v>
      </c>
      <c r="J2053" s="251">
        <f>_xlfn.XLOOKUP($I2053,Inputs!$C$6:$C$23,Inputs!$D$6:$D$23)*$G2053</f>
        <v>4.8</v>
      </c>
      <c r="K2053" s="252">
        <f t="shared" si="98"/>
        <v>3</v>
      </c>
      <c r="L2053" s="322"/>
      <c r="M2053" s="322"/>
      <c r="N2053" s="322"/>
      <c r="O2053" s="322"/>
      <c r="P2053" s="322"/>
      <c r="Q2053" s="250">
        <f>_xlfn.XLOOKUP($I2053,Inputs!$G$6:$G$23,Inputs!$J$6:$J$23)*$K2053</f>
        <v>402</v>
      </c>
      <c r="R2053" s="250">
        <f>_xlfn.XLOOKUP($I2053,Inputs!$G$6:$G$23,Inputs!$K$6:$K$23)*$K2053</f>
        <v>435</v>
      </c>
      <c r="S2053" s="211" t="s">
        <v>2530</v>
      </c>
      <c r="T2053" s="31" t="s">
        <v>3018</v>
      </c>
      <c r="U2053" s="211" t="s">
        <v>4388</v>
      </c>
      <c r="V2053" s="31" t="s">
        <v>4389</v>
      </c>
      <c r="W2053" s="16"/>
      <c r="X2053" s="16"/>
      <c r="Y2053" s="74">
        <v>1863</v>
      </c>
      <c r="Z2053" s="196" t="str">
        <f t="shared" si="96"/>
        <v/>
      </c>
    </row>
    <row r="2054" spans="2:26" ht="18.75">
      <c r="B2054" s="211" t="s">
        <v>2531</v>
      </c>
      <c r="C2054" s="211" t="s">
        <v>2808</v>
      </c>
      <c r="D2054" s="46" t="s">
        <v>2783</v>
      </c>
      <c r="E2054" s="31">
        <v>1</v>
      </c>
      <c r="F2054" s="31" t="s">
        <v>2807</v>
      </c>
      <c r="G2054" s="318">
        <v>1</v>
      </c>
      <c r="H2054" s="318">
        <f t="shared" si="97"/>
        <v>0.61728395061728392</v>
      </c>
      <c r="I2054" s="319">
        <v>115</v>
      </c>
      <c r="J2054" s="251">
        <f>_xlfn.XLOOKUP($I2054,Inputs!$C$6:$C$23,Inputs!$D$6:$D$23)*$G2054</f>
        <v>0.41714285714285715</v>
      </c>
      <c r="K2054" s="252">
        <f t="shared" si="98"/>
        <v>3</v>
      </c>
      <c r="L2054" s="322"/>
      <c r="M2054" s="322"/>
      <c r="N2054" s="322"/>
      <c r="O2054" s="322"/>
      <c r="P2054" s="322"/>
      <c r="Q2054" s="250">
        <f>_xlfn.XLOOKUP($I2054,Inputs!$G$6:$G$23,Inputs!$J$6:$J$23)*$K2054</f>
        <v>98.449131513647643</v>
      </c>
      <c r="R2054" s="250">
        <f>_xlfn.XLOOKUP($I2054,Inputs!$G$6:$G$23,Inputs!$K$6:$K$23)*$K2054</f>
        <v>108.40163934426229</v>
      </c>
      <c r="S2054" s="211" t="s">
        <v>2759</v>
      </c>
      <c r="T2054" s="31" t="s">
        <v>3352</v>
      </c>
      <c r="U2054" s="211" t="s">
        <v>4740</v>
      </c>
      <c r="V2054" s="31" t="s">
        <v>4580</v>
      </c>
      <c r="W2054" s="16"/>
      <c r="X2054" s="16"/>
      <c r="Y2054" s="74">
        <v>1864</v>
      </c>
      <c r="Z2054" s="196" t="str">
        <f t="shared" si="96"/>
        <v/>
      </c>
    </row>
    <row r="2055" spans="2:26" ht="18.75">
      <c r="B2055" s="211" t="s">
        <v>2531</v>
      </c>
      <c r="C2055" s="211" t="s">
        <v>2808</v>
      </c>
      <c r="D2055" s="46" t="s">
        <v>2783</v>
      </c>
      <c r="E2055" s="31">
        <v>1</v>
      </c>
      <c r="F2055" s="31" t="s">
        <v>2807</v>
      </c>
      <c r="G2055" s="318">
        <v>0.1</v>
      </c>
      <c r="H2055" s="318">
        <f t="shared" si="97"/>
        <v>6.1728395061728392E-2</v>
      </c>
      <c r="I2055" s="319">
        <v>115</v>
      </c>
      <c r="J2055" s="251">
        <f>_xlfn.XLOOKUP($I2055,Inputs!$C$6:$C$23,Inputs!$D$6:$D$23)*$G2055</f>
        <v>4.1714285714285718E-2</v>
      </c>
      <c r="K2055" s="252">
        <f t="shared" si="98"/>
        <v>3</v>
      </c>
      <c r="L2055" s="322"/>
      <c r="M2055" s="322"/>
      <c r="N2055" s="322"/>
      <c r="O2055" s="322"/>
      <c r="P2055" s="322"/>
      <c r="Q2055" s="250">
        <f>_xlfn.XLOOKUP($I2055,Inputs!$G$6:$G$23,Inputs!$J$6:$J$23)*$K2055</f>
        <v>98.449131513647643</v>
      </c>
      <c r="R2055" s="250">
        <f>_xlfn.XLOOKUP($I2055,Inputs!$G$6:$G$23,Inputs!$K$6:$K$23)*$K2055</f>
        <v>108.40163934426229</v>
      </c>
      <c r="S2055" s="211" t="s">
        <v>2528</v>
      </c>
      <c r="T2055" s="31" t="s">
        <v>3351</v>
      </c>
      <c r="U2055" s="211" t="s">
        <v>2759</v>
      </c>
      <c r="V2055" s="31" t="s">
        <v>3352</v>
      </c>
      <c r="W2055" s="16"/>
      <c r="X2055" s="16"/>
      <c r="Y2055" s="74">
        <v>1865</v>
      </c>
      <c r="Z2055" s="196" t="str">
        <f t="shared" si="96"/>
        <v/>
      </c>
    </row>
    <row r="2056" spans="2:26" ht="18.75">
      <c r="B2056" s="211" t="s">
        <v>2532</v>
      </c>
      <c r="C2056" s="211" t="s">
        <v>2808</v>
      </c>
      <c r="D2056" s="46" t="s">
        <v>2783</v>
      </c>
      <c r="E2056" s="31">
        <v>1</v>
      </c>
      <c r="F2056" s="31" t="s">
        <v>2807</v>
      </c>
      <c r="G2056" s="318">
        <v>2</v>
      </c>
      <c r="H2056" s="318">
        <f t="shared" si="97"/>
        <v>1.2345679012345678</v>
      </c>
      <c r="I2056" s="319">
        <v>115</v>
      </c>
      <c r="J2056" s="251">
        <f>_xlfn.XLOOKUP($I2056,Inputs!$C$6:$C$23,Inputs!$D$6:$D$23)*$G2056</f>
        <v>0.8342857142857143</v>
      </c>
      <c r="K2056" s="252">
        <f t="shared" si="98"/>
        <v>3</v>
      </c>
      <c r="L2056" s="322"/>
      <c r="M2056" s="322"/>
      <c r="N2056" s="322"/>
      <c r="O2056" s="322"/>
      <c r="P2056" s="322"/>
      <c r="Q2056" s="250">
        <f>_xlfn.XLOOKUP($I2056,Inputs!$G$6:$G$23,Inputs!$J$6:$J$23)*$K2056</f>
        <v>98.449131513647643</v>
      </c>
      <c r="R2056" s="250">
        <f>_xlfn.XLOOKUP($I2056,Inputs!$G$6:$G$23,Inputs!$K$6:$K$23)*$K2056</f>
        <v>108.40163934426229</v>
      </c>
      <c r="S2056" s="211" t="s">
        <v>2534</v>
      </c>
      <c r="T2056" s="31" t="s">
        <v>3278</v>
      </c>
      <c r="U2056" s="211" t="s">
        <v>4739</v>
      </c>
      <c r="V2056" s="31" t="s">
        <v>4582</v>
      </c>
      <c r="W2056" s="16"/>
      <c r="X2056" s="16"/>
      <c r="Y2056" s="74">
        <v>1869</v>
      </c>
      <c r="Z2056" s="196" t="str">
        <f t="shared" si="96"/>
        <v/>
      </c>
    </row>
    <row r="2057" spans="2:26" ht="18.75">
      <c r="B2057" s="211" t="s">
        <v>2532</v>
      </c>
      <c r="C2057" s="211" t="s">
        <v>2808</v>
      </c>
      <c r="D2057" s="46" t="s">
        <v>2783</v>
      </c>
      <c r="E2057" s="31">
        <v>1</v>
      </c>
      <c r="F2057" s="31" t="s">
        <v>2807</v>
      </c>
      <c r="G2057" s="318">
        <v>4</v>
      </c>
      <c r="H2057" s="318">
        <f t="shared" si="97"/>
        <v>2.4691358024691357</v>
      </c>
      <c r="I2057" s="319">
        <v>115</v>
      </c>
      <c r="J2057" s="251">
        <f>_xlfn.XLOOKUP($I2057,Inputs!$C$6:$C$23,Inputs!$D$6:$D$23)*$G2057</f>
        <v>1.6685714285714286</v>
      </c>
      <c r="K2057" s="252">
        <f t="shared" si="98"/>
        <v>3</v>
      </c>
      <c r="L2057" s="322"/>
      <c r="M2057" s="322"/>
      <c r="N2057" s="322"/>
      <c r="O2057" s="322"/>
      <c r="P2057" s="322"/>
      <c r="Q2057" s="250">
        <f>_xlfn.XLOOKUP($I2057,Inputs!$G$6:$G$23,Inputs!$J$6:$J$23)*$K2057</f>
        <v>98.449131513647643</v>
      </c>
      <c r="R2057" s="250">
        <f>_xlfn.XLOOKUP($I2057,Inputs!$G$6:$G$23,Inputs!$K$6:$K$23)*$K2057</f>
        <v>108.40163934426229</v>
      </c>
      <c r="S2057" s="211" t="s">
        <v>2500</v>
      </c>
      <c r="T2057" s="31" t="s">
        <v>3279</v>
      </c>
      <c r="U2057" s="211" t="s">
        <v>2536</v>
      </c>
      <c r="V2057" s="31" t="s">
        <v>4112</v>
      </c>
      <c r="W2057" s="16"/>
      <c r="X2057" s="16"/>
      <c r="Y2057" s="74">
        <v>1870</v>
      </c>
      <c r="Z2057" s="196" t="str">
        <f t="shared" si="96"/>
        <v/>
      </c>
    </row>
    <row r="2058" spans="2:26" ht="18.75">
      <c r="B2058" s="211" t="s">
        <v>2532</v>
      </c>
      <c r="C2058" s="211" t="s">
        <v>2808</v>
      </c>
      <c r="D2058" s="46" t="s">
        <v>2783</v>
      </c>
      <c r="E2058" s="31">
        <v>1</v>
      </c>
      <c r="F2058" s="31" t="s">
        <v>2807</v>
      </c>
      <c r="G2058" s="318">
        <v>10</v>
      </c>
      <c r="H2058" s="318">
        <f t="shared" si="97"/>
        <v>6.1728395061728394</v>
      </c>
      <c r="I2058" s="319">
        <v>115</v>
      </c>
      <c r="J2058" s="251">
        <f>_xlfn.XLOOKUP($I2058,Inputs!$C$6:$C$23,Inputs!$D$6:$D$23)*$G2058</f>
        <v>4.1714285714285717</v>
      </c>
      <c r="K2058" s="252">
        <f t="shared" si="98"/>
        <v>3</v>
      </c>
      <c r="L2058" s="322"/>
      <c r="M2058" s="322"/>
      <c r="N2058" s="322"/>
      <c r="O2058" s="322"/>
      <c r="P2058" s="322"/>
      <c r="Q2058" s="250">
        <f>_xlfn.XLOOKUP($I2058,Inputs!$G$6:$G$23,Inputs!$J$6:$J$23)*$K2058</f>
        <v>98.449131513647643</v>
      </c>
      <c r="R2058" s="250">
        <f>_xlfn.XLOOKUP($I2058,Inputs!$G$6:$G$23,Inputs!$K$6:$K$23)*$K2058</f>
        <v>108.40163934426229</v>
      </c>
      <c r="S2058" s="211" t="s">
        <v>2535</v>
      </c>
      <c r="T2058" s="31" t="s">
        <v>3277</v>
      </c>
      <c r="U2058" s="211" t="s">
        <v>2500</v>
      </c>
      <c r="V2058" s="31" t="s">
        <v>3279</v>
      </c>
      <c r="W2058" s="16"/>
      <c r="X2058" s="16"/>
      <c r="Y2058" s="74">
        <v>1871</v>
      </c>
      <c r="Z2058" s="196" t="str">
        <f t="shared" si="96"/>
        <v/>
      </c>
    </row>
    <row r="2059" spans="2:26" ht="18.75">
      <c r="B2059" s="211" t="s">
        <v>2532</v>
      </c>
      <c r="C2059" s="211" t="s">
        <v>2808</v>
      </c>
      <c r="D2059" s="46" t="s">
        <v>2783</v>
      </c>
      <c r="E2059" s="31">
        <v>1</v>
      </c>
      <c r="F2059" s="31" t="s">
        <v>2807</v>
      </c>
      <c r="G2059" s="318">
        <v>30</v>
      </c>
      <c r="H2059" s="318">
        <f t="shared" si="97"/>
        <v>18.518518518518519</v>
      </c>
      <c r="I2059" s="319">
        <v>115</v>
      </c>
      <c r="J2059" s="251">
        <f>_xlfn.XLOOKUP($I2059,Inputs!$C$6:$C$23,Inputs!$D$6:$D$23)*$G2059</f>
        <v>12.514285714285714</v>
      </c>
      <c r="K2059" s="252">
        <f t="shared" si="98"/>
        <v>3</v>
      </c>
      <c r="L2059" s="322"/>
      <c r="M2059" s="322"/>
      <c r="N2059" s="322"/>
      <c r="O2059" s="322"/>
      <c r="P2059" s="322"/>
      <c r="Q2059" s="250">
        <f>_xlfn.XLOOKUP($I2059,Inputs!$G$6:$G$23,Inputs!$J$6:$J$23)*$K2059</f>
        <v>98.449131513647643</v>
      </c>
      <c r="R2059" s="250">
        <f>_xlfn.XLOOKUP($I2059,Inputs!$G$6:$G$23,Inputs!$K$6:$K$23)*$K2059</f>
        <v>108.40163934426229</v>
      </c>
      <c r="S2059" s="211" t="s">
        <v>2535</v>
      </c>
      <c r="T2059" s="31" t="s">
        <v>3277</v>
      </c>
      <c r="U2059" s="211" t="s">
        <v>4718</v>
      </c>
      <c r="V2059" s="31" t="s">
        <v>4547</v>
      </c>
      <c r="W2059" s="16"/>
      <c r="X2059" s="16"/>
      <c r="Y2059" s="74">
        <v>1872</v>
      </c>
      <c r="Z2059" s="196" t="str">
        <f t="shared" si="96"/>
        <v/>
      </c>
    </row>
    <row r="2060" spans="2:26" ht="18.75">
      <c r="B2060" s="211" t="s">
        <v>2540</v>
      </c>
      <c r="C2060" s="211" t="s">
        <v>2808</v>
      </c>
      <c r="D2060" s="46" t="s">
        <v>2783</v>
      </c>
      <c r="E2060" s="31">
        <v>1</v>
      </c>
      <c r="F2060" s="31" t="s">
        <v>2807</v>
      </c>
      <c r="G2060" s="318">
        <v>11</v>
      </c>
      <c r="H2060" s="318">
        <f t="shared" si="97"/>
        <v>6.7901234567901234</v>
      </c>
      <c r="I2060" s="319">
        <v>115</v>
      </c>
      <c r="J2060" s="251">
        <f>_xlfn.XLOOKUP($I2060,Inputs!$C$6:$C$23,Inputs!$D$6:$D$23)*$G2060</f>
        <v>4.588571428571429</v>
      </c>
      <c r="K2060" s="252">
        <f t="shared" si="98"/>
        <v>3</v>
      </c>
      <c r="L2060" s="322"/>
      <c r="M2060" s="322"/>
      <c r="N2060" s="322"/>
      <c r="O2060" s="322"/>
      <c r="P2060" s="322"/>
      <c r="Q2060" s="250">
        <f>_xlfn.XLOOKUP($I2060,Inputs!$G$6:$G$23,Inputs!$J$6:$J$23)*$K2060</f>
        <v>98.449131513647643</v>
      </c>
      <c r="R2060" s="250">
        <f>_xlfn.XLOOKUP($I2060,Inputs!$G$6:$G$23,Inputs!$K$6:$K$23)*$K2060</f>
        <v>108.40163934426229</v>
      </c>
      <c r="S2060" s="211" t="s">
        <v>2455</v>
      </c>
      <c r="T2060" s="31" t="s">
        <v>3008</v>
      </c>
      <c r="U2060" s="211" t="s">
        <v>2456</v>
      </c>
      <c r="V2060" s="31" t="s">
        <v>4165</v>
      </c>
      <c r="W2060" s="16"/>
      <c r="X2060" s="16"/>
      <c r="Y2060" s="74">
        <v>1875</v>
      </c>
      <c r="Z2060" s="196" t="str">
        <f t="shared" ref="Z2060:Z2123" si="99">IF(S2060=U2060,"YES","")</f>
        <v/>
      </c>
    </row>
    <row r="2061" spans="2:26" ht="18.75">
      <c r="B2061" s="211" t="s">
        <v>2554</v>
      </c>
      <c r="C2061" s="211" t="s">
        <v>2808</v>
      </c>
      <c r="D2061" s="46" t="s">
        <v>2783</v>
      </c>
      <c r="E2061" s="31">
        <v>1</v>
      </c>
      <c r="F2061" s="31" t="s">
        <v>2807</v>
      </c>
      <c r="G2061" s="318">
        <v>20</v>
      </c>
      <c r="H2061" s="318">
        <f t="shared" si="97"/>
        <v>12.345679012345679</v>
      </c>
      <c r="I2061" s="319">
        <v>115</v>
      </c>
      <c r="J2061" s="251">
        <f>_xlfn.XLOOKUP($I2061,Inputs!$C$6:$C$23,Inputs!$D$6:$D$23)*$G2061</f>
        <v>8.3428571428571434</v>
      </c>
      <c r="K2061" s="252">
        <f t="shared" si="98"/>
        <v>3</v>
      </c>
      <c r="L2061" s="322"/>
      <c r="M2061" s="322"/>
      <c r="N2061" s="322"/>
      <c r="O2061" s="322"/>
      <c r="P2061" s="322"/>
      <c r="Q2061" s="250">
        <f>_xlfn.XLOOKUP($I2061,Inputs!$G$6:$G$23,Inputs!$J$6:$J$23)*$K2061</f>
        <v>98.449131513647643</v>
      </c>
      <c r="R2061" s="250">
        <f>_xlfn.XLOOKUP($I2061,Inputs!$G$6:$G$23,Inputs!$K$6:$K$23)*$K2061</f>
        <v>108.40163934426229</v>
      </c>
      <c r="S2061" s="211" t="s">
        <v>1912</v>
      </c>
      <c r="T2061" s="31" t="s">
        <v>4014</v>
      </c>
      <c r="U2061" s="211" t="s">
        <v>2555</v>
      </c>
      <c r="V2061" s="31" t="s">
        <v>3390</v>
      </c>
      <c r="W2061" s="16"/>
      <c r="X2061" s="16"/>
      <c r="Y2061" s="74">
        <v>1891</v>
      </c>
      <c r="Z2061" s="196" t="str">
        <f t="shared" si="99"/>
        <v/>
      </c>
    </row>
    <row r="2062" spans="2:26" ht="18.75">
      <c r="B2062" s="211" t="s">
        <v>2556</v>
      </c>
      <c r="C2062" s="211" t="s">
        <v>2808</v>
      </c>
      <c r="D2062" s="46" t="s">
        <v>2783</v>
      </c>
      <c r="E2062" s="31">
        <v>1</v>
      </c>
      <c r="F2062" s="31" t="s">
        <v>2807</v>
      </c>
      <c r="G2062" s="318">
        <v>1</v>
      </c>
      <c r="H2062" s="318">
        <f t="shared" si="97"/>
        <v>0.61728395061728392</v>
      </c>
      <c r="I2062" s="319">
        <v>115</v>
      </c>
      <c r="J2062" s="251">
        <f>_xlfn.XLOOKUP($I2062,Inputs!$C$6:$C$23,Inputs!$D$6:$D$23)*$G2062</f>
        <v>0.41714285714285715</v>
      </c>
      <c r="K2062" s="252">
        <f t="shared" si="98"/>
        <v>3</v>
      </c>
      <c r="L2062" s="322"/>
      <c r="M2062" s="322"/>
      <c r="N2062" s="322"/>
      <c r="O2062" s="322"/>
      <c r="P2062" s="322"/>
      <c r="Q2062" s="250">
        <f>_xlfn.XLOOKUP($I2062,Inputs!$G$6:$G$23,Inputs!$J$6:$J$23)*$K2062</f>
        <v>98.449131513647643</v>
      </c>
      <c r="R2062" s="250">
        <f>_xlfn.XLOOKUP($I2062,Inputs!$G$6:$G$23,Inputs!$K$6:$K$23)*$K2062</f>
        <v>108.40163934426229</v>
      </c>
      <c r="S2062" s="211" t="s">
        <v>2557</v>
      </c>
      <c r="T2062" s="31" t="s">
        <v>3285</v>
      </c>
      <c r="U2062" s="211" t="s">
        <v>2558</v>
      </c>
      <c r="V2062" s="31" t="s">
        <v>3992</v>
      </c>
      <c r="W2062" s="16"/>
      <c r="X2062" s="16"/>
      <c r="Y2062" s="74">
        <v>1892</v>
      </c>
      <c r="Z2062" s="196" t="str">
        <f t="shared" si="99"/>
        <v/>
      </c>
    </row>
    <row r="2063" spans="2:26" ht="18.75">
      <c r="B2063" s="211" t="s">
        <v>2556</v>
      </c>
      <c r="C2063" s="211" t="s">
        <v>2808</v>
      </c>
      <c r="D2063" s="46" t="s">
        <v>2783</v>
      </c>
      <c r="E2063" s="31">
        <v>1</v>
      </c>
      <c r="F2063" s="31" t="s">
        <v>2807</v>
      </c>
      <c r="G2063" s="318">
        <v>20</v>
      </c>
      <c r="H2063" s="318">
        <f t="shared" si="97"/>
        <v>12.345679012345679</v>
      </c>
      <c r="I2063" s="319">
        <v>115</v>
      </c>
      <c r="J2063" s="251">
        <f>_xlfn.XLOOKUP($I2063,Inputs!$C$6:$C$23,Inputs!$D$6:$D$23)*$G2063</f>
        <v>8.3428571428571434</v>
      </c>
      <c r="K2063" s="252">
        <f t="shared" si="98"/>
        <v>3</v>
      </c>
      <c r="L2063" s="322"/>
      <c r="M2063" s="322"/>
      <c r="N2063" s="322"/>
      <c r="O2063" s="322"/>
      <c r="P2063" s="322"/>
      <c r="Q2063" s="250">
        <f>_xlfn.XLOOKUP($I2063,Inputs!$G$6:$G$23,Inputs!$J$6:$J$23)*$K2063</f>
        <v>98.449131513647643</v>
      </c>
      <c r="R2063" s="250">
        <f>_xlfn.XLOOKUP($I2063,Inputs!$G$6:$G$23,Inputs!$K$6:$K$23)*$K2063</f>
        <v>108.40163934426229</v>
      </c>
      <c r="S2063" s="211" t="s">
        <v>2559</v>
      </c>
      <c r="T2063" s="31" t="s">
        <v>3284</v>
      </c>
      <c r="U2063" s="211" t="s">
        <v>2557</v>
      </c>
      <c r="V2063" s="31" t="s">
        <v>3285</v>
      </c>
      <c r="W2063" s="16"/>
      <c r="X2063" s="16"/>
      <c r="Y2063" s="74">
        <v>1894</v>
      </c>
      <c r="Z2063" s="196" t="str">
        <f t="shared" si="99"/>
        <v/>
      </c>
    </row>
    <row r="2064" spans="2:26" ht="18.75">
      <c r="B2064" s="211" t="s">
        <v>2556</v>
      </c>
      <c r="C2064" s="211" t="s">
        <v>2808</v>
      </c>
      <c r="D2064" s="46" t="s">
        <v>2783</v>
      </c>
      <c r="E2064" s="31">
        <v>1</v>
      </c>
      <c r="F2064" s="31" t="s">
        <v>2807</v>
      </c>
      <c r="G2064" s="318">
        <v>0.1</v>
      </c>
      <c r="H2064" s="318">
        <f t="shared" si="97"/>
        <v>6.1728395061728392E-2</v>
      </c>
      <c r="I2064" s="319">
        <v>115</v>
      </c>
      <c r="J2064" s="251">
        <f>_xlfn.XLOOKUP($I2064,Inputs!$C$6:$C$23,Inputs!$D$6:$D$23)*$G2064</f>
        <v>4.1714285714285718E-2</v>
      </c>
      <c r="K2064" s="252">
        <f t="shared" si="98"/>
        <v>3</v>
      </c>
      <c r="L2064" s="322"/>
      <c r="M2064" s="322"/>
      <c r="N2064" s="322"/>
      <c r="O2064" s="322"/>
      <c r="P2064" s="322"/>
      <c r="Q2064" s="250">
        <f>_xlfn.XLOOKUP($I2064,Inputs!$G$6:$G$23,Inputs!$J$6:$J$23)*$K2064</f>
        <v>98.449131513647643</v>
      </c>
      <c r="R2064" s="250">
        <f>_xlfn.XLOOKUP($I2064,Inputs!$G$6:$G$23,Inputs!$K$6:$K$23)*$K2064</f>
        <v>108.40163934426229</v>
      </c>
      <c r="S2064" s="211" t="s">
        <v>2559</v>
      </c>
      <c r="T2064" s="31" t="s">
        <v>3284</v>
      </c>
      <c r="U2064" s="211" t="s">
        <v>2560</v>
      </c>
      <c r="V2064" s="31" t="s">
        <v>4091</v>
      </c>
      <c r="W2064" s="16"/>
      <c r="X2064" s="16"/>
      <c r="Y2064" s="74">
        <v>1895</v>
      </c>
      <c r="Z2064" s="196" t="str">
        <f t="shared" si="99"/>
        <v/>
      </c>
    </row>
    <row r="2065" spans="2:26" ht="18.75">
      <c r="B2065" s="211" t="s">
        <v>2556</v>
      </c>
      <c r="C2065" s="211" t="s">
        <v>2808</v>
      </c>
      <c r="D2065" s="46" t="s">
        <v>2783</v>
      </c>
      <c r="E2065" s="31">
        <v>1</v>
      </c>
      <c r="F2065" s="31" t="s">
        <v>2807</v>
      </c>
      <c r="G2065" s="318">
        <v>5</v>
      </c>
      <c r="H2065" s="318">
        <f t="shared" si="97"/>
        <v>3.0864197530864197</v>
      </c>
      <c r="I2065" s="319">
        <v>115</v>
      </c>
      <c r="J2065" s="251">
        <f>_xlfn.XLOOKUP($I2065,Inputs!$C$6:$C$23,Inputs!$D$6:$D$23)*$G2065</f>
        <v>2.0857142857142859</v>
      </c>
      <c r="K2065" s="252">
        <f t="shared" si="98"/>
        <v>3</v>
      </c>
      <c r="L2065" s="322"/>
      <c r="M2065" s="322"/>
      <c r="N2065" s="322"/>
      <c r="O2065" s="322"/>
      <c r="P2065" s="322"/>
      <c r="Q2065" s="250">
        <f>_xlfn.XLOOKUP($I2065,Inputs!$G$6:$G$23,Inputs!$J$6:$J$23)*$K2065</f>
        <v>98.449131513647643</v>
      </c>
      <c r="R2065" s="250">
        <f>_xlfn.XLOOKUP($I2065,Inputs!$G$6:$G$23,Inputs!$K$6:$K$23)*$K2065</f>
        <v>108.40163934426229</v>
      </c>
      <c r="S2065" s="211" t="s">
        <v>4420</v>
      </c>
      <c r="T2065" s="31" t="s">
        <v>4557</v>
      </c>
      <c r="U2065" s="211" t="s">
        <v>2559</v>
      </c>
      <c r="V2065" s="31" t="s">
        <v>3284</v>
      </c>
      <c r="W2065" s="16"/>
      <c r="X2065" s="16"/>
      <c r="Y2065" s="74">
        <v>1896</v>
      </c>
      <c r="Z2065" s="196" t="str">
        <f t="shared" si="99"/>
        <v/>
      </c>
    </row>
    <row r="2066" spans="2:26" ht="18.75">
      <c r="B2066" s="211" t="s">
        <v>2564</v>
      </c>
      <c r="C2066" s="211" t="s">
        <v>2808</v>
      </c>
      <c r="D2066" s="46" t="s">
        <v>2783</v>
      </c>
      <c r="E2066" s="31">
        <v>1</v>
      </c>
      <c r="F2066" s="31" t="s">
        <v>2807</v>
      </c>
      <c r="G2066" s="318">
        <v>15</v>
      </c>
      <c r="H2066" s="318">
        <f t="shared" si="97"/>
        <v>9.2592592592592595</v>
      </c>
      <c r="I2066" s="319">
        <v>115</v>
      </c>
      <c r="J2066" s="251">
        <f>_xlfn.XLOOKUP($I2066,Inputs!$C$6:$C$23,Inputs!$D$6:$D$23)*$G2066</f>
        <v>6.2571428571428571</v>
      </c>
      <c r="K2066" s="252">
        <f t="shared" si="98"/>
        <v>3</v>
      </c>
      <c r="L2066" s="322"/>
      <c r="M2066" s="322"/>
      <c r="N2066" s="322"/>
      <c r="O2066" s="322"/>
      <c r="P2066" s="322"/>
      <c r="Q2066" s="250">
        <f>_xlfn.XLOOKUP($I2066,Inputs!$G$6:$G$23,Inputs!$J$6:$J$23)*$K2066</f>
        <v>98.449131513647643</v>
      </c>
      <c r="R2066" s="250">
        <f>_xlfn.XLOOKUP($I2066,Inputs!$G$6:$G$23,Inputs!$K$6:$K$23)*$K2066</f>
        <v>108.40163934426229</v>
      </c>
      <c r="S2066" s="211" t="s">
        <v>1404</v>
      </c>
      <c r="T2066" s="31" t="s">
        <v>3926</v>
      </c>
      <c r="U2066" s="211" t="s">
        <v>2567</v>
      </c>
      <c r="V2066" s="31" t="s">
        <v>4260</v>
      </c>
      <c r="W2066" s="16"/>
      <c r="X2066" s="16"/>
      <c r="Y2066" s="74">
        <v>1905</v>
      </c>
      <c r="Z2066" s="196" t="str">
        <f t="shared" si="99"/>
        <v/>
      </c>
    </row>
    <row r="2067" spans="2:26" ht="18.75">
      <c r="B2067" s="211" t="s">
        <v>2564</v>
      </c>
      <c r="C2067" s="211" t="s">
        <v>2808</v>
      </c>
      <c r="D2067" s="46" t="s">
        <v>2783</v>
      </c>
      <c r="E2067" s="31">
        <v>1</v>
      </c>
      <c r="F2067" s="31" t="s">
        <v>2807</v>
      </c>
      <c r="G2067" s="318">
        <v>5</v>
      </c>
      <c r="H2067" s="318">
        <f t="shared" si="97"/>
        <v>3.0864197530864197</v>
      </c>
      <c r="I2067" s="319">
        <v>115</v>
      </c>
      <c r="J2067" s="251">
        <f>_xlfn.XLOOKUP($I2067,Inputs!$C$6:$C$23,Inputs!$D$6:$D$23)*$G2067</f>
        <v>2.0857142857142859</v>
      </c>
      <c r="K2067" s="252">
        <f t="shared" si="98"/>
        <v>3</v>
      </c>
      <c r="L2067" s="322"/>
      <c r="M2067" s="322"/>
      <c r="N2067" s="322"/>
      <c r="O2067" s="322"/>
      <c r="P2067" s="322"/>
      <c r="Q2067" s="250">
        <f>_xlfn.XLOOKUP($I2067,Inputs!$G$6:$G$23,Inputs!$J$6:$J$23)*$K2067</f>
        <v>98.449131513647643</v>
      </c>
      <c r="R2067" s="250">
        <f>_xlfn.XLOOKUP($I2067,Inputs!$G$6:$G$23,Inputs!$K$6:$K$23)*$K2067</f>
        <v>108.40163934426229</v>
      </c>
      <c r="S2067" s="211" t="s">
        <v>2565</v>
      </c>
      <c r="T2067" s="31" t="s">
        <v>3288</v>
      </c>
      <c r="U2067" s="211" t="s">
        <v>2566</v>
      </c>
      <c r="V2067" s="31" t="s">
        <v>4179</v>
      </c>
      <c r="W2067" s="16"/>
      <c r="X2067" s="16"/>
      <c r="Y2067" s="74">
        <v>1906</v>
      </c>
      <c r="Z2067" s="196" t="str">
        <f t="shared" si="99"/>
        <v/>
      </c>
    </row>
    <row r="2068" spans="2:26" ht="18.75">
      <c r="B2068" s="211" t="s">
        <v>2564</v>
      </c>
      <c r="C2068" s="211" t="s">
        <v>2808</v>
      </c>
      <c r="D2068" s="46" t="s">
        <v>2783</v>
      </c>
      <c r="E2068" s="31">
        <v>1</v>
      </c>
      <c r="F2068" s="31" t="s">
        <v>2807</v>
      </c>
      <c r="G2068" s="318">
        <v>10</v>
      </c>
      <c r="H2068" s="318">
        <f t="shared" si="97"/>
        <v>6.1728395061728394</v>
      </c>
      <c r="I2068" s="319">
        <v>115</v>
      </c>
      <c r="J2068" s="251">
        <f>_xlfn.XLOOKUP($I2068,Inputs!$C$6:$C$23,Inputs!$D$6:$D$23)*$G2068</f>
        <v>4.1714285714285717</v>
      </c>
      <c r="K2068" s="252">
        <f t="shared" si="98"/>
        <v>3</v>
      </c>
      <c r="L2068" s="322"/>
      <c r="M2068" s="322"/>
      <c r="N2068" s="322"/>
      <c r="O2068" s="322"/>
      <c r="P2068" s="322"/>
      <c r="Q2068" s="250">
        <f>_xlfn.XLOOKUP($I2068,Inputs!$G$6:$G$23,Inputs!$J$6:$J$23)*$K2068</f>
        <v>98.449131513647643</v>
      </c>
      <c r="R2068" s="250">
        <f>_xlfn.XLOOKUP($I2068,Inputs!$G$6:$G$23,Inputs!$K$6:$K$23)*$K2068</f>
        <v>108.40163934426229</v>
      </c>
      <c r="S2068" s="211" t="s">
        <v>2565</v>
      </c>
      <c r="T2068" s="31" t="s">
        <v>3288</v>
      </c>
      <c r="U2068" s="211" t="s">
        <v>4349</v>
      </c>
      <c r="V2068" s="31" t="s">
        <v>3287</v>
      </c>
      <c r="W2068" s="16"/>
      <c r="X2068" s="16"/>
      <c r="Y2068" s="74">
        <v>1907</v>
      </c>
      <c r="Z2068" s="196" t="str">
        <f t="shared" si="99"/>
        <v/>
      </c>
    </row>
    <row r="2069" spans="2:26" ht="18.75">
      <c r="B2069" s="211" t="s">
        <v>2564</v>
      </c>
      <c r="C2069" s="211" t="s">
        <v>2808</v>
      </c>
      <c r="D2069" s="46" t="s">
        <v>2783</v>
      </c>
      <c r="E2069" s="31">
        <v>2</v>
      </c>
      <c r="F2069" s="31" t="s">
        <v>2807</v>
      </c>
      <c r="G2069" s="318">
        <v>0.1</v>
      </c>
      <c r="H2069" s="318">
        <f t="shared" si="97"/>
        <v>6.1728395061728392E-2</v>
      </c>
      <c r="I2069" s="319">
        <v>115</v>
      </c>
      <c r="J2069" s="251">
        <f>_xlfn.XLOOKUP($I2069,Inputs!$C$6:$C$23,Inputs!$D$6:$D$23)*$G2069</f>
        <v>4.1714285714285718E-2</v>
      </c>
      <c r="K2069" s="252">
        <f t="shared" si="98"/>
        <v>3</v>
      </c>
      <c r="L2069" s="322"/>
      <c r="M2069" s="322"/>
      <c r="N2069" s="322"/>
      <c r="O2069" s="322"/>
      <c r="P2069" s="322"/>
      <c r="Q2069" s="250">
        <f>_xlfn.XLOOKUP($I2069,Inputs!$G$6:$G$23,Inputs!$J$6:$J$23)*$K2069</f>
        <v>98.449131513647643</v>
      </c>
      <c r="R2069" s="250">
        <f>_xlfn.XLOOKUP($I2069,Inputs!$G$6:$G$23,Inputs!$K$6:$K$23)*$K2069</f>
        <v>108.40163934426229</v>
      </c>
      <c r="S2069" s="211" t="s">
        <v>4349</v>
      </c>
      <c r="T2069" s="31" t="s">
        <v>3287</v>
      </c>
      <c r="U2069" s="211" t="s">
        <v>4348</v>
      </c>
      <c r="V2069" s="31" t="s">
        <v>3910</v>
      </c>
      <c r="W2069" s="16"/>
      <c r="X2069" s="16"/>
      <c r="Y2069" s="74">
        <v>1908</v>
      </c>
      <c r="Z2069" s="196" t="str">
        <f t="shared" si="99"/>
        <v/>
      </c>
    </row>
    <row r="2070" spans="2:26" ht="18.75">
      <c r="B2070" s="211" t="s">
        <v>2564</v>
      </c>
      <c r="C2070" s="211" t="s">
        <v>2808</v>
      </c>
      <c r="D2070" s="46" t="s">
        <v>2783</v>
      </c>
      <c r="E2070" s="31">
        <v>1</v>
      </c>
      <c r="F2070" s="31" t="s">
        <v>2807</v>
      </c>
      <c r="G2070" s="318">
        <v>10</v>
      </c>
      <c r="H2070" s="318">
        <f t="shared" si="97"/>
        <v>6.1728395061728394</v>
      </c>
      <c r="I2070" s="319">
        <v>115</v>
      </c>
      <c r="J2070" s="251">
        <f>_xlfn.XLOOKUP($I2070,Inputs!$C$6:$C$23,Inputs!$D$6:$D$23)*$G2070</f>
        <v>4.1714285714285717</v>
      </c>
      <c r="K2070" s="252">
        <f t="shared" si="98"/>
        <v>3</v>
      </c>
      <c r="L2070" s="322"/>
      <c r="M2070" s="322"/>
      <c r="N2070" s="322"/>
      <c r="O2070" s="322"/>
      <c r="P2070" s="322"/>
      <c r="Q2070" s="250">
        <f>_xlfn.XLOOKUP($I2070,Inputs!$G$6:$G$23,Inputs!$J$6:$J$23)*$K2070</f>
        <v>98.449131513647643</v>
      </c>
      <c r="R2070" s="250">
        <f>_xlfn.XLOOKUP($I2070,Inputs!$G$6:$G$23,Inputs!$K$6:$K$23)*$K2070</f>
        <v>108.40163934426229</v>
      </c>
      <c r="S2070" s="212" t="s">
        <v>4349</v>
      </c>
      <c r="T2070" s="31" t="s">
        <v>3287</v>
      </c>
      <c r="U2070" s="211" t="s">
        <v>2569</v>
      </c>
      <c r="V2070" s="31" t="s">
        <v>3289</v>
      </c>
      <c r="W2070" s="16"/>
      <c r="X2070" s="16"/>
      <c r="Y2070" s="74">
        <v>1909</v>
      </c>
      <c r="Z2070" s="196" t="str">
        <f t="shared" si="99"/>
        <v/>
      </c>
    </row>
    <row r="2071" spans="2:26" ht="18.75">
      <c r="B2071" s="211" t="s">
        <v>2564</v>
      </c>
      <c r="C2071" s="211" t="s">
        <v>2808</v>
      </c>
      <c r="D2071" s="46" t="s">
        <v>2783</v>
      </c>
      <c r="E2071" s="31">
        <v>1</v>
      </c>
      <c r="F2071" s="31" t="s">
        <v>2807</v>
      </c>
      <c r="G2071" s="318">
        <v>0.1</v>
      </c>
      <c r="H2071" s="318">
        <f t="shared" si="97"/>
        <v>6.1728395061728392E-2</v>
      </c>
      <c r="I2071" s="319">
        <v>115</v>
      </c>
      <c r="J2071" s="251">
        <f>_xlfn.XLOOKUP($I2071,Inputs!$C$6:$C$23,Inputs!$D$6:$D$23)*$G2071</f>
        <v>4.1714285714285718E-2</v>
      </c>
      <c r="K2071" s="252">
        <f t="shared" si="98"/>
        <v>3</v>
      </c>
      <c r="L2071" s="322"/>
      <c r="M2071" s="322"/>
      <c r="N2071" s="322"/>
      <c r="O2071" s="322"/>
      <c r="P2071" s="322"/>
      <c r="Q2071" s="250">
        <f>_xlfn.XLOOKUP($I2071,Inputs!$G$6:$G$23,Inputs!$J$6:$J$23)*$K2071</f>
        <v>98.449131513647643</v>
      </c>
      <c r="R2071" s="250">
        <f>_xlfn.XLOOKUP($I2071,Inputs!$G$6:$G$23,Inputs!$K$6:$K$23)*$K2071</f>
        <v>108.40163934426229</v>
      </c>
      <c r="S2071" s="211" t="s">
        <v>2569</v>
      </c>
      <c r="T2071" s="31" t="s">
        <v>3289</v>
      </c>
      <c r="U2071" s="211" t="s">
        <v>2570</v>
      </c>
      <c r="V2071" s="31" t="s">
        <v>4244</v>
      </c>
      <c r="W2071" s="16"/>
      <c r="X2071" s="16"/>
      <c r="Y2071" s="74">
        <v>1910</v>
      </c>
      <c r="Z2071" s="196" t="str">
        <f t="shared" si="99"/>
        <v/>
      </c>
    </row>
    <row r="2072" spans="2:26" ht="18.75">
      <c r="B2072" s="211" t="s">
        <v>2564</v>
      </c>
      <c r="C2072" s="211" t="s">
        <v>2808</v>
      </c>
      <c r="D2072" s="46" t="s">
        <v>2783</v>
      </c>
      <c r="E2072" s="31">
        <v>1</v>
      </c>
      <c r="F2072" s="31" t="s">
        <v>2807</v>
      </c>
      <c r="G2072" s="318">
        <v>18</v>
      </c>
      <c r="H2072" s="318">
        <f t="shared" si="97"/>
        <v>11.111111111111111</v>
      </c>
      <c r="I2072" s="319">
        <v>115</v>
      </c>
      <c r="J2072" s="251">
        <f>_xlfn.XLOOKUP($I2072,Inputs!$C$6:$C$23,Inputs!$D$6:$D$23)*$G2072</f>
        <v>7.5085714285714289</v>
      </c>
      <c r="K2072" s="252">
        <f t="shared" si="98"/>
        <v>3</v>
      </c>
      <c r="L2072" s="322"/>
      <c r="M2072" s="322"/>
      <c r="N2072" s="322"/>
      <c r="O2072" s="322"/>
      <c r="P2072" s="322"/>
      <c r="Q2072" s="250">
        <f>_xlfn.XLOOKUP($I2072,Inputs!$G$6:$G$23,Inputs!$J$6:$J$23)*$K2072</f>
        <v>98.449131513647643</v>
      </c>
      <c r="R2072" s="250">
        <f>_xlfn.XLOOKUP($I2072,Inputs!$G$6:$G$23,Inputs!$K$6:$K$23)*$K2072</f>
        <v>108.40163934426229</v>
      </c>
      <c r="S2072" s="211" t="s">
        <v>2569</v>
      </c>
      <c r="T2072" s="31" t="s">
        <v>3289</v>
      </c>
      <c r="U2072" s="211" t="s">
        <v>2568</v>
      </c>
      <c r="V2072" s="31" t="s">
        <v>3286</v>
      </c>
      <c r="W2072" s="16"/>
      <c r="X2072" s="16"/>
      <c r="Y2072" s="74">
        <v>1911</v>
      </c>
      <c r="Z2072" s="196" t="str">
        <f t="shared" si="99"/>
        <v/>
      </c>
    </row>
    <row r="2073" spans="2:26" ht="18.75">
      <c r="B2073" s="211" t="s">
        <v>2564</v>
      </c>
      <c r="C2073" s="211" t="s">
        <v>2808</v>
      </c>
      <c r="D2073" s="46" t="s">
        <v>2783</v>
      </c>
      <c r="E2073" s="31">
        <v>1</v>
      </c>
      <c r="F2073" s="31" t="s">
        <v>2807</v>
      </c>
      <c r="G2073" s="318">
        <v>5</v>
      </c>
      <c r="H2073" s="318">
        <f t="shared" si="97"/>
        <v>3.0864197530864197</v>
      </c>
      <c r="I2073" s="319">
        <v>115</v>
      </c>
      <c r="J2073" s="251">
        <f>_xlfn.XLOOKUP($I2073,Inputs!$C$6:$C$23,Inputs!$D$6:$D$23)*$G2073</f>
        <v>2.0857142857142859</v>
      </c>
      <c r="K2073" s="252">
        <f t="shared" si="98"/>
        <v>3</v>
      </c>
      <c r="L2073" s="322"/>
      <c r="M2073" s="322"/>
      <c r="N2073" s="322"/>
      <c r="O2073" s="322"/>
      <c r="P2073" s="322"/>
      <c r="Q2073" s="250">
        <f>_xlfn.XLOOKUP($I2073,Inputs!$G$6:$G$23,Inputs!$J$6:$J$23)*$K2073</f>
        <v>98.449131513647643</v>
      </c>
      <c r="R2073" s="250">
        <f>_xlfn.XLOOKUP($I2073,Inputs!$G$6:$G$23,Inputs!$K$6:$K$23)*$K2073</f>
        <v>108.40163934426229</v>
      </c>
      <c r="S2073" s="211" t="s">
        <v>2567</v>
      </c>
      <c r="T2073" s="31" t="s">
        <v>4260</v>
      </c>
      <c r="U2073" s="211" t="s">
        <v>2565</v>
      </c>
      <c r="V2073" s="31" t="s">
        <v>3288</v>
      </c>
      <c r="W2073" s="16"/>
      <c r="X2073" s="16"/>
      <c r="Y2073" s="74">
        <v>1912</v>
      </c>
      <c r="Z2073" s="196" t="str">
        <f t="shared" si="99"/>
        <v/>
      </c>
    </row>
    <row r="2074" spans="2:26" ht="18.75">
      <c r="B2074" s="211" t="s">
        <v>2564</v>
      </c>
      <c r="C2074" s="211" t="s">
        <v>2808</v>
      </c>
      <c r="D2074" s="46" t="s">
        <v>2783</v>
      </c>
      <c r="E2074" s="31">
        <v>1</v>
      </c>
      <c r="F2074" s="31" t="s">
        <v>2807</v>
      </c>
      <c r="G2074" s="318">
        <v>0.1</v>
      </c>
      <c r="H2074" s="318">
        <f t="shared" si="97"/>
        <v>6.1728395061728392E-2</v>
      </c>
      <c r="I2074" s="319">
        <v>115</v>
      </c>
      <c r="J2074" s="251">
        <f>_xlfn.XLOOKUP($I2074,Inputs!$C$6:$C$23,Inputs!$D$6:$D$23)*$G2074</f>
        <v>4.1714285714285718E-2</v>
      </c>
      <c r="K2074" s="252">
        <f t="shared" si="98"/>
        <v>3</v>
      </c>
      <c r="L2074" s="322"/>
      <c r="M2074" s="322"/>
      <c r="N2074" s="322"/>
      <c r="O2074" s="322"/>
      <c r="P2074" s="322"/>
      <c r="Q2074" s="250">
        <f>_xlfn.XLOOKUP($I2074,Inputs!$G$6:$G$23,Inputs!$J$6:$J$23)*$K2074</f>
        <v>98.449131513647643</v>
      </c>
      <c r="R2074" s="250">
        <f>_xlfn.XLOOKUP($I2074,Inputs!$G$6:$G$23,Inputs!$K$6:$K$23)*$K2074</f>
        <v>108.40163934426229</v>
      </c>
      <c r="S2074" s="211" t="s">
        <v>2568</v>
      </c>
      <c r="T2074" s="31" t="s">
        <v>3286</v>
      </c>
      <c r="U2074" s="211" t="s">
        <v>2571</v>
      </c>
      <c r="V2074" s="31" t="s">
        <v>4299</v>
      </c>
      <c r="W2074" s="16"/>
      <c r="X2074" s="16"/>
      <c r="Y2074" s="74">
        <v>1913</v>
      </c>
      <c r="Z2074" s="196" t="str">
        <f t="shared" si="99"/>
        <v/>
      </c>
    </row>
    <row r="2075" spans="2:26" ht="18.75">
      <c r="B2075" s="211" t="s">
        <v>2564</v>
      </c>
      <c r="C2075" s="211" t="s">
        <v>2808</v>
      </c>
      <c r="D2075" s="46" t="s">
        <v>2783</v>
      </c>
      <c r="E2075" s="31">
        <v>1</v>
      </c>
      <c r="F2075" s="31" t="s">
        <v>2807</v>
      </c>
      <c r="G2075" s="318">
        <v>2</v>
      </c>
      <c r="H2075" s="318">
        <f t="shared" si="97"/>
        <v>1.2345679012345678</v>
      </c>
      <c r="I2075" s="319">
        <v>115</v>
      </c>
      <c r="J2075" s="251">
        <f>_xlfn.XLOOKUP($I2075,Inputs!$C$6:$C$23,Inputs!$D$6:$D$23)*$G2075</f>
        <v>0.8342857142857143</v>
      </c>
      <c r="K2075" s="252">
        <f t="shared" si="98"/>
        <v>3</v>
      </c>
      <c r="L2075" s="322"/>
      <c r="M2075" s="322"/>
      <c r="N2075" s="322"/>
      <c r="O2075" s="322"/>
      <c r="P2075" s="322"/>
      <c r="Q2075" s="250">
        <f>_xlfn.XLOOKUP($I2075,Inputs!$G$6:$G$23,Inputs!$J$6:$J$23)*$K2075</f>
        <v>98.449131513647643</v>
      </c>
      <c r="R2075" s="250">
        <f>_xlfn.XLOOKUP($I2075,Inputs!$G$6:$G$23,Inputs!$K$6:$K$23)*$K2075</f>
        <v>108.40163934426229</v>
      </c>
      <c r="S2075" s="211" t="s">
        <v>2568</v>
      </c>
      <c r="T2075" s="31" t="s">
        <v>3286</v>
      </c>
      <c r="U2075" s="211" t="s">
        <v>4347</v>
      </c>
      <c r="V2075" s="31" t="s">
        <v>3909</v>
      </c>
      <c r="W2075" s="16"/>
      <c r="X2075" s="16"/>
      <c r="Y2075" s="74">
        <v>1914</v>
      </c>
      <c r="Z2075" s="196" t="str">
        <f t="shared" si="99"/>
        <v/>
      </c>
    </row>
    <row r="2076" spans="2:26" ht="18.75">
      <c r="B2076" s="211" t="s">
        <v>1312</v>
      </c>
      <c r="C2076" s="211" t="s">
        <v>2808</v>
      </c>
      <c r="D2076" s="46" t="s">
        <v>2783</v>
      </c>
      <c r="E2076" s="31">
        <v>1</v>
      </c>
      <c r="F2076" s="31" t="s">
        <v>2807</v>
      </c>
      <c r="G2076" s="318">
        <v>0.1</v>
      </c>
      <c r="H2076" s="318">
        <f t="shared" si="97"/>
        <v>6.1728395061728392E-2</v>
      </c>
      <c r="I2076" s="319">
        <v>115</v>
      </c>
      <c r="J2076" s="251">
        <f>_xlfn.XLOOKUP($I2076,Inputs!$C$6:$C$23,Inputs!$D$6:$D$23)*$G2076</f>
        <v>4.1714285714285718E-2</v>
      </c>
      <c r="K2076" s="252">
        <f t="shared" si="98"/>
        <v>3</v>
      </c>
      <c r="L2076" s="322"/>
      <c r="M2076" s="322"/>
      <c r="N2076" s="322"/>
      <c r="O2076" s="322"/>
      <c r="P2076" s="322"/>
      <c r="Q2076" s="250">
        <f>_xlfn.XLOOKUP($I2076,Inputs!$G$6:$G$23,Inputs!$J$6:$J$23)*$K2076</f>
        <v>98.449131513647643</v>
      </c>
      <c r="R2076" s="250">
        <f>_xlfn.XLOOKUP($I2076,Inputs!$G$6:$G$23,Inputs!$K$6:$K$23)*$K2076</f>
        <v>108.40163934426229</v>
      </c>
      <c r="S2076" s="211" t="s">
        <v>2572</v>
      </c>
      <c r="T2076" s="31" t="s">
        <v>3290</v>
      </c>
      <c r="U2076" s="211" t="s">
        <v>2573</v>
      </c>
      <c r="V2076" s="31" t="s">
        <v>4136</v>
      </c>
      <c r="W2076" s="16"/>
      <c r="X2076" s="16"/>
      <c r="Y2076" s="74">
        <v>1916</v>
      </c>
      <c r="Z2076" s="196" t="str">
        <f t="shared" si="99"/>
        <v/>
      </c>
    </row>
    <row r="2077" spans="2:26" ht="18.75">
      <c r="B2077" s="211" t="s">
        <v>1312</v>
      </c>
      <c r="C2077" s="211" t="s">
        <v>2808</v>
      </c>
      <c r="D2077" s="46" t="s">
        <v>2783</v>
      </c>
      <c r="E2077" s="31">
        <v>1</v>
      </c>
      <c r="F2077" s="31" t="s">
        <v>2807</v>
      </c>
      <c r="G2077" s="318">
        <v>0.5</v>
      </c>
      <c r="H2077" s="318">
        <f t="shared" si="97"/>
        <v>0.30864197530864196</v>
      </c>
      <c r="I2077" s="319">
        <v>115</v>
      </c>
      <c r="J2077" s="251">
        <f>_xlfn.XLOOKUP($I2077,Inputs!$C$6:$C$23,Inputs!$D$6:$D$23)*$G2077</f>
        <v>0.20857142857142857</v>
      </c>
      <c r="K2077" s="252">
        <f t="shared" si="98"/>
        <v>3</v>
      </c>
      <c r="L2077" s="322"/>
      <c r="M2077" s="322"/>
      <c r="N2077" s="322"/>
      <c r="O2077" s="322"/>
      <c r="P2077" s="322"/>
      <c r="Q2077" s="250">
        <f>_xlfn.XLOOKUP($I2077,Inputs!$G$6:$G$23,Inputs!$J$6:$J$23)*$K2077</f>
        <v>98.449131513647643</v>
      </c>
      <c r="R2077" s="250">
        <f>_xlfn.XLOOKUP($I2077,Inputs!$G$6:$G$23,Inputs!$K$6:$K$23)*$K2077</f>
        <v>108.40163934426229</v>
      </c>
      <c r="S2077" s="211" t="s">
        <v>1286</v>
      </c>
      <c r="T2077" s="31" t="s">
        <v>3024</v>
      </c>
      <c r="U2077" s="211" t="s">
        <v>2572</v>
      </c>
      <c r="V2077" s="31" t="s">
        <v>3290</v>
      </c>
      <c r="W2077" s="16"/>
      <c r="X2077" s="16"/>
      <c r="Y2077" s="74">
        <v>1917</v>
      </c>
      <c r="Z2077" s="196" t="str">
        <f t="shared" si="99"/>
        <v/>
      </c>
    </row>
    <row r="2078" spans="2:26" ht="18.75">
      <c r="B2078" s="211" t="s">
        <v>1312</v>
      </c>
      <c r="C2078" s="211" t="s">
        <v>2808</v>
      </c>
      <c r="D2078" s="46" t="s">
        <v>2783</v>
      </c>
      <c r="E2078" s="31">
        <v>1</v>
      </c>
      <c r="F2078" s="31" t="s">
        <v>2807</v>
      </c>
      <c r="G2078" s="318">
        <v>0.5</v>
      </c>
      <c r="H2078" s="318">
        <f t="shared" si="97"/>
        <v>0.30864197530864196</v>
      </c>
      <c r="I2078" s="319">
        <v>115</v>
      </c>
      <c r="J2078" s="251">
        <f>_xlfn.XLOOKUP($I2078,Inputs!$C$6:$C$23,Inputs!$D$6:$D$23)*$G2078</f>
        <v>0.20857142857142857</v>
      </c>
      <c r="K2078" s="252">
        <f t="shared" si="98"/>
        <v>3</v>
      </c>
      <c r="L2078" s="322"/>
      <c r="M2078" s="322"/>
      <c r="N2078" s="322"/>
      <c r="O2078" s="322"/>
      <c r="P2078" s="322"/>
      <c r="Q2078" s="250">
        <f>_xlfn.XLOOKUP($I2078,Inputs!$G$6:$G$23,Inputs!$J$6:$J$23)*$K2078</f>
        <v>98.449131513647643</v>
      </c>
      <c r="R2078" s="250">
        <f>_xlfn.XLOOKUP($I2078,Inputs!$G$6:$G$23,Inputs!$K$6:$K$23)*$K2078</f>
        <v>108.40163934426229</v>
      </c>
      <c r="S2078" s="211" t="s">
        <v>1286</v>
      </c>
      <c r="T2078" s="31" t="s">
        <v>3024</v>
      </c>
      <c r="U2078" s="211" t="s">
        <v>1281</v>
      </c>
      <c r="V2078" s="31" t="s">
        <v>4637</v>
      </c>
      <c r="W2078" s="16"/>
      <c r="X2078" s="16"/>
      <c r="Y2078" s="74">
        <v>1918</v>
      </c>
      <c r="Z2078" s="196" t="str">
        <f t="shared" si="99"/>
        <v/>
      </c>
    </row>
    <row r="2079" spans="2:26" ht="18.75">
      <c r="B2079" s="211" t="s">
        <v>2574</v>
      </c>
      <c r="C2079" s="211" t="s">
        <v>2808</v>
      </c>
      <c r="D2079" s="46" t="s">
        <v>2783</v>
      </c>
      <c r="E2079" s="31">
        <v>1</v>
      </c>
      <c r="F2079" s="31" t="s">
        <v>2807</v>
      </c>
      <c r="G2079" s="318">
        <v>210</v>
      </c>
      <c r="H2079" s="318">
        <f t="shared" si="97"/>
        <v>129.62962962962962</v>
      </c>
      <c r="I2079" s="319">
        <v>230</v>
      </c>
      <c r="J2079" s="251">
        <f>_xlfn.XLOOKUP($I2079,Inputs!$C$6:$C$23,Inputs!$D$6:$D$23)*$G2079</f>
        <v>100.8</v>
      </c>
      <c r="K2079" s="252">
        <f t="shared" si="98"/>
        <v>1.7141048502678946</v>
      </c>
      <c r="L2079" s="322"/>
      <c r="M2079" s="322"/>
      <c r="N2079" s="322"/>
      <c r="O2079" s="322"/>
      <c r="P2079" s="322"/>
      <c r="Q2079" s="250">
        <f>_xlfn.XLOOKUP($I2079,Inputs!$G$6:$G$23,Inputs!$J$6:$J$23)*$K2079</f>
        <v>229.69004993589789</v>
      </c>
      <c r="R2079" s="250">
        <f>_xlfn.XLOOKUP($I2079,Inputs!$G$6:$G$23,Inputs!$K$6:$K$23)*$K2079</f>
        <v>248.54520328884473</v>
      </c>
      <c r="S2079" s="211" t="s">
        <v>4397</v>
      </c>
      <c r="T2079" s="31" t="s">
        <v>4430</v>
      </c>
      <c r="U2079" s="211" t="s">
        <v>1947</v>
      </c>
      <c r="V2079" s="31" t="s">
        <v>2915</v>
      </c>
      <c r="W2079" s="16"/>
      <c r="X2079" s="16"/>
      <c r="Y2079" s="74">
        <v>1920</v>
      </c>
      <c r="Z2079" s="196" t="str">
        <f t="shared" si="99"/>
        <v/>
      </c>
    </row>
    <row r="2080" spans="2:26" ht="18.75">
      <c r="B2080" s="211" t="s">
        <v>2574</v>
      </c>
      <c r="C2080" s="211" t="s">
        <v>2808</v>
      </c>
      <c r="D2080" s="46" t="s">
        <v>2783</v>
      </c>
      <c r="E2080" s="31">
        <v>1</v>
      </c>
      <c r="F2080" s="31" t="s">
        <v>2807</v>
      </c>
      <c r="G2080" s="318">
        <v>55</v>
      </c>
      <c r="H2080" s="318">
        <f t="shared" si="97"/>
        <v>33.950617283950614</v>
      </c>
      <c r="I2080" s="319">
        <v>230</v>
      </c>
      <c r="J2080" s="251">
        <f>_xlfn.XLOOKUP($I2080,Inputs!$C$6:$C$23,Inputs!$D$6:$D$23)*$G2080</f>
        <v>26.4</v>
      </c>
      <c r="K2080" s="252">
        <f t="shared" si="98"/>
        <v>3</v>
      </c>
      <c r="L2080" s="322"/>
      <c r="M2080" s="322"/>
      <c r="N2080" s="322"/>
      <c r="O2080" s="322"/>
      <c r="P2080" s="322"/>
      <c r="Q2080" s="250">
        <f>_xlfn.XLOOKUP($I2080,Inputs!$G$6:$G$23,Inputs!$J$6:$J$23)*$K2080</f>
        <v>402</v>
      </c>
      <c r="R2080" s="250">
        <f>_xlfn.XLOOKUP($I2080,Inputs!$G$6:$G$23,Inputs!$K$6:$K$23)*$K2080</f>
        <v>435</v>
      </c>
      <c r="S2080" s="211" t="s">
        <v>1947</v>
      </c>
      <c r="T2080" s="31" t="s">
        <v>2915</v>
      </c>
      <c r="U2080" s="211" t="s">
        <v>1569</v>
      </c>
      <c r="V2080" s="31" t="s">
        <v>4627</v>
      </c>
      <c r="W2080" s="16"/>
      <c r="X2080" s="16"/>
      <c r="Y2080" s="74">
        <v>1921</v>
      </c>
      <c r="Z2080" s="196" t="str">
        <f t="shared" si="99"/>
        <v/>
      </c>
    </row>
    <row r="2081" spans="1:26" ht="18.75">
      <c r="B2081" s="211" t="s">
        <v>2574</v>
      </c>
      <c r="C2081" s="211" t="s">
        <v>2808</v>
      </c>
      <c r="D2081" s="46" t="s">
        <v>2783</v>
      </c>
      <c r="E2081" s="31">
        <v>1</v>
      </c>
      <c r="F2081" s="31" t="s">
        <v>2807</v>
      </c>
      <c r="G2081" s="318">
        <v>3</v>
      </c>
      <c r="H2081" s="318">
        <f t="shared" si="97"/>
        <v>1.8518518518518516</v>
      </c>
      <c r="I2081" s="319">
        <v>230</v>
      </c>
      <c r="J2081" s="251">
        <f>_xlfn.XLOOKUP($I2081,Inputs!$C$6:$C$23,Inputs!$D$6:$D$23)*$G2081</f>
        <v>1.44</v>
      </c>
      <c r="K2081" s="252">
        <f t="shared" si="98"/>
        <v>3</v>
      </c>
      <c r="L2081" s="322"/>
      <c r="M2081" s="322"/>
      <c r="N2081" s="322"/>
      <c r="O2081" s="322"/>
      <c r="P2081" s="322"/>
      <c r="Q2081" s="250">
        <f>_xlfn.XLOOKUP($I2081,Inputs!$G$6:$G$23,Inputs!$J$6:$J$23)*$K2081</f>
        <v>402</v>
      </c>
      <c r="R2081" s="250">
        <f>_xlfn.XLOOKUP($I2081,Inputs!$G$6:$G$23,Inputs!$K$6:$K$23)*$K2081</f>
        <v>435</v>
      </c>
      <c r="S2081" s="211" t="s">
        <v>1947</v>
      </c>
      <c r="T2081" s="31" t="s">
        <v>2915</v>
      </c>
      <c r="U2081" s="211" t="s">
        <v>1950</v>
      </c>
      <c r="V2081" s="31" t="s">
        <v>4189</v>
      </c>
      <c r="W2081" s="16"/>
      <c r="X2081" s="16"/>
      <c r="Y2081" s="74">
        <v>1922</v>
      </c>
      <c r="Z2081" s="196" t="str">
        <f t="shared" si="99"/>
        <v/>
      </c>
    </row>
    <row r="2082" spans="1:26" ht="18.75">
      <c r="B2082" s="211" t="s">
        <v>1330</v>
      </c>
      <c r="C2082" s="211" t="s">
        <v>2808</v>
      </c>
      <c r="D2082" s="46" t="s">
        <v>2783</v>
      </c>
      <c r="E2082" s="31">
        <v>1</v>
      </c>
      <c r="F2082" s="31" t="s">
        <v>2807</v>
      </c>
      <c r="G2082" s="318">
        <v>30</v>
      </c>
      <c r="H2082" s="318">
        <f t="shared" si="97"/>
        <v>18.518518518518519</v>
      </c>
      <c r="I2082" s="319">
        <v>230</v>
      </c>
      <c r="J2082" s="251">
        <f>_xlfn.XLOOKUP($I2082,Inputs!$C$6:$C$23,Inputs!$D$6:$D$23)*$G2082</f>
        <v>14.399999999999999</v>
      </c>
      <c r="K2082" s="252">
        <f t="shared" si="98"/>
        <v>3</v>
      </c>
      <c r="L2082" s="322"/>
      <c r="M2082" s="322"/>
      <c r="N2082" s="322"/>
      <c r="O2082" s="322"/>
      <c r="P2082" s="322"/>
      <c r="Q2082" s="250">
        <f>_xlfn.XLOOKUP($I2082,Inputs!$G$6:$G$23,Inputs!$J$6:$J$23)*$K2082</f>
        <v>402</v>
      </c>
      <c r="R2082" s="250">
        <f>_xlfn.XLOOKUP($I2082,Inputs!$G$6:$G$23,Inputs!$K$6:$K$23)*$K2082</f>
        <v>435</v>
      </c>
      <c r="S2082" s="211" t="s">
        <v>4356</v>
      </c>
      <c r="T2082" s="31" t="s">
        <v>3870</v>
      </c>
      <c r="U2082" s="211" t="s">
        <v>1331</v>
      </c>
      <c r="V2082" s="31" t="s">
        <v>4153</v>
      </c>
      <c r="W2082" s="16"/>
      <c r="X2082" s="16"/>
      <c r="Y2082" s="74">
        <v>1924</v>
      </c>
      <c r="Z2082" s="196" t="str">
        <f t="shared" si="99"/>
        <v/>
      </c>
    </row>
    <row r="2083" spans="1:26" ht="18.75">
      <c r="B2083" s="211" t="s">
        <v>1332</v>
      </c>
      <c r="C2083" s="211" t="s">
        <v>2808</v>
      </c>
      <c r="D2083" s="46" t="s">
        <v>2783</v>
      </c>
      <c r="E2083" s="31">
        <v>1</v>
      </c>
      <c r="F2083" s="31" t="s">
        <v>2807</v>
      </c>
      <c r="G2083" s="318">
        <v>30</v>
      </c>
      <c r="H2083" s="318">
        <f t="shared" si="97"/>
        <v>18.518518518518519</v>
      </c>
      <c r="I2083" s="319">
        <v>230</v>
      </c>
      <c r="J2083" s="251">
        <f>_xlfn.XLOOKUP($I2083,Inputs!$C$6:$C$23,Inputs!$D$6:$D$23)*$G2083</f>
        <v>14.399999999999999</v>
      </c>
      <c r="K2083" s="252">
        <f t="shared" si="98"/>
        <v>3</v>
      </c>
      <c r="L2083" s="322"/>
      <c r="M2083" s="322"/>
      <c r="N2083" s="322"/>
      <c r="O2083" s="322"/>
      <c r="P2083" s="322"/>
      <c r="Q2083" s="250">
        <f>_xlfn.XLOOKUP($I2083,Inputs!$G$6:$G$23,Inputs!$J$6:$J$23)*$K2083</f>
        <v>402</v>
      </c>
      <c r="R2083" s="250">
        <f>_xlfn.XLOOKUP($I2083,Inputs!$G$6:$G$23,Inputs!$K$6:$K$23)*$K2083</f>
        <v>435</v>
      </c>
      <c r="S2083" s="211" t="s">
        <v>4356</v>
      </c>
      <c r="T2083" s="31" t="s">
        <v>3870</v>
      </c>
      <c r="U2083" s="211" t="s">
        <v>1331</v>
      </c>
      <c r="V2083" s="31" t="s">
        <v>4153</v>
      </c>
      <c r="W2083" s="16"/>
      <c r="X2083" s="16"/>
      <c r="Y2083" s="74">
        <v>1926</v>
      </c>
      <c r="Z2083" s="196" t="str">
        <f t="shared" si="99"/>
        <v/>
      </c>
    </row>
    <row r="2084" spans="1:26" ht="18.75">
      <c r="B2084" s="211" t="s">
        <v>2576</v>
      </c>
      <c r="C2084" s="211" t="s">
        <v>2808</v>
      </c>
      <c r="D2084" s="46" t="s">
        <v>2783</v>
      </c>
      <c r="E2084" s="31">
        <v>1</v>
      </c>
      <c r="F2084" s="31" t="s">
        <v>2807</v>
      </c>
      <c r="G2084" s="318">
        <v>2</v>
      </c>
      <c r="H2084" s="318">
        <f t="shared" si="97"/>
        <v>1.2345679012345678</v>
      </c>
      <c r="I2084" s="319">
        <v>230</v>
      </c>
      <c r="J2084" s="251">
        <f>_xlfn.XLOOKUP($I2084,Inputs!$C$6:$C$23,Inputs!$D$6:$D$23)*$G2084</f>
        <v>0.96</v>
      </c>
      <c r="K2084" s="252">
        <f t="shared" si="98"/>
        <v>3</v>
      </c>
      <c r="L2084" s="322"/>
      <c r="M2084" s="322"/>
      <c r="N2084" s="322"/>
      <c r="O2084" s="322"/>
      <c r="P2084" s="322"/>
      <c r="Q2084" s="250">
        <f>_xlfn.XLOOKUP($I2084,Inputs!$G$6:$G$23,Inputs!$J$6:$J$23)*$K2084</f>
        <v>402</v>
      </c>
      <c r="R2084" s="250">
        <f>_xlfn.XLOOKUP($I2084,Inputs!$G$6:$G$23,Inputs!$K$6:$K$23)*$K2084</f>
        <v>435</v>
      </c>
      <c r="S2084" s="211" t="s">
        <v>1569</v>
      </c>
      <c r="T2084" s="31" t="s">
        <v>4627</v>
      </c>
      <c r="U2084" s="211" t="s">
        <v>1520</v>
      </c>
      <c r="V2084" s="31" t="s">
        <v>2834</v>
      </c>
      <c r="W2084" s="16"/>
      <c r="X2084" s="16"/>
      <c r="Y2084" s="74">
        <v>1927</v>
      </c>
      <c r="Z2084" s="196" t="str">
        <f t="shared" si="99"/>
        <v/>
      </c>
    </row>
    <row r="2085" spans="1:26" ht="18.75">
      <c r="A2085" s="69"/>
      <c r="B2085" s="211" t="s">
        <v>2576</v>
      </c>
      <c r="C2085" s="211" t="s">
        <v>2808</v>
      </c>
      <c r="D2085" s="46" t="s">
        <v>2783</v>
      </c>
      <c r="E2085" s="31">
        <v>1</v>
      </c>
      <c r="F2085" s="31" t="s">
        <v>2807</v>
      </c>
      <c r="G2085" s="318">
        <v>3</v>
      </c>
      <c r="H2085" s="318">
        <f t="shared" si="97"/>
        <v>1.8518518518518516</v>
      </c>
      <c r="I2085" s="319">
        <v>230</v>
      </c>
      <c r="J2085" s="251">
        <f>_xlfn.XLOOKUP($I2085,Inputs!$C$6:$C$23,Inputs!$D$6:$D$23)*$G2085</f>
        <v>1.44</v>
      </c>
      <c r="K2085" s="252">
        <f t="shared" si="98"/>
        <v>3</v>
      </c>
      <c r="L2085" s="322"/>
      <c r="M2085" s="322"/>
      <c r="N2085" s="322"/>
      <c r="O2085" s="322"/>
      <c r="P2085" s="322"/>
      <c r="Q2085" s="250">
        <f>_xlfn.XLOOKUP($I2085,Inputs!$G$6:$G$23,Inputs!$J$6:$J$23)*$K2085</f>
        <v>402</v>
      </c>
      <c r="R2085" s="250">
        <f>_xlfn.XLOOKUP($I2085,Inputs!$G$6:$G$23,Inputs!$K$6:$K$23)*$K2085</f>
        <v>435</v>
      </c>
      <c r="S2085" s="211" t="s">
        <v>1521</v>
      </c>
      <c r="T2085" s="31" t="s">
        <v>5539</v>
      </c>
      <c r="U2085" s="211" t="s">
        <v>1522</v>
      </c>
      <c r="V2085" s="31" t="s">
        <v>5540</v>
      </c>
      <c r="W2085" s="16"/>
      <c r="X2085" s="16"/>
      <c r="Y2085" s="74">
        <v>1928</v>
      </c>
      <c r="Z2085" s="196" t="str">
        <f t="shared" si="99"/>
        <v/>
      </c>
    </row>
    <row r="2086" spans="1:26" ht="18.75">
      <c r="A2086" s="69"/>
      <c r="B2086" s="211" t="s">
        <v>2576</v>
      </c>
      <c r="C2086" s="211" t="s">
        <v>2808</v>
      </c>
      <c r="D2086" s="46" t="s">
        <v>2783</v>
      </c>
      <c r="E2086" s="31">
        <v>1</v>
      </c>
      <c r="F2086" s="31" t="s">
        <v>2807</v>
      </c>
      <c r="G2086" s="318">
        <v>10</v>
      </c>
      <c r="H2086" s="318">
        <f t="shared" si="97"/>
        <v>6.1728395061728394</v>
      </c>
      <c r="I2086" s="319">
        <v>230</v>
      </c>
      <c r="J2086" s="251">
        <f>_xlfn.XLOOKUP($I2086,Inputs!$C$6:$C$23,Inputs!$D$6:$D$23)*$G2086</f>
        <v>4.8</v>
      </c>
      <c r="K2086" s="252">
        <f t="shared" si="98"/>
        <v>3</v>
      </c>
      <c r="L2086" s="322"/>
      <c r="M2086" s="322"/>
      <c r="N2086" s="322"/>
      <c r="O2086" s="322"/>
      <c r="P2086" s="322"/>
      <c r="Q2086" s="250">
        <f>_xlfn.XLOOKUP($I2086,Inputs!$G$6:$G$23,Inputs!$J$6:$J$23)*$K2086</f>
        <v>402</v>
      </c>
      <c r="R2086" s="250">
        <f>_xlfn.XLOOKUP($I2086,Inputs!$G$6:$G$23,Inputs!$K$6:$K$23)*$K2086</f>
        <v>435</v>
      </c>
      <c r="S2086" s="211" t="s">
        <v>1521</v>
      </c>
      <c r="T2086" s="31" t="s">
        <v>5539</v>
      </c>
      <c r="U2086" s="211" t="s">
        <v>1517</v>
      </c>
      <c r="V2086" s="31" t="s">
        <v>3987</v>
      </c>
      <c r="W2086" s="16"/>
      <c r="X2086" s="16"/>
      <c r="Y2086" s="74">
        <v>1929</v>
      </c>
      <c r="Z2086" s="196" t="str">
        <f t="shared" si="99"/>
        <v/>
      </c>
    </row>
    <row r="2087" spans="1:26" ht="18.75">
      <c r="A2087" s="69"/>
      <c r="B2087" s="211" t="s">
        <v>2576</v>
      </c>
      <c r="C2087" s="211" t="s">
        <v>2808</v>
      </c>
      <c r="D2087" s="46" t="s">
        <v>2783</v>
      </c>
      <c r="E2087" s="31">
        <v>1</v>
      </c>
      <c r="F2087" s="31" t="s">
        <v>2807</v>
      </c>
      <c r="G2087" s="318">
        <v>3</v>
      </c>
      <c r="H2087" s="318">
        <f t="shared" si="97"/>
        <v>1.8518518518518516</v>
      </c>
      <c r="I2087" s="319">
        <v>230</v>
      </c>
      <c r="J2087" s="251">
        <f>_xlfn.XLOOKUP($I2087,Inputs!$C$6:$C$23,Inputs!$D$6:$D$23)*$G2087</f>
        <v>1.44</v>
      </c>
      <c r="K2087" s="252">
        <f t="shared" si="98"/>
        <v>3</v>
      </c>
      <c r="L2087" s="322"/>
      <c r="M2087" s="322"/>
      <c r="N2087" s="322"/>
      <c r="O2087" s="322"/>
      <c r="P2087" s="322"/>
      <c r="Q2087" s="250">
        <f>_xlfn.XLOOKUP($I2087,Inputs!$G$6:$G$23,Inputs!$J$6:$J$23)*$K2087</f>
        <v>402</v>
      </c>
      <c r="R2087" s="250">
        <f>_xlfn.XLOOKUP($I2087,Inputs!$G$6:$G$23,Inputs!$K$6:$K$23)*$K2087</f>
        <v>435</v>
      </c>
      <c r="S2087" s="211" t="s">
        <v>1520</v>
      </c>
      <c r="T2087" s="31" t="s">
        <v>2834</v>
      </c>
      <c r="U2087" s="211" t="s">
        <v>1523</v>
      </c>
      <c r="V2087" s="31" t="s">
        <v>4304</v>
      </c>
      <c r="W2087" s="16"/>
      <c r="X2087" s="16"/>
      <c r="Y2087" s="74">
        <v>1930</v>
      </c>
      <c r="Z2087" s="196" t="str">
        <f t="shared" si="99"/>
        <v/>
      </c>
    </row>
    <row r="2088" spans="1:26" ht="18.75">
      <c r="A2088" s="69"/>
      <c r="B2088" s="211" t="s">
        <v>2576</v>
      </c>
      <c r="C2088" s="211" t="s">
        <v>2808</v>
      </c>
      <c r="D2088" s="46" t="s">
        <v>2783</v>
      </c>
      <c r="E2088" s="31">
        <v>1</v>
      </c>
      <c r="F2088" s="31" t="s">
        <v>2807</v>
      </c>
      <c r="G2088" s="318">
        <v>5</v>
      </c>
      <c r="H2088" s="318">
        <f t="shared" si="97"/>
        <v>3.0864197530864197</v>
      </c>
      <c r="I2088" s="319">
        <v>230</v>
      </c>
      <c r="J2088" s="251">
        <f>_xlfn.XLOOKUP($I2088,Inputs!$C$6:$C$23,Inputs!$D$6:$D$23)*$G2088</f>
        <v>2.4</v>
      </c>
      <c r="K2088" s="252">
        <f t="shared" si="98"/>
        <v>3</v>
      </c>
      <c r="L2088" s="322"/>
      <c r="M2088" s="322"/>
      <c r="N2088" s="322"/>
      <c r="O2088" s="322"/>
      <c r="P2088" s="322"/>
      <c r="Q2088" s="250">
        <f>_xlfn.XLOOKUP($I2088,Inputs!$G$6:$G$23,Inputs!$J$6:$J$23)*$K2088</f>
        <v>402</v>
      </c>
      <c r="R2088" s="250">
        <f>_xlfn.XLOOKUP($I2088,Inputs!$G$6:$G$23,Inputs!$K$6:$K$23)*$K2088</f>
        <v>435</v>
      </c>
      <c r="S2088" s="211" t="s">
        <v>1520</v>
      </c>
      <c r="T2088" s="31" t="s">
        <v>2834</v>
      </c>
      <c r="U2088" s="211" t="s">
        <v>1521</v>
      </c>
      <c r="V2088" s="31" t="s">
        <v>5539</v>
      </c>
      <c r="W2088" s="16"/>
      <c r="X2088" s="16"/>
      <c r="Y2088" s="74">
        <v>1931</v>
      </c>
      <c r="Z2088" s="196" t="str">
        <f t="shared" si="99"/>
        <v/>
      </c>
    </row>
    <row r="2089" spans="1:26" ht="18.75">
      <c r="A2089" s="69"/>
      <c r="B2089" s="211" t="s">
        <v>2578</v>
      </c>
      <c r="C2089" s="211" t="s">
        <v>2808</v>
      </c>
      <c r="D2089" s="46" t="s">
        <v>2783</v>
      </c>
      <c r="E2089" s="31">
        <v>2</v>
      </c>
      <c r="F2089" s="31" t="s">
        <v>2807</v>
      </c>
      <c r="G2089" s="318">
        <v>15</v>
      </c>
      <c r="H2089" s="318">
        <f t="shared" si="97"/>
        <v>9.2592592592592595</v>
      </c>
      <c r="I2089" s="319">
        <v>115</v>
      </c>
      <c r="J2089" s="251">
        <f>_xlfn.XLOOKUP($I2089,Inputs!$C$6:$C$23,Inputs!$D$6:$D$23)*$G2089</f>
        <v>6.2571428571428571</v>
      </c>
      <c r="K2089" s="252">
        <f t="shared" si="98"/>
        <v>3</v>
      </c>
      <c r="L2089" s="322"/>
      <c r="M2089" s="322"/>
      <c r="N2089" s="322"/>
      <c r="O2089" s="322"/>
      <c r="P2089" s="322"/>
      <c r="Q2089" s="250">
        <f>_xlfn.XLOOKUP($I2089,Inputs!$G$6:$G$23,Inputs!$J$6:$J$23)*$K2089</f>
        <v>98.449131513647643</v>
      </c>
      <c r="R2089" s="250">
        <f>_xlfn.XLOOKUP($I2089,Inputs!$G$6:$G$23,Inputs!$K$6:$K$23)*$K2089</f>
        <v>108.40163934426229</v>
      </c>
      <c r="S2089" s="211" t="s">
        <v>2579</v>
      </c>
      <c r="T2089" s="31" t="s">
        <v>3355</v>
      </c>
      <c r="U2089" s="211" t="s">
        <v>2498</v>
      </c>
      <c r="V2089" s="31" t="s">
        <v>3258</v>
      </c>
      <c r="W2089" s="16"/>
      <c r="X2089" s="16"/>
      <c r="Y2089" s="74">
        <v>1933</v>
      </c>
      <c r="Z2089" s="196" t="str">
        <f t="shared" si="99"/>
        <v/>
      </c>
    </row>
    <row r="2090" spans="1:26" ht="18.75">
      <c r="A2090" s="69"/>
      <c r="B2090" s="211" t="s">
        <v>2578</v>
      </c>
      <c r="C2090" s="211" t="s">
        <v>2808</v>
      </c>
      <c r="D2090" s="46" t="s">
        <v>2783</v>
      </c>
      <c r="E2090" s="31">
        <v>2</v>
      </c>
      <c r="F2090" s="31" t="s">
        <v>2807</v>
      </c>
      <c r="G2090" s="318">
        <v>105</v>
      </c>
      <c r="H2090" s="318">
        <f t="shared" si="97"/>
        <v>64.81481481481481</v>
      </c>
      <c r="I2090" s="319">
        <v>115</v>
      </c>
      <c r="J2090" s="251">
        <f>_xlfn.XLOOKUP($I2090,Inputs!$C$6:$C$23,Inputs!$D$6:$D$23)*$G2090</f>
        <v>43.8</v>
      </c>
      <c r="K2090" s="252">
        <f t="shared" si="98"/>
        <v>2.7074887824246536</v>
      </c>
      <c r="L2090" s="322"/>
      <c r="M2090" s="322"/>
      <c r="N2090" s="322"/>
      <c r="O2090" s="322"/>
      <c r="P2090" s="322"/>
      <c r="Q2090" s="250">
        <f>_xlfn.XLOOKUP($I2090,Inputs!$G$6:$G$23,Inputs!$J$6:$J$23)*$K2090</f>
        <v>88.849973070883493</v>
      </c>
      <c r="R2090" s="250">
        <f>_xlfn.XLOOKUP($I2090,Inputs!$G$6:$G$23,Inputs!$K$6:$K$23)*$K2090</f>
        <v>97.832074173677725</v>
      </c>
      <c r="S2090" s="211" t="s">
        <v>2580</v>
      </c>
      <c r="T2090" s="31" t="s">
        <v>3354</v>
      </c>
      <c r="U2090" s="211" t="s">
        <v>2579</v>
      </c>
      <c r="V2090" s="31" t="s">
        <v>3355</v>
      </c>
      <c r="W2090" s="16"/>
      <c r="X2090" s="16"/>
      <c r="Y2090" s="74">
        <v>1935</v>
      </c>
      <c r="Z2090" s="196" t="str">
        <f t="shared" si="99"/>
        <v/>
      </c>
    </row>
    <row r="2091" spans="1:26" ht="18.75">
      <c r="A2091" s="69"/>
      <c r="B2091" s="211" t="s">
        <v>2578</v>
      </c>
      <c r="C2091" s="211" t="s">
        <v>2808</v>
      </c>
      <c r="D2091" s="46" t="s">
        <v>2783</v>
      </c>
      <c r="E2091" s="31">
        <v>1</v>
      </c>
      <c r="F2091" s="31" t="s">
        <v>2807</v>
      </c>
      <c r="G2091" s="318">
        <v>20</v>
      </c>
      <c r="H2091" s="318">
        <f t="shared" si="97"/>
        <v>12.345679012345679</v>
      </c>
      <c r="I2091" s="319">
        <v>115</v>
      </c>
      <c r="J2091" s="251">
        <f>_xlfn.XLOOKUP($I2091,Inputs!$C$6:$C$23,Inputs!$D$6:$D$23)*$G2091</f>
        <v>8.3428571428571434</v>
      </c>
      <c r="K2091" s="252">
        <f t="shared" si="98"/>
        <v>3</v>
      </c>
      <c r="L2091" s="322"/>
      <c r="M2091" s="322"/>
      <c r="N2091" s="322"/>
      <c r="O2091" s="322"/>
      <c r="P2091" s="322"/>
      <c r="Q2091" s="250">
        <f>_xlfn.XLOOKUP($I2091,Inputs!$G$6:$G$23,Inputs!$J$6:$J$23)*$K2091</f>
        <v>98.449131513647643</v>
      </c>
      <c r="R2091" s="250">
        <f>_xlfn.XLOOKUP($I2091,Inputs!$G$6:$G$23,Inputs!$K$6:$K$23)*$K2091</f>
        <v>108.40163934426229</v>
      </c>
      <c r="S2091" s="211" t="s">
        <v>1980</v>
      </c>
      <c r="T2091" s="31" t="s">
        <v>4271</v>
      </c>
      <c r="U2091" s="211" t="s">
        <v>2581</v>
      </c>
      <c r="V2091" s="31" t="s">
        <v>3353</v>
      </c>
      <c r="W2091" s="16"/>
      <c r="X2091" s="16"/>
      <c r="Y2091" s="74">
        <v>1936</v>
      </c>
      <c r="Z2091" s="196" t="str">
        <f t="shared" si="99"/>
        <v/>
      </c>
    </row>
    <row r="2092" spans="1:26" ht="18.75">
      <c r="A2092" s="69"/>
      <c r="B2092" s="211" t="s">
        <v>2578</v>
      </c>
      <c r="C2092" s="211" t="s">
        <v>2808</v>
      </c>
      <c r="D2092" s="46" t="s">
        <v>2783</v>
      </c>
      <c r="E2092" s="31">
        <v>1</v>
      </c>
      <c r="F2092" s="31" t="s">
        <v>2807</v>
      </c>
      <c r="G2092" s="318">
        <v>90</v>
      </c>
      <c r="H2092" s="318">
        <f t="shared" si="97"/>
        <v>55.55555555555555</v>
      </c>
      <c r="I2092" s="319">
        <v>115</v>
      </c>
      <c r="J2092" s="251">
        <f>_xlfn.XLOOKUP($I2092,Inputs!$C$6:$C$23,Inputs!$D$6:$D$23)*$G2092</f>
        <v>37.542857142857144</v>
      </c>
      <c r="K2092" s="252">
        <f t="shared" si="98"/>
        <v>2.9972162166153491</v>
      </c>
      <c r="L2092" s="322"/>
      <c r="M2092" s="322"/>
      <c r="N2092" s="322"/>
      <c r="O2092" s="322"/>
      <c r="P2092" s="322"/>
      <c r="Q2092" s="250">
        <f>_xlfn.XLOOKUP($I2092,Inputs!$G$6:$G$23,Inputs!$J$6:$J$23)*$K2092</f>
        <v>98.357777828133976</v>
      </c>
      <c r="R2092" s="250">
        <f>_xlfn.XLOOKUP($I2092,Inputs!$G$6:$G$23,Inputs!$K$6:$K$23)*$K2092</f>
        <v>108.3010504501038</v>
      </c>
      <c r="S2092" s="211" t="s">
        <v>2581</v>
      </c>
      <c r="T2092" s="31" t="s">
        <v>3353</v>
      </c>
      <c r="U2092" s="211" t="s">
        <v>2580</v>
      </c>
      <c r="V2092" s="31" t="s">
        <v>3354</v>
      </c>
      <c r="W2092" s="16"/>
      <c r="X2092" s="16"/>
      <c r="Y2092" s="74">
        <v>1937</v>
      </c>
      <c r="Z2092" s="196" t="str">
        <f t="shared" si="99"/>
        <v/>
      </c>
    </row>
    <row r="2093" spans="1:26" ht="18.75">
      <c r="A2093" s="69"/>
      <c r="B2093" s="211" t="s">
        <v>2578</v>
      </c>
      <c r="C2093" s="211" t="s">
        <v>2808</v>
      </c>
      <c r="D2093" s="46" t="s">
        <v>2783</v>
      </c>
      <c r="E2093" s="31">
        <v>1</v>
      </c>
      <c r="F2093" s="31" t="s">
        <v>2807</v>
      </c>
      <c r="G2093" s="318">
        <v>0.1</v>
      </c>
      <c r="H2093" s="318">
        <f t="shared" si="97"/>
        <v>6.1728395061728392E-2</v>
      </c>
      <c r="I2093" s="319">
        <v>115</v>
      </c>
      <c r="J2093" s="251">
        <f>_xlfn.XLOOKUP($I2093,Inputs!$C$6:$C$23,Inputs!$D$6:$D$23)*$G2093</f>
        <v>4.1714285714285718E-2</v>
      </c>
      <c r="K2093" s="252">
        <f t="shared" si="98"/>
        <v>3</v>
      </c>
      <c r="L2093" s="322"/>
      <c r="M2093" s="322"/>
      <c r="N2093" s="322"/>
      <c r="O2093" s="322"/>
      <c r="P2093" s="322"/>
      <c r="Q2093" s="250">
        <f>_xlfn.XLOOKUP($I2093,Inputs!$G$6:$G$23,Inputs!$J$6:$J$23)*$K2093</f>
        <v>98.449131513647643</v>
      </c>
      <c r="R2093" s="250">
        <f>_xlfn.XLOOKUP($I2093,Inputs!$G$6:$G$23,Inputs!$K$6:$K$23)*$K2093</f>
        <v>108.40163934426229</v>
      </c>
      <c r="S2093" s="211" t="s">
        <v>2581</v>
      </c>
      <c r="T2093" s="31" t="s">
        <v>3353</v>
      </c>
      <c r="U2093" s="211" t="s">
        <v>2582</v>
      </c>
      <c r="V2093" s="31" t="s">
        <v>3920</v>
      </c>
      <c r="W2093" s="16"/>
      <c r="X2093" s="16"/>
      <c r="Y2093" s="74">
        <v>1938</v>
      </c>
      <c r="Z2093" s="196" t="str">
        <f t="shared" si="99"/>
        <v/>
      </c>
    </row>
    <row r="2094" spans="1:26" ht="18.75">
      <c r="A2094" s="69"/>
      <c r="B2094" s="211" t="s">
        <v>2583</v>
      </c>
      <c r="C2094" s="211" t="s">
        <v>2808</v>
      </c>
      <c r="D2094" s="46" t="s">
        <v>2783</v>
      </c>
      <c r="E2094" s="31">
        <v>1</v>
      </c>
      <c r="F2094" s="31" t="s">
        <v>2807</v>
      </c>
      <c r="G2094" s="318">
        <v>255</v>
      </c>
      <c r="H2094" s="318">
        <f t="shared" si="97"/>
        <v>157.40740740740739</v>
      </c>
      <c r="I2094" s="319">
        <v>230</v>
      </c>
      <c r="J2094" s="251">
        <f>_xlfn.XLOOKUP($I2094,Inputs!$C$6:$C$23,Inputs!$D$6:$D$23)*$G2094</f>
        <v>122.39999999999999</v>
      </c>
      <c r="K2094" s="252">
        <f t="shared" si="98"/>
        <v>1.5080917345006182</v>
      </c>
      <c r="L2094" s="322"/>
      <c r="M2094" s="322"/>
      <c r="N2094" s="322"/>
      <c r="O2094" s="322"/>
      <c r="P2094" s="322"/>
      <c r="Q2094" s="250">
        <f>_xlfn.XLOOKUP($I2094,Inputs!$G$6:$G$23,Inputs!$J$6:$J$23)*$K2094</f>
        <v>202.08429242308284</v>
      </c>
      <c r="R2094" s="250">
        <f>_xlfn.XLOOKUP($I2094,Inputs!$G$6:$G$23,Inputs!$K$6:$K$23)*$K2094</f>
        <v>218.67330150258962</v>
      </c>
      <c r="S2094" s="211" t="s">
        <v>1859</v>
      </c>
      <c r="T2094" s="31" t="s">
        <v>4316</v>
      </c>
      <c r="U2094" s="211" t="s">
        <v>1569</v>
      </c>
      <c r="V2094" s="31" t="s">
        <v>4627</v>
      </c>
      <c r="W2094" s="16"/>
      <c r="X2094" s="16"/>
      <c r="Y2094" s="74">
        <v>1941</v>
      </c>
      <c r="Z2094" s="196" t="str">
        <f t="shared" si="99"/>
        <v/>
      </c>
    </row>
    <row r="2095" spans="1:26" ht="18.75">
      <c r="A2095" s="69"/>
      <c r="B2095" s="211" t="s">
        <v>2600</v>
      </c>
      <c r="C2095" s="211" t="s">
        <v>2808</v>
      </c>
      <c r="D2095" s="46" t="s">
        <v>2783</v>
      </c>
      <c r="E2095" s="31">
        <v>1</v>
      </c>
      <c r="F2095" s="31" t="s">
        <v>2807</v>
      </c>
      <c r="G2095" s="318">
        <v>15</v>
      </c>
      <c r="H2095" s="318">
        <f t="shared" si="97"/>
        <v>9.2592592592592595</v>
      </c>
      <c r="I2095" s="319">
        <v>115</v>
      </c>
      <c r="J2095" s="251">
        <f>_xlfn.XLOOKUP($I2095,Inputs!$C$6:$C$23,Inputs!$D$6:$D$23)*$G2095</f>
        <v>6.2571428571428571</v>
      </c>
      <c r="K2095" s="252">
        <f t="shared" si="98"/>
        <v>3</v>
      </c>
      <c r="L2095" s="322"/>
      <c r="M2095" s="322"/>
      <c r="N2095" s="322"/>
      <c r="O2095" s="322"/>
      <c r="P2095" s="322"/>
      <c r="Q2095" s="250">
        <f>_xlfn.XLOOKUP($I2095,Inputs!$G$6:$G$23,Inputs!$J$6:$J$23)*$K2095</f>
        <v>98.449131513647643</v>
      </c>
      <c r="R2095" s="250">
        <f>_xlfn.XLOOKUP($I2095,Inputs!$G$6:$G$23,Inputs!$K$6:$K$23)*$K2095</f>
        <v>108.40163934426229</v>
      </c>
      <c r="S2095" s="211" t="s">
        <v>2601</v>
      </c>
      <c r="T2095" s="31" t="s">
        <v>3295</v>
      </c>
      <c r="U2095" s="211" t="s">
        <v>3453</v>
      </c>
      <c r="V2095" s="31" t="s">
        <v>3296</v>
      </c>
      <c r="W2095" s="16"/>
      <c r="X2095" s="16"/>
      <c r="Y2095" s="74">
        <v>1978</v>
      </c>
      <c r="Z2095" s="196" t="str">
        <f t="shared" si="99"/>
        <v/>
      </c>
    </row>
    <row r="2096" spans="1:26" ht="18.75">
      <c r="A2096" s="69"/>
      <c r="B2096" s="211" t="s">
        <v>2600</v>
      </c>
      <c r="C2096" s="211" t="s">
        <v>2808</v>
      </c>
      <c r="D2096" s="46" t="s">
        <v>2783</v>
      </c>
      <c r="E2096" s="31">
        <v>1</v>
      </c>
      <c r="F2096" s="31" t="s">
        <v>2807</v>
      </c>
      <c r="G2096" s="318">
        <v>20</v>
      </c>
      <c r="H2096" s="318">
        <f t="shared" si="97"/>
        <v>12.345679012345679</v>
      </c>
      <c r="I2096" s="319">
        <v>115</v>
      </c>
      <c r="J2096" s="251">
        <f>_xlfn.XLOOKUP($I2096,Inputs!$C$6:$C$23,Inputs!$D$6:$D$23)*$G2096</f>
        <v>8.3428571428571434</v>
      </c>
      <c r="K2096" s="252">
        <f t="shared" si="98"/>
        <v>3</v>
      </c>
      <c r="L2096" s="322"/>
      <c r="M2096" s="322"/>
      <c r="N2096" s="322"/>
      <c r="O2096" s="322"/>
      <c r="P2096" s="322"/>
      <c r="Q2096" s="250">
        <f>_xlfn.XLOOKUP($I2096,Inputs!$G$6:$G$23,Inputs!$J$6:$J$23)*$K2096</f>
        <v>98.449131513647643</v>
      </c>
      <c r="R2096" s="250">
        <f>_xlfn.XLOOKUP($I2096,Inputs!$G$6:$G$23,Inputs!$K$6:$K$23)*$K2096</f>
        <v>108.40163934426229</v>
      </c>
      <c r="S2096" s="211" t="s">
        <v>2601</v>
      </c>
      <c r="T2096" s="31" t="s">
        <v>3295</v>
      </c>
      <c r="U2096" s="211" t="s">
        <v>2602</v>
      </c>
      <c r="V2096" s="31" t="s">
        <v>4512</v>
      </c>
      <c r="W2096" s="16"/>
      <c r="X2096" s="16"/>
      <c r="Y2096" s="74">
        <v>1979</v>
      </c>
      <c r="Z2096" s="196" t="str">
        <f t="shared" si="99"/>
        <v/>
      </c>
    </row>
    <row r="2097" spans="1:26" ht="18.75">
      <c r="A2097" s="69"/>
      <c r="B2097" s="211" t="s">
        <v>2600</v>
      </c>
      <c r="C2097" s="211" t="s">
        <v>2808</v>
      </c>
      <c r="D2097" s="46" t="s">
        <v>2783</v>
      </c>
      <c r="E2097" s="31">
        <v>1</v>
      </c>
      <c r="F2097" s="31" t="s">
        <v>2807</v>
      </c>
      <c r="G2097" s="318">
        <v>1</v>
      </c>
      <c r="H2097" s="318">
        <f t="shared" si="97"/>
        <v>0.61728395061728392</v>
      </c>
      <c r="I2097" s="319">
        <v>115</v>
      </c>
      <c r="J2097" s="251">
        <f>_xlfn.XLOOKUP($I2097,Inputs!$C$6:$C$23,Inputs!$D$6:$D$23)*$G2097</f>
        <v>0.41714285714285715</v>
      </c>
      <c r="K2097" s="252">
        <f t="shared" si="98"/>
        <v>3</v>
      </c>
      <c r="L2097" s="322"/>
      <c r="M2097" s="322"/>
      <c r="N2097" s="322"/>
      <c r="O2097" s="322"/>
      <c r="P2097" s="322"/>
      <c r="Q2097" s="250">
        <f>_xlfn.XLOOKUP($I2097,Inputs!$G$6:$G$23,Inputs!$J$6:$J$23)*$K2097</f>
        <v>98.449131513647643</v>
      </c>
      <c r="R2097" s="250">
        <f>_xlfn.XLOOKUP($I2097,Inputs!$G$6:$G$23,Inputs!$K$6:$K$23)*$K2097</f>
        <v>108.40163934426229</v>
      </c>
      <c r="S2097" s="211" t="s">
        <v>2604</v>
      </c>
      <c r="T2097" s="31" t="s">
        <v>3294</v>
      </c>
      <c r="U2097" s="211" t="s">
        <v>2601</v>
      </c>
      <c r="V2097" s="31" t="s">
        <v>3295</v>
      </c>
      <c r="W2097" s="16"/>
      <c r="X2097" s="16"/>
      <c r="Y2097" s="74">
        <v>1980</v>
      </c>
      <c r="Z2097" s="196" t="str">
        <f t="shared" si="99"/>
        <v/>
      </c>
    </row>
    <row r="2098" spans="1:26" ht="18.75">
      <c r="A2098" s="69"/>
      <c r="B2098" s="211" t="s">
        <v>2600</v>
      </c>
      <c r="C2098" s="211" t="s">
        <v>2808</v>
      </c>
      <c r="D2098" s="46" t="s">
        <v>2783</v>
      </c>
      <c r="E2098" s="31">
        <v>1</v>
      </c>
      <c r="F2098" s="31" t="s">
        <v>2807</v>
      </c>
      <c r="G2098" s="318">
        <v>100</v>
      </c>
      <c r="H2098" s="318">
        <f t="shared" si="97"/>
        <v>61.728395061728392</v>
      </c>
      <c r="I2098" s="319">
        <v>115</v>
      </c>
      <c r="J2098" s="251">
        <f>_xlfn.XLOOKUP($I2098,Inputs!$C$6:$C$23,Inputs!$D$6:$D$23)*$G2098</f>
        <v>41.714285714285715</v>
      </c>
      <c r="K2098" s="252">
        <f t="shared" si="98"/>
        <v>2.7960247325015302</v>
      </c>
      <c r="L2098" s="322"/>
      <c r="M2098" s="322"/>
      <c r="N2098" s="322"/>
      <c r="O2098" s="322"/>
      <c r="P2098" s="322"/>
      <c r="Q2098" s="250">
        <f>_xlfn.XLOOKUP($I2098,Inputs!$G$6:$G$23,Inputs!$J$6:$J$23)*$K2098</f>
        <v>91.755402201818214</v>
      </c>
      <c r="R2098" s="250">
        <f>_xlfn.XLOOKUP($I2098,Inputs!$G$6:$G$23,Inputs!$K$6:$K$23)*$K2098</f>
        <v>101.03122155008946</v>
      </c>
      <c r="S2098" s="211" t="s">
        <v>2604</v>
      </c>
      <c r="T2098" s="31" t="s">
        <v>3294</v>
      </c>
      <c r="U2098" s="211" t="s">
        <v>2605</v>
      </c>
      <c r="V2098" s="31" t="s">
        <v>4235</v>
      </c>
      <c r="W2098" s="16"/>
      <c r="X2098" s="16"/>
      <c r="Y2098" s="74">
        <v>1981</v>
      </c>
      <c r="Z2098" s="196" t="str">
        <f t="shared" si="99"/>
        <v/>
      </c>
    </row>
    <row r="2099" spans="1:26" ht="18.75">
      <c r="A2099" s="69"/>
      <c r="B2099" s="211" t="s">
        <v>2600</v>
      </c>
      <c r="C2099" s="211" t="s">
        <v>2808</v>
      </c>
      <c r="D2099" s="46" t="s">
        <v>2783</v>
      </c>
      <c r="E2099" s="31">
        <v>1</v>
      </c>
      <c r="F2099" s="31" t="s">
        <v>2807</v>
      </c>
      <c r="G2099" s="318">
        <v>0.1</v>
      </c>
      <c r="H2099" s="318">
        <f t="shared" si="97"/>
        <v>6.1728395061728392E-2</v>
      </c>
      <c r="I2099" s="319">
        <v>115</v>
      </c>
      <c r="J2099" s="251">
        <f>_xlfn.XLOOKUP($I2099,Inputs!$C$6:$C$23,Inputs!$D$6:$D$23)*$G2099</f>
        <v>4.1714285714285718E-2</v>
      </c>
      <c r="K2099" s="252">
        <f t="shared" si="98"/>
        <v>3</v>
      </c>
      <c r="L2099" s="322"/>
      <c r="M2099" s="322"/>
      <c r="N2099" s="322"/>
      <c r="O2099" s="322"/>
      <c r="P2099" s="322"/>
      <c r="Q2099" s="250">
        <f>_xlfn.XLOOKUP($I2099,Inputs!$G$6:$G$23,Inputs!$J$6:$J$23)*$K2099</f>
        <v>98.449131513647643</v>
      </c>
      <c r="R2099" s="250">
        <f>_xlfn.XLOOKUP($I2099,Inputs!$G$6:$G$23,Inputs!$K$6:$K$23)*$K2099</f>
        <v>108.40163934426229</v>
      </c>
      <c r="S2099" s="211" t="s">
        <v>1980</v>
      </c>
      <c r="T2099" s="31" t="s">
        <v>4271</v>
      </c>
      <c r="U2099" s="211" t="s">
        <v>2604</v>
      </c>
      <c r="V2099" s="31" t="s">
        <v>3294</v>
      </c>
      <c r="W2099" s="16"/>
      <c r="X2099" s="16"/>
      <c r="Y2099" s="74">
        <v>1982</v>
      </c>
      <c r="Z2099" s="196" t="str">
        <f t="shared" si="99"/>
        <v/>
      </c>
    </row>
    <row r="2100" spans="1:26" ht="18.75">
      <c r="A2100" s="69"/>
      <c r="B2100" s="211" t="s">
        <v>2600</v>
      </c>
      <c r="C2100" s="211" t="s">
        <v>2808</v>
      </c>
      <c r="D2100" s="46" t="s">
        <v>2783</v>
      </c>
      <c r="E2100" s="31">
        <v>1</v>
      </c>
      <c r="F2100" s="31" t="s">
        <v>2807</v>
      </c>
      <c r="G2100" s="318">
        <v>0.1</v>
      </c>
      <c r="H2100" s="318">
        <f t="shared" si="97"/>
        <v>6.1728395061728392E-2</v>
      </c>
      <c r="I2100" s="319">
        <v>115</v>
      </c>
      <c r="J2100" s="251">
        <f>_xlfn.XLOOKUP($I2100,Inputs!$C$6:$C$23,Inputs!$D$6:$D$23)*$G2100</f>
        <v>4.1714285714285718E-2</v>
      </c>
      <c r="K2100" s="252">
        <f t="shared" si="98"/>
        <v>3</v>
      </c>
      <c r="L2100" s="322"/>
      <c r="M2100" s="322"/>
      <c r="N2100" s="322"/>
      <c r="O2100" s="322"/>
      <c r="P2100" s="322"/>
      <c r="Q2100" s="250">
        <f>_xlfn.XLOOKUP($I2100,Inputs!$G$6:$G$23,Inputs!$J$6:$J$23)*$K2100</f>
        <v>98.449131513647643</v>
      </c>
      <c r="R2100" s="250">
        <f>_xlfn.XLOOKUP($I2100,Inputs!$G$6:$G$23,Inputs!$K$6:$K$23)*$K2100</f>
        <v>108.40163934426229</v>
      </c>
      <c r="S2100" s="211" t="s">
        <v>3453</v>
      </c>
      <c r="T2100" s="31" t="s">
        <v>3296</v>
      </c>
      <c r="U2100" s="211" t="s">
        <v>4741</v>
      </c>
      <c r="V2100" s="31" t="s">
        <v>4584</v>
      </c>
      <c r="W2100" s="16"/>
      <c r="X2100" s="16"/>
      <c r="Y2100" s="74">
        <v>1983</v>
      </c>
      <c r="Z2100" s="196" t="str">
        <f t="shared" si="99"/>
        <v/>
      </c>
    </row>
    <row r="2101" spans="1:26" ht="18.75">
      <c r="A2101" s="69"/>
      <c r="B2101" s="211" t="s">
        <v>2600</v>
      </c>
      <c r="C2101" s="211" t="s">
        <v>2808</v>
      </c>
      <c r="D2101" s="46" t="s">
        <v>2783</v>
      </c>
      <c r="E2101" s="31">
        <v>1</v>
      </c>
      <c r="F2101" s="31" t="s">
        <v>2807</v>
      </c>
      <c r="G2101" s="318">
        <v>40</v>
      </c>
      <c r="H2101" s="318">
        <f t="shared" si="97"/>
        <v>24.691358024691358</v>
      </c>
      <c r="I2101" s="319">
        <v>115</v>
      </c>
      <c r="J2101" s="251">
        <f>_xlfn.XLOOKUP($I2101,Inputs!$C$6:$C$23,Inputs!$D$6:$D$23)*$G2101</f>
        <v>16.685714285714287</v>
      </c>
      <c r="K2101" s="252">
        <f t="shared" si="98"/>
        <v>3</v>
      </c>
      <c r="L2101" s="322"/>
      <c r="M2101" s="322"/>
      <c r="N2101" s="322"/>
      <c r="O2101" s="322"/>
      <c r="P2101" s="322"/>
      <c r="Q2101" s="250">
        <f>_xlfn.XLOOKUP($I2101,Inputs!$G$6:$G$23,Inputs!$J$6:$J$23)*$K2101</f>
        <v>98.449131513647643</v>
      </c>
      <c r="R2101" s="250">
        <f>_xlfn.XLOOKUP($I2101,Inputs!$G$6:$G$23,Inputs!$K$6:$K$23)*$K2101</f>
        <v>108.40163934426229</v>
      </c>
      <c r="S2101" s="211" t="s">
        <v>2603</v>
      </c>
      <c r="T2101" s="31" t="s">
        <v>3296</v>
      </c>
      <c r="U2101" s="211" t="s">
        <v>2606</v>
      </c>
      <c r="V2101" s="31" t="s">
        <v>4298</v>
      </c>
      <c r="W2101" s="16"/>
      <c r="X2101" s="16"/>
      <c r="Y2101" s="74">
        <v>1984</v>
      </c>
      <c r="Z2101" s="196" t="str">
        <f t="shared" si="99"/>
        <v/>
      </c>
    </row>
    <row r="2102" spans="1:26" ht="18.75">
      <c r="B2102" s="211" t="s">
        <v>2607</v>
      </c>
      <c r="C2102" s="211" t="s">
        <v>2808</v>
      </c>
      <c r="D2102" s="46" t="s">
        <v>2783</v>
      </c>
      <c r="E2102" s="31">
        <v>1</v>
      </c>
      <c r="F2102" s="31" t="s">
        <v>2807</v>
      </c>
      <c r="G2102" s="318">
        <v>40</v>
      </c>
      <c r="H2102" s="318">
        <f t="shared" si="97"/>
        <v>24.691358024691358</v>
      </c>
      <c r="I2102" s="319">
        <v>115</v>
      </c>
      <c r="J2102" s="251">
        <f>_xlfn.XLOOKUP($I2102,Inputs!$C$6:$C$23,Inputs!$D$6:$D$23)*$G2102</f>
        <v>16.685714285714287</v>
      </c>
      <c r="K2102" s="252">
        <f t="shared" si="98"/>
        <v>3</v>
      </c>
      <c r="L2102" s="322"/>
      <c r="M2102" s="322"/>
      <c r="N2102" s="322"/>
      <c r="O2102" s="322"/>
      <c r="P2102" s="322"/>
      <c r="Q2102" s="250">
        <f>_xlfn.XLOOKUP($I2102,Inputs!$G$6:$G$23,Inputs!$J$6:$J$23)*$K2102</f>
        <v>98.449131513647643</v>
      </c>
      <c r="R2102" s="250">
        <f>_xlfn.XLOOKUP($I2102,Inputs!$G$6:$G$23,Inputs!$K$6:$K$23)*$K2102</f>
        <v>108.40163934426229</v>
      </c>
      <c r="S2102" s="211" t="s">
        <v>4412</v>
      </c>
      <c r="T2102" s="31" t="s">
        <v>4536</v>
      </c>
      <c r="U2102" s="211" t="s">
        <v>2609</v>
      </c>
      <c r="V2102" s="31" t="s">
        <v>3297</v>
      </c>
      <c r="W2102" s="16"/>
      <c r="X2102" s="16"/>
      <c r="Y2102" s="74">
        <v>1985</v>
      </c>
      <c r="Z2102" s="196" t="str">
        <f t="shared" si="99"/>
        <v/>
      </c>
    </row>
    <row r="2103" spans="1:26" ht="18.75">
      <c r="B2103" s="211" t="s">
        <v>2607</v>
      </c>
      <c r="C2103" s="211" t="s">
        <v>2808</v>
      </c>
      <c r="D2103" s="46" t="s">
        <v>2783</v>
      </c>
      <c r="E2103" s="31">
        <v>1</v>
      </c>
      <c r="F2103" s="31" t="s">
        <v>2807</v>
      </c>
      <c r="G2103" s="318">
        <v>0.1</v>
      </c>
      <c r="H2103" s="318">
        <f t="shared" si="97"/>
        <v>6.1728395061728392E-2</v>
      </c>
      <c r="I2103" s="319">
        <v>115</v>
      </c>
      <c r="J2103" s="251">
        <f>_xlfn.XLOOKUP($I2103,Inputs!$C$6:$C$23,Inputs!$D$6:$D$23)*$G2103</f>
        <v>4.1714285714285718E-2</v>
      </c>
      <c r="K2103" s="252">
        <f t="shared" si="98"/>
        <v>3</v>
      </c>
      <c r="L2103" s="322"/>
      <c r="M2103" s="322"/>
      <c r="N2103" s="322"/>
      <c r="O2103" s="322"/>
      <c r="P2103" s="322"/>
      <c r="Q2103" s="250">
        <f>_xlfn.XLOOKUP($I2103,Inputs!$G$6:$G$23,Inputs!$J$6:$J$23)*$K2103</f>
        <v>98.449131513647643</v>
      </c>
      <c r="R2103" s="250">
        <f>_xlfn.XLOOKUP($I2103,Inputs!$G$6:$G$23,Inputs!$K$6:$K$23)*$K2103</f>
        <v>108.40163934426229</v>
      </c>
      <c r="S2103" s="211" t="s">
        <v>2608</v>
      </c>
      <c r="T2103" s="31" t="s">
        <v>3298</v>
      </c>
      <c r="U2103" s="211" t="s">
        <v>4719</v>
      </c>
      <c r="V2103" s="31" t="s">
        <v>4546</v>
      </c>
      <c r="W2103" s="16"/>
      <c r="X2103" s="16"/>
      <c r="Y2103" s="74">
        <v>1986</v>
      </c>
      <c r="Z2103" s="196" t="str">
        <f t="shared" si="99"/>
        <v/>
      </c>
    </row>
    <row r="2104" spans="1:26" ht="18.75">
      <c r="B2104" s="211" t="s">
        <v>2607</v>
      </c>
      <c r="C2104" s="211" t="s">
        <v>2808</v>
      </c>
      <c r="D2104" s="46" t="s">
        <v>2783</v>
      </c>
      <c r="E2104" s="31">
        <v>1</v>
      </c>
      <c r="F2104" s="31" t="s">
        <v>2807</v>
      </c>
      <c r="G2104" s="318">
        <v>50</v>
      </c>
      <c r="H2104" s="318">
        <f t="shared" si="97"/>
        <v>30.864197530864196</v>
      </c>
      <c r="I2104" s="319">
        <v>115</v>
      </c>
      <c r="J2104" s="251">
        <f>_xlfn.XLOOKUP($I2104,Inputs!$C$6:$C$23,Inputs!$D$6:$D$23)*$G2104</f>
        <v>20.857142857142858</v>
      </c>
      <c r="K2104" s="252">
        <f t="shared" si="98"/>
        <v>3</v>
      </c>
      <c r="L2104" s="322"/>
      <c r="M2104" s="322"/>
      <c r="N2104" s="322"/>
      <c r="O2104" s="322"/>
      <c r="P2104" s="322"/>
      <c r="Q2104" s="250">
        <f>_xlfn.XLOOKUP($I2104,Inputs!$G$6:$G$23,Inputs!$J$6:$J$23)*$K2104</f>
        <v>98.449131513647643</v>
      </c>
      <c r="R2104" s="250">
        <f>_xlfn.XLOOKUP($I2104,Inputs!$G$6:$G$23,Inputs!$K$6:$K$23)*$K2104</f>
        <v>108.40163934426229</v>
      </c>
      <c r="S2104" s="211" t="s">
        <v>2608</v>
      </c>
      <c r="T2104" s="31" t="s">
        <v>3298</v>
      </c>
      <c r="U2104" s="211" t="s">
        <v>4415</v>
      </c>
      <c r="V2104" s="31" t="s">
        <v>4549</v>
      </c>
      <c r="W2104" s="16"/>
      <c r="X2104" s="16"/>
      <c r="Y2104" s="74">
        <v>1987</v>
      </c>
      <c r="Z2104" s="196" t="str">
        <f t="shared" si="99"/>
        <v/>
      </c>
    </row>
    <row r="2105" spans="1:26" ht="18.75">
      <c r="B2105" s="211" t="s">
        <v>2607</v>
      </c>
      <c r="C2105" s="211" t="s">
        <v>2808</v>
      </c>
      <c r="D2105" s="46" t="s">
        <v>2783</v>
      </c>
      <c r="E2105" s="31">
        <v>1</v>
      </c>
      <c r="F2105" s="31" t="s">
        <v>2807</v>
      </c>
      <c r="G2105" s="318">
        <v>0.1</v>
      </c>
      <c r="H2105" s="318">
        <f t="shared" si="97"/>
        <v>6.1728395061728392E-2</v>
      </c>
      <c r="I2105" s="319">
        <v>115</v>
      </c>
      <c r="J2105" s="251">
        <f>_xlfn.XLOOKUP($I2105,Inputs!$C$6:$C$23,Inputs!$D$6:$D$23)*$G2105</f>
        <v>4.1714285714285718E-2</v>
      </c>
      <c r="K2105" s="252">
        <f t="shared" si="98"/>
        <v>3</v>
      </c>
      <c r="L2105" s="322"/>
      <c r="M2105" s="322"/>
      <c r="N2105" s="322"/>
      <c r="O2105" s="322"/>
      <c r="P2105" s="322"/>
      <c r="Q2105" s="250">
        <f>_xlfn.XLOOKUP($I2105,Inputs!$G$6:$G$23,Inputs!$J$6:$J$23)*$K2105</f>
        <v>98.449131513647643</v>
      </c>
      <c r="R2105" s="250">
        <f>_xlfn.XLOOKUP($I2105,Inputs!$G$6:$G$23,Inputs!$K$6:$K$23)*$K2105</f>
        <v>108.40163934426229</v>
      </c>
      <c r="S2105" s="211" t="s">
        <v>2609</v>
      </c>
      <c r="T2105" s="31" t="s">
        <v>3297</v>
      </c>
      <c r="U2105" s="211" t="s">
        <v>4726</v>
      </c>
      <c r="V2105" s="31" t="s">
        <v>4559</v>
      </c>
      <c r="W2105" s="16"/>
      <c r="X2105" s="16"/>
      <c r="Y2105" s="74">
        <v>1988</v>
      </c>
      <c r="Z2105" s="196" t="str">
        <f t="shared" si="99"/>
        <v/>
      </c>
    </row>
    <row r="2106" spans="1:26" ht="18.75">
      <c r="B2106" s="211" t="s">
        <v>2607</v>
      </c>
      <c r="C2106" s="211" t="s">
        <v>2808</v>
      </c>
      <c r="D2106" s="46" t="s">
        <v>2783</v>
      </c>
      <c r="E2106" s="31">
        <v>1</v>
      </c>
      <c r="F2106" s="31" t="s">
        <v>2807</v>
      </c>
      <c r="G2106" s="318">
        <v>50</v>
      </c>
      <c r="H2106" s="318">
        <f t="shared" si="97"/>
        <v>30.864197530864196</v>
      </c>
      <c r="I2106" s="319">
        <v>115</v>
      </c>
      <c r="J2106" s="251">
        <f>_xlfn.XLOOKUP($I2106,Inputs!$C$6:$C$23,Inputs!$D$6:$D$23)*$G2106</f>
        <v>20.857142857142858</v>
      </c>
      <c r="K2106" s="252">
        <f t="shared" si="98"/>
        <v>3</v>
      </c>
      <c r="L2106" s="322"/>
      <c r="M2106" s="322"/>
      <c r="N2106" s="322"/>
      <c r="O2106" s="322"/>
      <c r="P2106" s="322"/>
      <c r="Q2106" s="250">
        <f>_xlfn.XLOOKUP($I2106,Inputs!$G$6:$G$23,Inputs!$J$6:$J$23)*$K2106</f>
        <v>98.449131513647643</v>
      </c>
      <c r="R2106" s="250">
        <f>_xlfn.XLOOKUP($I2106,Inputs!$G$6:$G$23,Inputs!$K$6:$K$23)*$K2106</f>
        <v>108.40163934426229</v>
      </c>
      <c r="S2106" s="211" t="s">
        <v>2609</v>
      </c>
      <c r="T2106" s="31" t="s">
        <v>3297</v>
      </c>
      <c r="U2106" s="211" t="s">
        <v>2608</v>
      </c>
      <c r="V2106" s="31" t="s">
        <v>3298</v>
      </c>
      <c r="W2106" s="16"/>
      <c r="X2106" s="16"/>
      <c r="Y2106" s="74">
        <v>1989</v>
      </c>
      <c r="Z2106" s="196" t="str">
        <f t="shared" si="99"/>
        <v/>
      </c>
    </row>
    <row r="2107" spans="1:26" ht="18.75">
      <c r="B2107" s="211" t="s">
        <v>2610</v>
      </c>
      <c r="C2107" s="211" t="s">
        <v>2808</v>
      </c>
      <c r="D2107" s="46" t="s">
        <v>2783</v>
      </c>
      <c r="E2107" s="31">
        <v>1</v>
      </c>
      <c r="F2107" s="31" t="s">
        <v>2807</v>
      </c>
      <c r="G2107" s="318">
        <v>140</v>
      </c>
      <c r="H2107" s="318">
        <f t="shared" si="97"/>
        <v>86.419753086419746</v>
      </c>
      <c r="I2107" s="319">
        <v>115</v>
      </c>
      <c r="J2107" s="251">
        <f>_xlfn.XLOOKUP($I2107,Inputs!$C$6:$C$23,Inputs!$D$6:$D$23)*$G2107</f>
        <v>58.4</v>
      </c>
      <c r="K2107" s="252">
        <f t="shared" si="98"/>
        <v>2.2395954120969481</v>
      </c>
      <c r="L2107" s="322"/>
      <c r="M2107" s="322"/>
      <c r="N2107" s="322"/>
      <c r="O2107" s="322"/>
      <c r="P2107" s="322"/>
      <c r="Q2107" s="250">
        <f>_xlfn.XLOOKUP($I2107,Inputs!$G$6:$G$23,Inputs!$J$6:$J$23)*$K2107</f>
        <v>73.495407754298114</v>
      </c>
      <c r="R2107" s="250">
        <f>_xlfn.XLOOKUP($I2107,Inputs!$G$6:$G$23,Inputs!$K$6:$K$23)*$K2107</f>
        <v>80.925271379732621</v>
      </c>
      <c r="S2107" s="211" t="s">
        <v>4412</v>
      </c>
      <c r="T2107" s="31" t="s">
        <v>4536</v>
      </c>
      <c r="U2107" s="211" t="s">
        <v>4415</v>
      </c>
      <c r="V2107" s="31" t="s">
        <v>4549</v>
      </c>
      <c r="W2107" s="16"/>
      <c r="X2107" s="16"/>
      <c r="Y2107" s="74">
        <v>1990</v>
      </c>
      <c r="Z2107" s="196" t="str">
        <f t="shared" si="99"/>
        <v/>
      </c>
    </row>
    <row r="2108" spans="1:26" ht="18.75">
      <c r="B2108" s="211" t="s">
        <v>2612</v>
      </c>
      <c r="C2108" s="211" t="s">
        <v>2808</v>
      </c>
      <c r="D2108" s="46" t="s">
        <v>2783</v>
      </c>
      <c r="E2108" s="31">
        <v>1</v>
      </c>
      <c r="F2108" s="31" t="s">
        <v>2807</v>
      </c>
      <c r="G2108" s="318">
        <v>2</v>
      </c>
      <c r="H2108" s="318">
        <f t="shared" si="97"/>
        <v>1.2345679012345678</v>
      </c>
      <c r="I2108" s="319">
        <v>115</v>
      </c>
      <c r="J2108" s="251">
        <f>_xlfn.XLOOKUP($I2108,Inputs!$C$6:$C$23,Inputs!$D$6:$D$23)*$G2108</f>
        <v>0.8342857142857143</v>
      </c>
      <c r="K2108" s="252">
        <f t="shared" si="98"/>
        <v>3</v>
      </c>
      <c r="L2108" s="322"/>
      <c r="M2108" s="322"/>
      <c r="N2108" s="322"/>
      <c r="O2108" s="322"/>
      <c r="P2108" s="322"/>
      <c r="Q2108" s="250">
        <f>_xlfn.XLOOKUP($I2108,Inputs!$G$6:$G$23,Inputs!$J$6:$J$23)*$K2108</f>
        <v>98.449131513647643</v>
      </c>
      <c r="R2108" s="250">
        <f>_xlfn.XLOOKUP($I2108,Inputs!$G$6:$G$23,Inputs!$K$6:$K$23)*$K2108</f>
        <v>108.40163934426229</v>
      </c>
      <c r="S2108" s="211" t="s">
        <v>1885</v>
      </c>
      <c r="T2108" s="31" t="s">
        <v>3134</v>
      </c>
      <c r="U2108" s="211" t="s">
        <v>1886</v>
      </c>
      <c r="V2108" s="31" t="s">
        <v>4074</v>
      </c>
      <c r="W2108" s="16"/>
      <c r="X2108" s="16"/>
      <c r="Y2108" s="74">
        <v>1993</v>
      </c>
      <c r="Z2108" s="196" t="str">
        <f t="shared" si="99"/>
        <v/>
      </c>
    </row>
    <row r="2109" spans="1:26" ht="18.75">
      <c r="B2109" s="211" t="s">
        <v>2613</v>
      </c>
      <c r="C2109" s="211" t="s">
        <v>2808</v>
      </c>
      <c r="D2109" s="46" t="s">
        <v>2783</v>
      </c>
      <c r="E2109" s="31">
        <v>1</v>
      </c>
      <c r="F2109" s="31" t="s">
        <v>2807</v>
      </c>
      <c r="G2109" s="318">
        <v>7</v>
      </c>
      <c r="H2109" s="318">
        <f t="shared" si="97"/>
        <v>4.3209876543209873</v>
      </c>
      <c r="I2109" s="319">
        <v>230</v>
      </c>
      <c r="J2109" s="251">
        <f>_xlfn.XLOOKUP($I2109,Inputs!$C$6:$C$23,Inputs!$D$6:$D$23)*$G2109</f>
        <v>3.36</v>
      </c>
      <c r="K2109" s="252">
        <f t="shared" si="98"/>
        <v>3</v>
      </c>
      <c r="L2109" s="322"/>
      <c r="M2109" s="322"/>
      <c r="N2109" s="322"/>
      <c r="O2109" s="322"/>
      <c r="P2109" s="322"/>
      <c r="Q2109" s="250">
        <f>_xlfn.XLOOKUP($I2109,Inputs!$G$6:$G$23,Inputs!$J$6:$J$23)*$K2109</f>
        <v>402</v>
      </c>
      <c r="R2109" s="250">
        <f>_xlfn.XLOOKUP($I2109,Inputs!$G$6:$G$23,Inputs!$K$6:$K$23)*$K2109</f>
        <v>435</v>
      </c>
      <c r="S2109" s="211" t="s">
        <v>1571</v>
      </c>
      <c r="T2109" s="31" t="s">
        <v>4431</v>
      </c>
      <c r="U2109" s="211" t="s">
        <v>2617</v>
      </c>
      <c r="V2109" s="31" t="s">
        <v>3029</v>
      </c>
      <c r="W2109" s="16"/>
      <c r="X2109" s="16"/>
      <c r="Y2109" s="74">
        <v>1994</v>
      </c>
      <c r="Z2109" s="196" t="str">
        <f t="shared" si="99"/>
        <v/>
      </c>
    </row>
    <row r="2110" spans="1:26" ht="18.75">
      <c r="B2110" s="211" t="s">
        <v>2613</v>
      </c>
      <c r="C2110" s="211" t="s">
        <v>2808</v>
      </c>
      <c r="D2110" s="46" t="s">
        <v>2783</v>
      </c>
      <c r="E2110" s="31">
        <v>1</v>
      </c>
      <c r="F2110" s="31" t="s">
        <v>2807</v>
      </c>
      <c r="G2110" s="318">
        <v>5</v>
      </c>
      <c r="H2110" s="318">
        <f t="shared" si="97"/>
        <v>3.0864197530864197</v>
      </c>
      <c r="I2110" s="319">
        <v>230</v>
      </c>
      <c r="J2110" s="251">
        <f>_xlfn.XLOOKUP($I2110,Inputs!$C$6:$C$23,Inputs!$D$6:$D$23)*$G2110</f>
        <v>2.4</v>
      </c>
      <c r="K2110" s="252">
        <f t="shared" si="98"/>
        <v>3</v>
      </c>
      <c r="L2110" s="322"/>
      <c r="M2110" s="322"/>
      <c r="N2110" s="322"/>
      <c r="O2110" s="322"/>
      <c r="P2110" s="322"/>
      <c r="Q2110" s="250">
        <f>_xlfn.XLOOKUP($I2110,Inputs!$G$6:$G$23,Inputs!$J$6:$J$23)*$K2110</f>
        <v>402</v>
      </c>
      <c r="R2110" s="250">
        <f>_xlfn.XLOOKUP($I2110,Inputs!$G$6:$G$23,Inputs!$K$6:$K$23)*$K2110</f>
        <v>435</v>
      </c>
      <c r="S2110" s="211" t="s">
        <v>2617</v>
      </c>
      <c r="T2110" s="31" t="s">
        <v>3029</v>
      </c>
      <c r="U2110" s="211" t="s">
        <v>2614</v>
      </c>
      <c r="V2110" s="31" t="s">
        <v>3957</v>
      </c>
      <c r="W2110" s="16"/>
      <c r="X2110" s="16"/>
      <c r="Y2110" s="74">
        <v>1995</v>
      </c>
      <c r="Z2110" s="196" t="str">
        <f t="shared" si="99"/>
        <v/>
      </c>
    </row>
    <row r="2111" spans="1:26" ht="18.75">
      <c r="B2111" s="211" t="s">
        <v>2613</v>
      </c>
      <c r="C2111" s="211" t="s">
        <v>2808</v>
      </c>
      <c r="D2111" s="46" t="s">
        <v>2783</v>
      </c>
      <c r="E2111" s="31">
        <v>1</v>
      </c>
      <c r="F2111" s="31" t="s">
        <v>2807</v>
      </c>
      <c r="G2111" s="318">
        <v>2</v>
      </c>
      <c r="H2111" s="318">
        <f t="shared" si="97"/>
        <v>1.2345679012345678</v>
      </c>
      <c r="I2111" s="319">
        <v>230</v>
      </c>
      <c r="J2111" s="251">
        <f>_xlfn.XLOOKUP($I2111,Inputs!$C$6:$C$23,Inputs!$D$6:$D$23)*$G2111</f>
        <v>0.96</v>
      </c>
      <c r="K2111" s="252">
        <f t="shared" si="98"/>
        <v>3</v>
      </c>
      <c r="L2111" s="322"/>
      <c r="M2111" s="322"/>
      <c r="N2111" s="322"/>
      <c r="O2111" s="322"/>
      <c r="P2111" s="322"/>
      <c r="Q2111" s="250">
        <f>_xlfn.XLOOKUP($I2111,Inputs!$G$6:$G$23,Inputs!$J$6:$J$23)*$K2111</f>
        <v>402</v>
      </c>
      <c r="R2111" s="250">
        <f>_xlfn.XLOOKUP($I2111,Inputs!$G$6:$G$23,Inputs!$K$6:$K$23)*$K2111</f>
        <v>435</v>
      </c>
      <c r="S2111" s="211" t="s">
        <v>2614</v>
      </c>
      <c r="T2111" s="31" t="s">
        <v>3957</v>
      </c>
      <c r="U2111" s="211" t="s">
        <v>2615</v>
      </c>
      <c r="V2111" s="31" t="s">
        <v>3030</v>
      </c>
      <c r="W2111" s="16"/>
      <c r="X2111" s="16"/>
      <c r="Y2111" s="74">
        <v>1996</v>
      </c>
      <c r="Z2111" s="196" t="str">
        <f t="shared" si="99"/>
        <v/>
      </c>
    </row>
    <row r="2112" spans="1:26" ht="18.75">
      <c r="B2112" s="211" t="s">
        <v>2613</v>
      </c>
      <c r="C2112" s="211" t="s">
        <v>2808</v>
      </c>
      <c r="D2112" s="46" t="s">
        <v>2783</v>
      </c>
      <c r="E2112" s="31">
        <v>1</v>
      </c>
      <c r="F2112" s="31" t="s">
        <v>2807</v>
      </c>
      <c r="G2112" s="318">
        <v>0.1</v>
      </c>
      <c r="H2112" s="318">
        <f t="shared" si="97"/>
        <v>6.1728395061728392E-2</v>
      </c>
      <c r="I2112" s="319">
        <v>230</v>
      </c>
      <c r="J2112" s="251">
        <f>_xlfn.XLOOKUP($I2112,Inputs!$C$6:$C$23,Inputs!$D$6:$D$23)*$G2112</f>
        <v>4.8000000000000001E-2</v>
      </c>
      <c r="K2112" s="252">
        <f t="shared" si="98"/>
        <v>3</v>
      </c>
      <c r="L2112" s="322"/>
      <c r="M2112" s="322"/>
      <c r="N2112" s="322"/>
      <c r="O2112" s="322"/>
      <c r="P2112" s="322"/>
      <c r="Q2112" s="250">
        <f>_xlfn.XLOOKUP($I2112,Inputs!$G$6:$G$23,Inputs!$J$6:$J$23)*$K2112</f>
        <v>402</v>
      </c>
      <c r="R2112" s="250">
        <f>_xlfn.XLOOKUP($I2112,Inputs!$G$6:$G$23,Inputs!$K$6:$K$23)*$K2112</f>
        <v>435</v>
      </c>
      <c r="S2112" s="211" t="s">
        <v>2615</v>
      </c>
      <c r="T2112" s="31" t="s">
        <v>3030</v>
      </c>
      <c r="U2112" s="211" t="s">
        <v>2616</v>
      </c>
      <c r="V2112" s="31" t="s">
        <v>3974</v>
      </c>
      <c r="W2112" s="16"/>
      <c r="X2112" s="16"/>
      <c r="Y2112" s="74">
        <v>1997</v>
      </c>
      <c r="Z2112" s="196" t="str">
        <f t="shared" si="99"/>
        <v/>
      </c>
    </row>
    <row r="2113" spans="2:26" ht="18.75">
      <c r="B2113" s="211" t="s">
        <v>2613</v>
      </c>
      <c r="C2113" s="211" t="s">
        <v>2808</v>
      </c>
      <c r="D2113" s="46" t="s">
        <v>2783</v>
      </c>
      <c r="E2113" s="31">
        <v>1</v>
      </c>
      <c r="F2113" s="31" t="s">
        <v>2807</v>
      </c>
      <c r="G2113" s="318">
        <v>5</v>
      </c>
      <c r="H2113" s="318">
        <f t="shared" si="97"/>
        <v>3.0864197530864197</v>
      </c>
      <c r="I2113" s="319">
        <v>230</v>
      </c>
      <c r="J2113" s="251">
        <f>_xlfn.XLOOKUP($I2113,Inputs!$C$6:$C$23,Inputs!$D$6:$D$23)*$G2113</f>
        <v>2.4</v>
      </c>
      <c r="K2113" s="252">
        <f t="shared" si="98"/>
        <v>3</v>
      </c>
      <c r="L2113" s="322"/>
      <c r="M2113" s="322"/>
      <c r="N2113" s="322"/>
      <c r="O2113" s="322"/>
      <c r="P2113" s="322"/>
      <c r="Q2113" s="250">
        <f>_xlfn.XLOOKUP($I2113,Inputs!$G$6:$G$23,Inputs!$J$6:$J$23)*$K2113</f>
        <v>402</v>
      </c>
      <c r="R2113" s="250">
        <f>_xlfn.XLOOKUP($I2113,Inputs!$G$6:$G$23,Inputs!$K$6:$K$23)*$K2113</f>
        <v>435</v>
      </c>
      <c r="S2113" s="211" t="s">
        <v>2615</v>
      </c>
      <c r="T2113" s="31" t="s">
        <v>3030</v>
      </c>
      <c r="U2113" s="211" t="s">
        <v>4405</v>
      </c>
      <c r="V2113" s="31" t="s">
        <v>4506</v>
      </c>
      <c r="W2113" s="16"/>
      <c r="X2113" s="16"/>
      <c r="Y2113" s="74">
        <v>1998</v>
      </c>
      <c r="Z2113" s="196" t="str">
        <f t="shared" si="99"/>
        <v/>
      </c>
    </row>
    <row r="2114" spans="2:26" ht="18.75">
      <c r="B2114" s="211" t="s">
        <v>2618</v>
      </c>
      <c r="C2114" s="211" t="s">
        <v>2808</v>
      </c>
      <c r="D2114" s="46" t="s">
        <v>2783</v>
      </c>
      <c r="E2114" s="31">
        <v>1</v>
      </c>
      <c r="F2114" s="31" t="s">
        <v>2807</v>
      </c>
      <c r="G2114" s="318">
        <v>2.5</v>
      </c>
      <c r="H2114" s="318">
        <f t="shared" si="97"/>
        <v>1.5432098765432098</v>
      </c>
      <c r="I2114" s="319">
        <v>230</v>
      </c>
      <c r="J2114" s="251">
        <f>_xlfn.XLOOKUP($I2114,Inputs!$C$6:$C$23,Inputs!$D$6:$D$23)*$G2114</f>
        <v>1.2</v>
      </c>
      <c r="K2114" s="252">
        <f t="shared" si="98"/>
        <v>3</v>
      </c>
      <c r="L2114" s="322"/>
      <c r="M2114" s="322"/>
      <c r="N2114" s="322"/>
      <c r="O2114" s="322"/>
      <c r="P2114" s="322"/>
      <c r="Q2114" s="250">
        <f>_xlfn.XLOOKUP($I2114,Inputs!$G$6:$G$23,Inputs!$J$6:$J$23)*$K2114</f>
        <v>402</v>
      </c>
      <c r="R2114" s="250">
        <f>_xlfn.XLOOKUP($I2114,Inputs!$G$6:$G$23,Inputs!$K$6:$K$23)*$K2114</f>
        <v>435</v>
      </c>
      <c r="S2114" s="211" t="s">
        <v>1546</v>
      </c>
      <c r="T2114" s="31" t="s">
        <v>4638</v>
      </c>
      <c r="U2114" s="211" t="s">
        <v>4654</v>
      </c>
      <c r="V2114" s="31" t="s">
        <v>3031</v>
      </c>
      <c r="W2114" s="16"/>
      <c r="X2114" s="16"/>
      <c r="Y2114" s="74">
        <v>1999</v>
      </c>
      <c r="Z2114" s="196" t="str">
        <f t="shared" si="99"/>
        <v/>
      </c>
    </row>
    <row r="2115" spans="2:26" ht="18.75">
      <c r="B2115" s="211" t="s">
        <v>2618</v>
      </c>
      <c r="C2115" s="211" t="s">
        <v>2808</v>
      </c>
      <c r="D2115" s="46" t="s">
        <v>2783</v>
      </c>
      <c r="E2115" s="31">
        <v>1</v>
      </c>
      <c r="F2115" s="31" t="s">
        <v>2807</v>
      </c>
      <c r="G2115" s="318">
        <v>0.1</v>
      </c>
      <c r="H2115" s="318">
        <f t="shared" si="97"/>
        <v>6.1728395061728392E-2</v>
      </c>
      <c r="I2115" s="319">
        <v>230</v>
      </c>
      <c r="J2115" s="251">
        <f>_xlfn.XLOOKUP($I2115,Inputs!$C$6:$C$23,Inputs!$D$6:$D$23)*$G2115</f>
        <v>4.8000000000000001E-2</v>
      </c>
      <c r="K2115" s="252">
        <f t="shared" si="98"/>
        <v>3</v>
      </c>
      <c r="L2115" s="322"/>
      <c r="M2115" s="322"/>
      <c r="N2115" s="322"/>
      <c r="O2115" s="322"/>
      <c r="P2115" s="322"/>
      <c r="Q2115" s="250">
        <f>_xlfn.XLOOKUP($I2115,Inputs!$G$6:$G$23,Inputs!$J$6:$J$23)*$K2115</f>
        <v>402</v>
      </c>
      <c r="R2115" s="250">
        <f>_xlfn.XLOOKUP($I2115,Inputs!$G$6:$G$23,Inputs!$K$6:$K$23)*$K2115</f>
        <v>435</v>
      </c>
      <c r="S2115" s="211" t="s">
        <v>4654</v>
      </c>
      <c r="T2115" s="31" t="s">
        <v>3031</v>
      </c>
      <c r="U2115" s="211" t="s">
        <v>4653</v>
      </c>
      <c r="V2115" s="31" t="s">
        <v>3916</v>
      </c>
      <c r="W2115" s="16"/>
      <c r="X2115" s="16"/>
      <c r="Y2115" s="74">
        <v>2000</v>
      </c>
      <c r="Z2115" s="196" t="str">
        <f t="shared" si="99"/>
        <v/>
      </c>
    </row>
    <row r="2116" spans="2:26" ht="18.75">
      <c r="B2116" s="211" t="s">
        <v>2618</v>
      </c>
      <c r="C2116" s="211" t="s">
        <v>2808</v>
      </c>
      <c r="D2116" s="46" t="s">
        <v>2783</v>
      </c>
      <c r="E2116" s="31">
        <v>1</v>
      </c>
      <c r="F2116" s="31" t="s">
        <v>2807</v>
      </c>
      <c r="G2116" s="318">
        <v>2.5</v>
      </c>
      <c r="H2116" s="318">
        <f t="shared" ref="H2116:H2179" si="100">G2116/1.62</f>
        <v>1.5432098765432098</v>
      </c>
      <c r="I2116" s="319">
        <v>230</v>
      </c>
      <c r="J2116" s="251">
        <f>_xlfn.XLOOKUP($I2116,Inputs!$C$6:$C$23,Inputs!$D$6:$D$23)*$G2116</f>
        <v>1.2</v>
      </c>
      <c r="K2116" s="252">
        <f t="shared" ref="K2116:K2179" si="101">IF((42.4*(H2116)^(-0.6595))&gt;=3,3,(IF(42.4*(H2116)^(-0.6595)&lt;=0.5,0.5,(42.4*(H2116)^(-0.6595)))))</f>
        <v>3</v>
      </c>
      <c r="L2116" s="322"/>
      <c r="M2116" s="322"/>
      <c r="N2116" s="322"/>
      <c r="O2116" s="322"/>
      <c r="P2116" s="322"/>
      <c r="Q2116" s="250">
        <f>_xlfn.XLOOKUP($I2116,Inputs!$G$6:$G$23,Inputs!$J$6:$J$23)*$K2116</f>
        <v>402</v>
      </c>
      <c r="R2116" s="250">
        <f>_xlfn.XLOOKUP($I2116,Inputs!$G$6:$G$23,Inputs!$K$6:$K$23)*$K2116</f>
        <v>435</v>
      </c>
      <c r="S2116" s="211" t="s">
        <v>4654</v>
      </c>
      <c r="T2116" s="31" t="s">
        <v>3031</v>
      </c>
      <c r="U2116" s="211" t="s">
        <v>4414</v>
      </c>
      <c r="V2116" s="31" t="s">
        <v>4544</v>
      </c>
      <c r="W2116" s="16"/>
      <c r="X2116" s="16"/>
      <c r="Y2116" s="74">
        <v>2001</v>
      </c>
      <c r="Z2116" s="196" t="str">
        <f t="shared" si="99"/>
        <v/>
      </c>
    </row>
    <row r="2117" spans="2:26" ht="18.75">
      <c r="B2117" s="211" t="s">
        <v>2618</v>
      </c>
      <c r="C2117" s="211" t="s">
        <v>2808</v>
      </c>
      <c r="D2117" s="46" t="s">
        <v>2783</v>
      </c>
      <c r="E2117" s="31">
        <v>1</v>
      </c>
      <c r="F2117" s="31" t="s">
        <v>2807</v>
      </c>
      <c r="G2117" s="318">
        <v>0.1</v>
      </c>
      <c r="H2117" s="318">
        <f t="shared" si="100"/>
        <v>6.1728395061728392E-2</v>
      </c>
      <c r="I2117" s="319">
        <v>230</v>
      </c>
      <c r="J2117" s="251">
        <f>_xlfn.XLOOKUP($I2117,Inputs!$C$6:$C$23,Inputs!$D$6:$D$23)*$G2117</f>
        <v>4.8000000000000001E-2</v>
      </c>
      <c r="K2117" s="252">
        <f t="shared" si="101"/>
        <v>3</v>
      </c>
      <c r="L2117" s="322"/>
      <c r="M2117" s="322"/>
      <c r="N2117" s="322"/>
      <c r="O2117" s="322"/>
      <c r="P2117" s="322"/>
      <c r="Q2117" s="250">
        <f>_xlfn.XLOOKUP($I2117,Inputs!$G$6:$G$23,Inputs!$J$6:$J$23)*$K2117</f>
        <v>402</v>
      </c>
      <c r="R2117" s="250">
        <f>_xlfn.XLOOKUP($I2117,Inputs!$G$6:$G$23,Inputs!$K$6:$K$23)*$K2117</f>
        <v>435</v>
      </c>
      <c r="S2117" s="211" t="s">
        <v>4414</v>
      </c>
      <c r="T2117" s="31" t="s">
        <v>4544</v>
      </c>
      <c r="U2117" s="211" t="s">
        <v>4716</v>
      </c>
      <c r="V2117" s="31" t="s">
        <v>4541</v>
      </c>
      <c r="W2117" s="16"/>
      <c r="X2117" s="16"/>
      <c r="Y2117" s="74">
        <v>2002</v>
      </c>
      <c r="Z2117" s="196" t="str">
        <f t="shared" si="99"/>
        <v/>
      </c>
    </row>
    <row r="2118" spans="2:26" ht="18.75">
      <c r="B2118" s="211" t="s">
        <v>2627</v>
      </c>
      <c r="C2118" s="211" t="s">
        <v>2808</v>
      </c>
      <c r="D2118" s="46" t="s">
        <v>2783</v>
      </c>
      <c r="E2118" s="31">
        <v>1</v>
      </c>
      <c r="F2118" s="31" t="s">
        <v>2807</v>
      </c>
      <c r="G2118" s="318">
        <v>2.5</v>
      </c>
      <c r="H2118" s="318">
        <f t="shared" si="100"/>
        <v>1.5432098765432098</v>
      </c>
      <c r="I2118" s="319">
        <v>230</v>
      </c>
      <c r="J2118" s="251">
        <f>_xlfn.XLOOKUP($I2118,Inputs!$C$6:$C$23,Inputs!$D$6:$D$23)*$G2118</f>
        <v>1.2</v>
      </c>
      <c r="K2118" s="252">
        <f t="shared" si="101"/>
        <v>3</v>
      </c>
      <c r="L2118" s="322"/>
      <c r="M2118" s="322"/>
      <c r="N2118" s="322"/>
      <c r="O2118" s="322"/>
      <c r="P2118" s="322"/>
      <c r="Q2118" s="250">
        <f>_xlfn.XLOOKUP($I2118,Inputs!$G$6:$G$23,Inputs!$J$6:$J$23)*$K2118</f>
        <v>402</v>
      </c>
      <c r="R2118" s="250">
        <f>_xlfn.XLOOKUP($I2118,Inputs!$G$6:$G$23,Inputs!$K$6:$K$23)*$K2118</f>
        <v>435</v>
      </c>
      <c r="S2118" s="211" t="s">
        <v>1546</v>
      </c>
      <c r="T2118" s="31" t="s">
        <v>4638</v>
      </c>
      <c r="U2118" s="211" t="s">
        <v>4654</v>
      </c>
      <c r="V2118" s="31" t="s">
        <v>3031</v>
      </c>
      <c r="W2118" s="16"/>
      <c r="X2118" s="16"/>
      <c r="Y2118" s="74">
        <v>2017</v>
      </c>
      <c r="Z2118" s="196" t="str">
        <f t="shared" si="99"/>
        <v/>
      </c>
    </row>
    <row r="2119" spans="2:26" ht="18.75">
      <c r="B2119" s="211" t="s">
        <v>2627</v>
      </c>
      <c r="C2119" s="211" t="s">
        <v>2808</v>
      </c>
      <c r="D2119" s="46" t="s">
        <v>2783</v>
      </c>
      <c r="E2119" s="31">
        <v>1</v>
      </c>
      <c r="F2119" s="31" t="s">
        <v>2807</v>
      </c>
      <c r="G2119" s="318">
        <v>0.1</v>
      </c>
      <c r="H2119" s="318">
        <f t="shared" si="100"/>
        <v>6.1728395061728392E-2</v>
      </c>
      <c r="I2119" s="319">
        <v>230</v>
      </c>
      <c r="J2119" s="251">
        <f>_xlfn.XLOOKUP($I2119,Inputs!$C$6:$C$23,Inputs!$D$6:$D$23)*$G2119</f>
        <v>4.8000000000000001E-2</v>
      </c>
      <c r="K2119" s="252">
        <f t="shared" si="101"/>
        <v>3</v>
      </c>
      <c r="L2119" s="322"/>
      <c r="M2119" s="322"/>
      <c r="N2119" s="322"/>
      <c r="O2119" s="322"/>
      <c r="P2119" s="322"/>
      <c r="Q2119" s="250">
        <f>_xlfn.XLOOKUP($I2119,Inputs!$G$6:$G$23,Inputs!$J$6:$J$23)*$K2119</f>
        <v>402</v>
      </c>
      <c r="R2119" s="250">
        <f>_xlfn.XLOOKUP($I2119,Inputs!$G$6:$G$23,Inputs!$K$6:$K$23)*$K2119</f>
        <v>435</v>
      </c>
      <c r="S2119" s="211" t="s">
        <v>4654</v>
      </c>
      <c r="T2119" s="31" t="s">
        <v>3031</v>
      </c>
      <c r="U2119" s="211" t="s">
        <v>4653</v>
      </c>
      <c r="V2119" s="31" t="s">
        <v>3916</v>
      </c>
      <c r="W2119" s="16"/>
      <c r="X2119" s="16"/>
      <c r="Y2119" s="74">
        <v>2018</v>
      </c>
      <c r="Z2119" s="196" t="str">
        <f t="shared" si="99"/>
        <v/>
      </c>
    </row>
    <row r="2120" spans="2:26" ht="18.75">
      <c r="B2120" s="211" t="s">
        <v>2639</v>
      </c>
      <c r="C2120" s="211" t="s">
        <v>2808</v>
      </c>
      <c r="D2120" s="46" t="s">
        <v>2783</v>
      </c>
      <c r="E2120" s="31">
        <v>1</v>
      </c>
      <c r="F2120" s="31" t="s">
        <v>2807</v>
      </c>
      <c r="G2120" s="318">
        <v>9</v>
      </c>
      <c r="H2120" s="318">
        <f t="shared" si="100"/>
        <v>5.5555555555555554</v>
      </c>
      <c r="I2120" s="319">
        <v>230</v>
      </c>
      <c r="J2120" s="251">
        <f>_xlfn.XLOOKUP($I2120,Inputs!$C$6:$C$23,Inputs!$D$6:$D$23)*$G2120</f>
        <v>4.32</v>
      </c>
      <c r="K2120" s="252">
        <f t="shared" si="101"/>
        <v>3</v>
      </c>
      <c r="L2120" s="322"/>
      <c r="M2120" s="322"/>
      <c r="N2120" s="322"/>
      <c r="O2120" s="322"/>
      <c r="P2120" s="322"/>
      <c r="Q2120" s="250">
        <f>_xlfn.XLOOKUP($I2120,Inputs!$G$6:$G$23,Inputs!$J$6:$J$23)*$K2120</f>
        <v>402</v>
      </c>
      <c r="R2120" s="250">
        <f>_xlfn.XLOOKUP($I2120,Inputs!$G$6:$G$23,Inputs!$K$6:$K$23)*$K2120</f>
        <v>435</v>
      </c>
      <c r="S2120" s="211" t="s">
        <v>1571</v>
      </c>
      <c r="T2120" s="31" t="s">
        <v>4431</v>
      </c>
      <c r="U2120" s="211" t="s">
        <v>1646</v>
      </c>
      <c r="V2120" s="31" t="s">
        <v>4217</v>
      </c>
      <c r="W2120" s="16"/>
      <c r="X2120" s="16"/>
      <c r="Y2120" s="74">
        <v>2040</v>
      </c>
      <c r="Z2120" s="196" t="str">
        <f t="shared" si="99"/>
        <v/>
      </c>
    </row>
    <row r="2121" spans="2:26" ht="18.75">
      <c r="B2121" s="211" t="s">
        <v>2640</v>
      </c>
      <c r="C2121" s="211" t="s">
        <v>2808</v>
      </c>
      <c r="D2121" s="46" t="s">
        <v>2783</v>
      </c>
      <c r="E2121" s="31">
        <v>1</v>
      </c>
      <c r="F2121" s="31" t="s">
        <v>2807</v>
      </c>
      <c r="G2121" s="318">
        <v>9</v>
      </c>
      <c r="H2121" s="318">
        <f t="shared" si="100"/>
        <v>5.5555555555555554</v>
      </c>
      <c r="I2121" s="319">
        <v>230</v>
      </c>
      <c r="J2121" s="251">
        <f>_xlfn.XLOOKUP($I2121,Inputs!$C$6:$C$23,Inputs!$D$6:$D$23)*$G2121</f>
        <v>4.32</v>
      </c>
      <c r="K2121" s="252">
        <f t="shared" si="101"/>
        <v>3</v>
      </c>
      <c r="L2121" s="322"/>
      <c r="M2121" s="322"/>
      <c r="N2121" s="322"/>
      <c r="O2121" s="322"/>
      <c r="P2121" s="322"/>
      <c r="Q2121" s="250">
        <f>_xlfn.XLOOKUP($I2121,Inputs!$G$6:$G$23,Inputs!$J$6:$J$23)*$K2121</f>
        <v>402</v>
      </c>
      <c r="R2121" s="250">
        <f>_xlfn.XLOOKUP($I2121,Inputs!$G$6:$G$23,Inputs!$K$6:$K$23)*$K2121</f>
        <v>435</v>
      </c>
      <c r="S2121" s="211" t="s">
        <v>1571</v>
      </c>
      <c r="T2121" s="31" t="s">
        <v>4431</v>
      </c>
      <c r="U2121" s="211" t="s">
        <v>1646</v>
      </c>
      <c r="V2121" s="31" t="s">
        <v>4217</v>
      </c>
      <c r="W2121" s="16"/>
      <c r="X2121" s="16"/>
      <c r="Y2121" s="74">
        <v>2041</v>
      </c>
      <c r="Z2121" s="196" t="str">
        <f t="shared" si="99"/>
        <v/>
      </c>
    </row>
    <row r="2122" spans="2:26" ht="18.75">
      <c r="B2122" s="211" t="s">
        <v>2641</v>
      </c>
      <c r="C2122" s="211" t="s">
        <v>2808</v>
      </c>
      <c r="D2122" s="46" t="s">
        <v>2783</v>
      </c>
      <c r="E2122" s="31">
        <v>1</v>
      </c>
      <c r="F2122" s="31" t="s">
        <v>2807</v>
      </c>
      <c r="G2122" s="318">
        <v>3</v>
      </c>
      <c r="H2122" s="318">
        <f t="shared" si="100"/>
        <v>1.8518518518518516</v>
      </c>
      <c r="I2122" s="319">
        <v>230</v>
      </c>
      <c r="J2122" s="251">
        <f>_xlfn.XLOOKUP($I2122,Inputs!$C$6:$C$23,Inputs!$D$6:$D$23)*$G2122</f>
        <v>1.44</v>
      </c>
      <c r="K2122" s="252">
        <f t="shared" si="101"/>
        <v>3</v>
      </c>
      <c r="L2122" s="322"/>
      <c r="M2122" s="322"/>
      <c r="N2122" s="322"/>
      <c r="O2122" s="322"/>
      <c r="P2122" s="322"/>
      <c r="Q2122" s="250">
        <f>_xlfn.XLOOKUP($I2122,Inputs!$G$6:$G$23,Inputs!$J$6:$J$23)*$K2122</f>
        <v>402</v>
      </c>
      <c r="R2122" s="250">
        <f>_xlfn.XLOOKUP($I2122,Inputs!$G$6:$G$23,Inputs!$K$6:$K$23)*$K2122</f>
        <v>435</v>
      </c>
      <c r="S2122" s="211" t="s">
        <v>1571</v>
      </c>
      <c r="T2122" s="31" t="s">
        <v>4431</v>
      </c>
      <c r="U2122" s="211" t="s">
        <v>2642</v>
      </c>
      <c r="V2122" s="31" t="s">
        <v>3036</v>
      </c>
      <c r="W2122" s="16"/>
      <c r="X2122" s="16"/>
      <c r="Y2122" s="74">
        <v>2042</v>
      </c>
      <c r="Z2122" s="196" t="str">
        <f t="shared" si="99"/>
        <v/>
      </c>
    </row>
    <row r="2123" spans="2:26" ht="18.75">
      <c r="B2123" s="211" t="s">
        <v>2641</v>
      </c>
      <c r="C2123" s="211" t="s">
        <v>2808</v>
      </c>
      <c r="D2123" s="46" t="s">
        <v>2783</v>
      </c>
      <c r="E2123" s="31">
        <v>1</v>
      </c>
      <c r="F2123" s="31" t="s">
        <v>2807</v>
      </c>
      <c r="G2123" s="318">
        <v>0.1</v>
      </c>
      <c r="H2123" s="318">
        <f t="shared" si="100"/>
        <v>6.1728395061728392E-2</v>
      </c>
      <c r="I2123" s="319">
        <v>230</v>
      </c>
      <c r="J2123" s="251">
        <f>_xlfn.XLOOKUP($I2123,Inputs!$C$6:$C$23,Inputs!$D$6:$D$23)*$G2123</f>
        <v>4.8000000000000001E-2</v>
      </c>
      <c r="K2123" s="252">
        <f t="shared" si="101"/>
        <v>3</v>
      </c>
      <c r="L2123" s="322"/>
      <c r="M2123" s="322"/>
      <c r="N2123" s="322"/>
      <c r="O2123" s="322"/>
      <c r="P2123" s="322"/>
      <c r="Q2123" s="250">
        <f>_xlfn.XLOOKUP($I2123,Inputs!$G$6:$G$23,Inputs!$J$6:$J$23)*$K2123</f>
        <v>402</v>
      </c>
      <c r="R2123" s="250">
        <f>_xlfn.XLOOKUP($I2123,Inputs!$G$6:$G$23,Inputs!$K$6:$K$23)*$K2123</f>
        <v>435</v>
      </c>
      <c r="S2123" s="211" t="s">
        <v>2642</v>
      </c>
      <c r="T2123" s="31" t="s">
        <v>3036</v>
      </c>
      <c r="U2123" s="211" t="s">
        <v>2643</v>
      </c>
      <c r="V2123" s="31" t="s">
        <v>4213</v>
      </c>
      <c r="W2123" s="16"/>
      <c r="X2123" s="16"/>
      <c r="Y2123" s="74">
        <v>2043</v>
      </c>
      <c r="Z2123" s="196" t="str">
        <f t="shared" si="99"/>
        <v/>
      </c>
    </row>
    <row r="2124" spans="2:26" ht="18.75">
      <c r="B2124" s="211" t="s">
        <v>2641</v>
      </c>
      <c r="C2124" s="211" t="s">
        <v>2808</v>
      </c>
      <c r="D2124" s="46" t="s">
        <v>2783</v>
      </c>
      <c r="E2124" s="31">
        <v>1</v>
      </c>
      <c r="F2124" s="31" t="s">
        <v>2807</v>
      </c>
      <c r="G2124" s="318">
        <v>6</v>
      </c>
      <c r="H2124" s="318">
        <f t="shared" si="100"/>
        <v>3.7037037037037033</v>
      </c>
      <c r="I2124" s="319">
        <v>230</v>
      </c>
      <c r="J2124" s="251">
        <f>_xlfn.XLOOKUP($I2124,Inputs!$C$6:$C$23,Inputs!$D$6:$D$23)*$G2124</f>
        <v>2.88</v>
      </c>
      <c r="K2124" s="252">
        <f t="shared" si="101"/>
        <v>3</v>
      </c>
      <c r="L2124" s="322"/>
      <c r="M2124" s="322"/>
      <c r="N2124" s="322"/>
      <c r="O2124" s="322"/>
      <c r="P2124" s="322"/>
      <c r="Q2124" s="250">
        <f>_xlfn.XLOOKUP($I2124,Inputs!$G$6:$G$23,Inputs!$J$6:$J$23)*$K2124</f>
        <v>402</v>
      </c>
      <c r="R2124" s="250">
        <f>_xlfn.XLOOKUP($I2124,Inputs!$G$6:$G$23,Inputs!$K$6:$K$23)*$K2124</f>
        <v>435</v>
      </c>
      <c r="S2124" s="211" t="s">
        <v>2642</v>
      </c>
      <c r="T2124" s="31" t="s">
        <v>3036</v>
      </c>
      <c r="U2124" s="211" t="s">
        <v>1646</v>
      </c>
      <c r="V2124" s="31" t="s">
        <v>4217</v>
      </c>
      <c r="W2124" s="16"/>
      <c r="X2124" s="16"/>
      <c r="Y2124" s="74">
        <v>2044</v>
      </c>
      <c r="Z2124" s="196" t="str">
        <f t="shared" ref="Z2124:Z2187" si="102">IF(S2124=U2124,"YES","")</f>
        <v/>
      </c>
    </row>
    <row r="2125" spans="2:26" ht="18.75">
      <c r="B2125" s="211" t="s">
        <v>2645</v>
      </c>
      <c r="C2125" s="211" t="s">
        <v>2808</v>
      </c>
      <c r="D2125" s="46" t="s">
        <v>2783</v>
      </c>
      <c r="E2125" s="31">
        <v>1</v>
      </c>
      <c r="F2125" s="31" t="s">
        <v>2807</v>
      </c>
      <c r="G2125" s="318">
        <v>3</v>
      </c>
      <c r="H2125" s="318">
        <f t="shared" si="100"/>
        <v>1.8518518518518516</v>
      </c>
      <c r="I2125" s="319">
        <v>230</v>
      </c>
      <c r="J2125" s="251">
        <f>_xlfn.XLOOKUP($I2125,Inputs!$C$6:$C$23,Inputs!$D$6:$D$23)*$G2125</f>
        <v>1.44</v>
      </c>
      <c r="K2125" s="252">
        <f t="shared" si="101"/>
        <v>3</v>
      </c>
      <c r="L2125" s="322"/>
      <c r="M2125" s="322"/>
      <c r="N2125" s="322"/>
      <c r="O2125" s="322"/>
      <c r="P2125" s="322"/>
      <c r="Q2125" s="250">
        <f>_xlfn.XLOOKUP($I2125,Inputs!$G$6:$G$23,Inputs!$J$6:$J$23)*$K2125</f>
        <v>402</v>
      </c>
      <c r="R2125" s="250">
        <f>_xlfn.XLOOKUP($I2125,Inputs!$G$6:$G$23,Inputs!$K$6:$K$23)*$K2125</f>
        <v>435</v>
      </c>
      <c r="S2125" s="211" t="s">
        <v>1571</v>
      </c>
      <c r="T2125" s="31" t="s">
        <v>4431</v>
      </c>
      <c r="U2125" s="211" t="s">
        <v>2642</v>
      </c>
      <c r="V2125" s="31" t="s">
        <v>3036</v>
      </c>
      <c r="W2125" s="16"/>
      <c r="X2125" s="16"/>
      <c r="Y2125" s="74">
        <v>2054</v>
      </c>
      <c r="Z2125" s="196" t="str">
        <f t="shared" si="102"/>
        <v/>
      </c>
    </row>
    <row r="2126" spans="2:26" ht="18.75">
      <c r="B2126" s="211" t="s">
        <v>2645</v>
      </c>
      <c r="C2126" s="211" t="s">
        <v>2808</v>
      </c>
      <c r="D2126" s="46" t="s">
        <v>2783</v>
      </c>
      <c r="E2126" s="31">
        <v>1</v>
      </c>
      <c r="F2126" s="31" t="s">
        <v>2807</v>
      </c>
      <c r="G2126" s="318">
        <v>0.1</v>
      </c>
      <c r="H2126" s="318">
        <f t="shared" si="100"/>
        <v>6.1728395061728392E-2</v>
      </c>
      <c r="I2126" s="319">
        <v>230</v>
      </c>
      <c r="J2126" s="251">
        <f>_xlfn.XLOOKUP($I2126,Inputs!$C$6:$C$23,Inputs!$D$6:$D$23)*$G2126</f>
        <v>4.8000000000000001E-2</v>
      </c>
      <c r="K2126" s="252">
        <f t="shared" si="101"/>
        <v>3</v>
      </c>
      <c r="L2126" s="322"/>
      <c r="M2126" s="322"/>
      <c r="N2126" s="322"/>
      <c r="O2126" s="322"/>
      <c r="P2126" s="322"/>
      <c r="Q2126" s="250">
        <f>_xlfn.XLOOKUP($I2126,Inputs!$G$6:$G$23,Inputs!$J$6:$J$23)*$K2126</f>
        <v>402</v>
      </c>
      <c r="R2126" s="250">
        <f>_xlfn.XLOOKUP($I2126,Inputs!$G$6:$G$23,Inputs!$K$6:$K$23)*$K2126</f>
        <v>435</v>
      </c>
      <c r="S2126" s="211" t="s">
        <v>2642</v>
      </c>
      <c r="T2126" s="31" t="s">
        <v>3036</v>
      </c>
      <c r="U2126" s="211" t="s">
        <v>2643</v>
      </c>
      <c r="V2126" s="31" t="s">
        <v>4213</v>
      </c>
      <c r="W2126" s="16"/>
      <c r="X2126" s="16"/>
      <c r="Y2126" s="74">
        <v>2055</v>
      </c>
      <c r="Z2126" s="196" t="str">
        <f t="shared" si="102"/>
        <v/>
      </c>
    </row>
    <row r="2127" spans="2:26" ht="18.75">
      <c r="B2127" s="211" t="s">
        <v>2645</v>
      </c>
      <c r="C2127" s="211" t="s">
        <v>2808</v>
      </c>
      <c r="D2127" s="46" t="s">
        <v>2783</v>
      </c>
      <c r="E2127" s="31">
        <v>1</v>
      </c>
      <c r="F2127" s="31" t="s">
        <v>2807</v>
      </c>
      <c r="G2127" s="318">
        <v>6</v>
      </c>
      <c r="H2127" s="318">
        <f t="shared" si="100"/>
        <v>3.7037037037037033</v>
      </c>
      <c r="I2127" s="319">
        <v>230</v>
      </c>
      <c r="J2127" s="251">
        <f>_xlfn.XLOOKUP($I2127,Inputs!$C$6:$C$23,Inputs!$D$6:$D$23)*$G2127</f>
        <v>2.88</v>
      </c>
      <c r="K2127" s="252">
        <f t="shared" si="101"/>
        <v>3</v>
      </c>
      <c r="L2127" s="322"/>
      <c r="M2127" s="322"/>
      <c r="N2127" s="322"/>
      <c r="O2127" s="322"/>
      <c r="P2127" s="322"/>
      <c r="Q2127" s="250">
        <f>_xlfn.XLOOKUP($I2127,Inputs!$G$6:$G$23,Inputs!$J$6:$J$23)*$K2127</f>
        <v>402</v>
      </c>
      <c r="R2127" s="250">
        <f>_xlfn.XLOOKUP($I2127,Inputs!$G$6:$G$23,Inputs!$K$6:$K$23)*$K2127</f>
        <v>435</v>
      </c>
      <c r="S2127" s="211" t="s">
        <v>2642</v>
      </c>
      <c r="T2127" s="31" t="s">
        <v>3036</v>
      </c>
      <c r="U2127" s="211" t="s">
        <v>1646</v>
      </c>
      <c r="V2127" s="31" t="s">
        <v>4217</v>
      </c>
      <c r="W2127" s="16"/>
      <c r="X2127" s="16"/>
      <c r="Y2127" s="74">
        <v>2056</v>
      </c>
      <c r="Z2127" s="196" t="str">
        <f t="shared" si="102"/>
        <v/>
      </c>
    </row>
    <row r="2128" spans="2:26" ht="18.75">
      <c r="B2128" s="211" t="s">
        <v>2646</v>
      </c>
      <c r="C2128" s="211" t="s">
        <v>2808</v>
      </c>
      <c r="D2128" s="46" t="s">
        <v>2783</v>
      </c>
      <c r="E2128" s="31">
        <v>1</v>
      </c>
      <c r="F2128" s="31" t="s">
        <v>2807</v>
      </c>
      <c r="G2128" s="318">
        <v>9</v>
      </c>
      <c r="H2128" s="318">
        <f t="shared" si="100"/>
        <v>5.5555555555555554</v>
      </c>
      <c r="I2128" s="319">
        <v>230</v>
      </c>
      <c r="J2128" s="251">
        <f>_xlfn.XLOOKUP($I2128,Inputs!$C$6:$C$23,Inputs!$D$6:$D$23)*$G2128</f>
        <v>4.32</v>
      </c>
      <c r="K2128" s="252">
        <f t="shared" si="101"/>
        <v>3</v>
      </c>
      <c r="L2128" s="322"/>
      <c r="M2128" s="322"/>
      <c r="N2128" s="322"/>
      <c r="O2128" s="322"/>
      <c r="P2128" s="322"/>
      <c r="Q2128" s="250">
        <f>_xlfn.XLOOKUP($I2128,Inputs!$G$6:$G$23,Inputs!$J$6:$J$23)*$K2128</f>
        <v>402</v>
      </c>
      <c r="R2128" s="250">
        <f>_xlfn.XLOOKUP($I2128,Inputs!$G$6:$G$23,Inputs!$K$6:$K$23)*$K2128</f>
        <v>435</v>
      </c>
      <c r="S2128" s="211" t="s">
        <v>1571</v>
      </c>
      <c r="T2128" s="134" t="s">
        <v>4431</v>
      </c>
      <c r="U2128" s="211" t="s">
        <v>1646</v>
      </c>
      <c r="V2128" s="31" t="s">
        <v>4217</v>
      </c>
      <c r="W2128" s="16"/>
      <c r="X2128" s="16"/>
      <c r="Y2128" s="74">
        <v>2057</v>
      </c>
      <c r="Z2128" s="196" t="str">
        <f t="shared" si="102"/>
        <v/>
      </c>
    </row>
    <row r="2129" spans="2:26" ht="18.75">
      <c r="B2129" s="211" t="s">
        <v>2647</v>
      </c>
      <c r="C2129" s="211" t="s">
        <v>2808</v>
      </c>
      <c r="D2129" s="46" t="s">
        <v>2783</v>
      </c>
      <c r="E2129" s="31">
        <v>1</v>
      </c>
      <c r="F2129" s="31" t="s">
        <v>2807</v>
      </c>
      <c r="G2129" s="318">
        <v>9</v>
      </c>
      <c r="H2129" s="318">
        <f t="shared" si="100"/>
        <v>5.5555555555555554</v>
      </c>
      <c r="I2129" s="319">
        <v>230</v>
      </c>
      <c r="J2129" s="251">
        <f>_xlfn.XLOOKUP($I2129,Inputs!$C$6:$C$23,Inputs!$D$6:$D$23)*$G2129</f>
        <v>4.32</v>
      </c>
      <c r="K2129" s="252">
        <f t="shared" si="101"/>
        <v>3</v>
      </c>
      <c r="L2129" s="322"/>
      <c r="M2129" s="322"/>
      <c r="N2129" s="322"/>
      <c r="O2129" s="322"/>
      <c r="P2129" s="322"/>
      <c r="Q2129" s="250">
        <f>_xlfn.XLOOKUP($I2129,Inputs!$G$6:$G$23,Inputs!$J$6:$J$23)*$K2129</f>
        <v>402</v>
      </c>
      <c r="R2129" s="250">
        <f>_xlfn.XLOOKUP($I2129,Inputs!$G$6:$G$23,Inputs!$K$6:$K$23)*$K2129</f>
        <v>435</v>
      </c>
      <c r="S2129" s="211" t="s">
        <v>1571</v>
      </c>
      <c r="T2129" s="31" t="s">
        <v>4431</v>
      </c>
      <c r="U2129" s="211" t="s">
        <v>1646</v>
      </c>
      <c r="V2129" s="31" t="s">
        <v>4217</v>
      </c>
      <c r="W2129" s="16"/>
      <c r="X2129" s="16"/>
      <c r="Y2129" s="74">
        <v>2058</v>
      </c>
      <c r="Z2129" s="196" t="str">
        <f t="shared" si="102"/>
        <v/>
      </c>
    </row>
    <row r="2130" spans="2:26" ht="18.75">
      <c r="B2130" s="211" t="s">
        <v>2649</v>
      </c>
      <c r="C2130" s="211" t="s">
        <v>2808</v>
      </c>
      <c r="D2130" s="46" t="s">
        <v>2783</v>
      </c>
      <c r="E2130" s="31">
        <v>1</v>
      </c>
      <c r="F2130" s="31" t="s">
        <v>2807</v>
      </c>
      <c r="G2130" s="318">
        <v>0.1</v>
      </c>
      <c r="H2130" s="318">
        <f t="shared" si="100"/>
        <v>6.1728395061728392E-2</v>
      </c>
      <c r="I2130" s="319">
        <v>115</v>
      </c>
      <c r="J2130" s="251">
        <f>_xlfn.XLOOKUP($I2130,Inputs!$C$6:$C$23,Inputs!$D$6:$D$23)*$G2130</f>
        <v>4.1714285714285718E-2</v>
      </c>
      <c r="K2130" s="252">
        <f t="shared" si="101"/>
        <v>3</v>
      </c>
      <c r="L2130" s="322"/>
      <c r="M2130" s="322"/>
      <c r="N2130" s="322"/>
      <c r="O2130" s="322"/>
      <c r="P2130" s="322"/>
      <c r="Q2130" s="250">
        <f>_xlfn.XLOOKUP($I2130,Inputs!$G$6:$G$23,Inputs!$J$6:$J$23)*$K2130</f>
        <v>98.449131513647643</v>
      </c>
      <c r="R2130" s="250">
        <f>_xlfn.XLOOKUP($I2130,Inputs!$G$6:$G$23,Inputs!$K$6:$K$23)*$K2130</f>
        <v>108.40163934426229</v>
      </c>
      <c r="S2130" s="211" t="s">
        <v>2650</v>
      </c>
      <c r="T2130" s="31" t="s">
        <v>3871</v>
      </c>
      <c r="U2130" s="211" t="s">
        <v>4428</v>
      </c>
      <c r="V2130" s="31" t="s">
        <v>4595</v>
      </c>
      <c r="W2130" s="16"/>
      <c r="X2130" s="16"/>
      <c r="Y2130" s="74">
        <v>2060</v>
      </c>
      <c r="Z2130" s="196" t="str">
        <f t="shared" si="102"/>
        <v/>
      </c>
    </row>
    <row r="2131" spans="2:26" ht="18.75">
      <c r="B2131" s="211" t="s">
        <v>2651</v>
      </c>
      <c r="C2131" s="211" t="s">
        <v>2808</v>
      </c>
      <c r="D2131" s="46" t="s">
        <v>2783</v>
      </c>
      <c r="E2131" s="31">
        <v>2</v>
      </c>
      <c r="F2131" s="31" t="s">
        <v>2807</v>
      </c>
      <c r="G2131" s="318">
        <v>0.1</v>
      </c>
      <c r="H2131" s="318">
        <f t="shared" si="100"/>
        <v>6.1728395061728392E-2</v>
      </c>
      <c r="I2131" s="319">
        <v>115</v>
      </c>
      <c r="J2131" s="251">
        <f>_xlfn.XLOOKUP($I2131,Inputs!$C$6:$C$23,Inputs!$D$6:$D$23)*$G2131</f>
        <v>4.1714285714285718E-2</v>
      </c>
      <c r="K2131" s="252">
        <f t="shared" si="101"/>
        <v>3</v>
      </c>
      <c r="L2131" s="322"/>
      <c r="M2131" s="322"/>
      <c r="N2131" s="322"/>
      <c r="O2131" s="322"/>
      <c r="P2131" s="322"/>
      <c r="Q2131" s="250">
        <f>_xlfn.XLOOKUP($I2131,Inputs!$G$6:$G$23,Inputs!$J$6:$J$23)*$K2131</f>
        <v>98.449131513647643</v>
      </c>
      <c r="R2131" s="250">
        <f>_xlfn.XLOOKUP($I2131,Inputs!$G$6:$G$23,Inputs!$K$6:$K$23)*$K2131</f>
        <v>108.40163934426229</v>
      </c>
      <c r="S2131" s="211" t="s">
        <v>2652</v>
      </c>
      <c r="T2131" s="31" t="s">
        <v>3301</v>
      </c>
      <c r="U2131" s="211" t="s">
        <v>2653</v>
      </c>
      <c r="V2131" s="31" t="s">
        <v>3984</v>
      </c>
      <c r="W2131" s="16"/>
      <c r="X2131" s="16"/>
      <c r="Y2131" s="74">
        <v>2064</v>
      </c>
      <c r="Z2131" s="196" t="str">
        <f t="shared" si="102"/>
        <v/>
      </c>
    </row>
    <row r="2132" spans="2:26" ht="18.75">
      <c r="B2132" s="211" t="s">
        <v>2651</v>
      </c>
      <c r="C2132" s="211" t="s">
        <v>2808</v>
      </c>
      <c r="D2132" s="46" t="s">
        <v>2783</v>
      </c>
      <c r="E2132" s="31">
        <v>1</v>
      </c>
      <c r="F2132" s="31" t="s">
        <v>2807</v>
      </c>
      <c r="G2132" s="318">
        <v>0.1</v>
      </c>
      <c r="H2132" s="318">
        <f t="shared" si="100"/>
        <v>6.1728395061728392E-2</v>
      </c>
      <c r="I2132" s="319">
        <v>115</v>
      </c>
      <c r="J2132" s="251">
        <f>_xlfn.XLOOKUP($I2132,Inputs!$C$6:$C$23,Inputs!$D$6:$D$23)*$G2132</f>
        <v>4.1714285714285718E-2</v>
      </c>
      <c r="K2132" s="252">
        <f t="shared" si="101"/>
        <v>3</v>
      </c>
      <c r="L2132" s="322"/>
      <c r="M2132" s="322"/>
      <c r="N2132" s="322"/>
      <c r="O2132" s="322"/>
      <c r="P2132" s="322"/>
      <c r="Q2132" s="250">
        <f>_xlfn.XLOOKUP($I2132,Inputs!$G$6:$G$23,Inputs!$J$6:$J$23)*$K2132</f>
        <v>98.449131513647643</v>
      </c>
      <c r="R2132" s="250">
        <f>_xlfn.XLOOKUP($I2132,Inputs!$G$6:$G$23,Inputs!$K$6:$K$23)*$K2132</f>
        <v>108.40163934426229</v>
      </c>
      <c r="S2132" s="211" t="s">
        <v>2652</v>
      </c>
      <c r="T2132" s="31" t="s">
        <v>3301</v>
      </c>
      <c r="U2132" s="211" t="s">
        <v>3434</v>
      </c>
      <c r="V2132" s="31" t="s">
        <v>3985</v>
      </c>
      <c r="W2132" s="16"/>
      <c r="X2132" s="16"/>
      <c r="Y2132" s="74">
        <v>2065</v>
      </c>
      <c r="Z2132" s="196" t="str">
        <f t="shared" si="102"/>
        <v/>
      </c>
    </row>
    <row r="2133" spans="2:26" ht="18.75">
      <c r="B2133" s="211" t="s">
        <v>2651</v>
      </c>
      <c r="C2133" s="211" t="s">
        <v>2808</v>
      </c>
      <c r="D2133" s="46" t="s">
        <v>2783</v>
      </c>
      <c r="E2133" s="31">
        <v>1</v>
      </c>
      <c r="F2133" s="31" t="s">
        <v>2807</v>
      </c>
      <c r="G2133" s="318">
        <v>120</v>
      </c>
      <c r="H2133" s="318">
        <f t="shared" si="100"/>
        <v>74.074074074074076</v>
      </c>
      <c r="I2133" s="319">
        <v>115</v>
      </c>
      <c r="J2133" s="251">
        <f>_xlfn.XLOOKUP($I2133,Inputs!$C$6:$C$23,Inputs!$D$6:$D$23)*$G2133</f>
        <v>50.057142857142857</v>
      </c>
      <c r="K2133" s="252">
        <f t="shared" si="101"/>
        <v>2.479253739246511</v>
      </c>
      <c r="L2133" s="322"/>
      <c r="M2133" s="322"/>
      <c r="N2133" s="322"/>
      <c r="O2133" s="322"/>
      <c r="P2133" s="322"/>
      <c r="Q2133" s="250">
        <f>_xlfn.XLOOKUP($I2133,Inputs!$G$6:$G$23,Inputs!$J$6:$J$23)*$K2133</f>
        <v>81.360125810260826</v>
      </c>
      <c r="R2133" s="250">
        <f>_xlfn.XLOOKUP($I2133,Inputs!$G$6:$G$23,Inputs!$K$6:$K$23)*$K2133</f>
        <v>89.585056561571335</v>
      </c>
      <c r="S2133" s="211" t="s">
        <v>1315</v>
      </c>
      <c r="T2133" s="31" t="s">
        <v>4640</v>
      </c>
      <c r="U2133" s="211" t="s">
        <v>2652</v>
      </c>
      <c r="V2133" s="31" t="s">
        <v>3301</v>
      </c>
      <c r="W2133" s="16"/>
      <c r="X2133" s="16"/>
      <c r="Y2133" s="74">
        <v>2066</v>
      </c>
      <c r="Z2133" s="196" t="str">
        <f t="shared" si="102"/>
        <v/>
      </c>
    </row>
    <row r="2134" spans="2:26" ht="18.75">
      <c r="B2134" s="211" t="s">
        <v>2661</v>
      </c>
      <c r="C2134" s="211" t="s">
        <v>2808</v>
      </c>
      <c r="D2134" s="46" t="s">
        <v>2783</v>
      </c>
      <c r="E2134" s="31">
        <v>1</v>
      </c>
      <c r="F2134" s="31" t="s">
        <v>2807</v>
      </c>
      <c r="G2134" s="318">
        <v>0.1</v>
      </c>
      <c r="H2134" s="318">
        <f t="shared" si="100"/>
        <v>6.1728395061728392E-2</v>
      </c>
      <c r="I2134" s="319">
        <v>115</v>
      </c>
      <c r="J2134" s="251">
        <f>_xlfn.XLOOKUP($I2134,Inputs!$C$6:$C$23,Inputs!$D$6:$D$23)*$G2134</f>
        <v>4.1714285714285718E-2</v>
      </c>
      <c r="K2134" s="252">
        <f t="shared" si="101"/>
        <v>3</v>
      </c>
      <c r="L2134" s="322"/>
      <c r="M2134" s="322"/>
      <c r="N2134" s="322"/>
      <c r="O2134" s="322"/>
      <c r="P2134" s="322"/>
      <c r="Q2134" s="250">
        <f>_xlfn.XLOOKUP($I2134,Inputs!$G$6:$G$23,Inputs!$J$6:$J$23)*$K2134</f>
        <v>98.449131513647643</v>
      </c>
      <c r="R2134" s="250">
        <f>_xlfn.XLOOKUP($I2134,Inputs!$G$6:$G$23,Inputs!$K$6:$K$23)*$K2134</f>
        <v>108.40163934426229</v>
      </c>
      <c r="S2134" s="211" t="s">
        <v>2662</v>
      </c>
      <c r="T2134" s="31" t="s">
        <v>3037</v>
      </c>
      <c r="U2134" s="211" t="s">
        <v>4319</v>
      </c>
      <c r="V2134" s="31" t="s">
        <v>4320</v>
      </c>
      <c r="W2134" s="16"/>
      <c r="X2134" s="16"/>
      <c r="Y2134" s="74">
        <v>2075</v>
      </c>
      <c r="Z2134" s="196" t="str">
        <f t="shared" si="102"/>
        <v/>
      </c>
    </row>
    <row r="2135" spans="2:26" ht="18.75">
      <c r="B2135" s="211" t="s">
        <v>2661</v>
      </c>
      <c r="C2135" s="211" t="s">
        <v>2808</v>
      </c>
      <c r="D2135" s="46" t="s">
        <v>2783</v>
      </c>
      <c r="E2135" s="31">
        <v>1</v>
      </c>
      <c r="F2135" s="31" t="s">
        <v>2807</v>
      </c>
      <c r="G2135" s="318">
        <v>4</v>
      </c>
      <c r="H2135" s="318">
        <f t="shared" si="100"/>
        <v>2.4691358024691357</v>
      </c>
      <c r="I2135" s="319">
        <v>115</v>
      </c>
      <c r="J2135" s="251">
        <f>_xlfn.XLOOKUP($I2135,Inputs!$C$6:$C$23,Inputs!$D$6:$D$23)*$G2135</f>
        <v>1.6685714285714286</v>
      </c>
      <c r="K2135" s="252">
        <f t="shared" si="101"/>
        <v>3</v>
      </c>
      <c r="L2135" s="322"/>
      <c r="M2135" s="322"/>
      <c r="N2135" s="322"/>
      <c r="O2135" s="322"/>
      <c r="P2135" s="322"/>
      <c r="Q2135" s="250">
        <f>_xlfn.XLOOKUP($I2135,Inputs!$G$6:$G$23,Inputs!$J$6:$J$23)*$K2135</f>
        <v>98.449131513647643</v>
      </c>
      <c r="R2135" s="250">
        <f>_xlfn.XLOOKUP($I2135,Inputs!$G$6:$G$23,Inputs!$K$6:$K$23)*$K2135</f>
        <v>108.40163934426229</v>
      </c>
      <c r="S2135" s="211" t="s">
        <v>2662</v>
      </c>
      <c r="T2135" s="31" t="s">
        <v>3037</v>
      </c>
      <c r="U2135" s="211" t="s">
        <v>2664</v>
      </c>
      <c r="V2135" s="31" t="s">
        <v>3038</v>
      </c>
      <c r="W2135" s="16"/>
      <c r="X2135" s="16"/>
      <c r="Y2135" s="74">
        <v>2076</v>
      </c>
      <c r="Z2135" s="196" t="str">
        <f t="shared" si="102"/>
        <v/>
      </c>
    </row>
    <row r="2136" spans="2:26" ht="18.75">
      <c r="B2136" s="211" t="s">
        <v>2661</v>
      </c>
      <c r="C2136" s="211" t="s">
        <v>2808</v>
      </c>
      <c r="D2136" s="46" t="s">
        <v>2783</v>
      </c>
      <c r="E2136" s="31">
        <v>1</v>
      </c>
      <c r="F2136" s="31" t="s">
        <v>2807</v>
      </c>
      <c r="G2136" s="318">
        <v>23</v>
      </c>
      <c r="H2136" s="318">
        <f t="shared" si="100"/>
        <v>14.19753086419753</v>
      </c>
      <c r="I2136" s="319">
        <v>115</v>
      </c>
      <c r="J2136" s="251">
        <f>_xlfn.XLOOKUP($I2136,Inputs!$C$6:$C$23,Inputs!$D$6:$D$23)*$G2136</f>
        <v>9.5942857142857143</v>
      </c>
      <c r="K2136" s="252">
        <f t="shared" si="101"/>
        <v>3</v>
      </c>
      <c r="L2136" s="322"/>
      <c r="M2136" s="322"/>
      <c r="N2136" s="322"/>
      <c r="O2136" s="322"/>
      <c r="P2136" s="322"/>
      <c r="Q2136" s="250">
        <f>_xlfn.XLOOKUP($I2136,Inputs!$G$6:$G$23,Inputs!$J$6:$J$23)*$K2136</f>
        <v>98.449131513647643</v>
      </c>
      <c r="R2136" s="250">
        <f>_xlfn.XLOOKUP($I2136,Inputs!$G$6:$G$23,Inputs!$K$6:$K$23)*$K2136</f>
        <v>108.40163934426229</v>
      </c>
      <c r="S2136" s="211" t="s">
        <v>2664</v>
      </c>
      <c r="T2136" s="31" t="s">
        <v>3038</v>
      </c>
      <c r="U2136" s="211" t="s">
        <v>2665</v>
      </c>
      <c r="V2136" s="31" t="s">
        <v>4255</v>
      </c>
      <c r="W2136" s="16"/>
      <c r="X2136" s="16"/>
      <c r="Y2136" s="74">
        <v>2077</v>
      </c>
      <c r="Z2136" s="196" t="str">
        <f t="shared" si="102"/>
        <v/>
      </c>
    </row>
    <row r="2137" spans="2:26" ht="18.75">
      <c r="B2137" s="211" t="s">
        <v>2661</v>
      </c>
      <c r="C2137" s="211" t="s">
        <v>2808</v>
      </c>
      <c r="D2137" s="46" t="s">
        <v>2783</v>
      </c>
      <c r="E2137" s="31">
        <v>1</v>
      </c>
      <c r="F2137" s="31" t="s">
        <v>2807</v>
      </c>
      <c r="G2137" s="318">
        <v>13</v>
      </c>
      <c r="H2137" s="318">
        <f t="shared" si="100"/>
        <v>8.0246913580246915</v>
      </c>
      <c r="I2137" s="319">
        <v>115</v>
      </c>
      <c r="J2137" s="251">
        <f>_xlfn.XLOOKUP($I2137,Inputs!$C$6:$C$23,Inputs!$D$6:$D$23)*$G2137</f>
        <v>5.4228571428571426</v>
      </c>
      <c r="K2137" s="252">
        <f t="shared" si="101"/>
        <v>3</v>
      </c>
      <c r="L2137" s="322"/>
      <c r="M2137" s="322"/>
      <c r="N2137" s="322"/>
      <c r="O2137" s="322"/>
      <c r="P2137" s="322"/>
      <c r="Q2137" s="250">
        <f>_xlfn.XLOOKUP($I2137,Inputs!$G$6:$G$23,Inputs!$J$6:$J$23)*$K2137</f>
        <v>98.449131513647643</v>
      </c>
      <c r="R2137" s="250">
        <f>_xlfn.XLOOKUP($I2137,Inputs!$G$6:$G$23,Inputs!$K$6:$K$23)*$K2137</f>
        <v>108.40163934426229</v>
      </c>
      <c r="S2137" s="301" t="s">
        <v>2663</v>
      </c>
      <c r="T2137" s="134" t="s">
        <v>5536</v>
      </c>
      <c r="U2137" s="211" t="s">
        <v>2662</v>
      </c>
      <c r="V2137" s="31" t="s">
        <v>3037</v>
      </c>
      <c r="W2137" s="16"/>
      <c r="X2137" s="16"/>
      <c r="Y2137" s="74">
        <v>2078</v>
      </c>
      <c r="Z2137" s="196" t="str">
        <f t="shared" si="102"/>
        <v/>
      </c>
    </row>
    <row r="2138" spans="2:26" ht="18.75">
      <c r="B2138" s="211" t="s">
        <v>2666</v>
      </c>
      <c r="C2138" s="211" t="s">
        <v>2808</v>
      </c>
      <c r="D2138" s="46" t="s">
        <v>2783</v>
      </c>
      <c r="E2138" s="31">
        <v>1</v>
      </c>
      <c r="F2138" s="31" t="s">
        <v>2807</v>
      </c>
      <c r="G2138" s="318">
        <v>20</v>
      </c>
      <c r="H2138" s="318">
        <f t="shared" si="100"/>
        <v>12.345679012345679</v>
      </c>
      <c r="I2138" s="319">
        <v>115</v>
      </c>
      <c r="J2138" s="251">
        <f>_xlfn.XLOOKUP($I2138,Inputs!$C$6:$C$23,Inputs!$D$6:$D$23)*$G2138</f>
        <v>8.3428571428571434</v>
      </c>
      <c r="K2138" s="252">
        <f t="shared" si="101"/>
        <v>3</v>
      </c>
      <c r="L2138" s="322"/>
      <c r="M2138" s="322"/>
      <c r="N2138" s="322"/>
      <c r="O2138" s="322"/>
      <c r="P2138" s="322"/>
      <c r="Q2138" s="250">
        <f>_xlfn.XLOOKUP($I2138,Inputs!$G$6:$G$23,Inputs!$J$6:$J$23)*$K2138</f>
        <v>98.449131513647643</v>
      </c>
      <c r="R2138" s="250">
        <f>_xlfn.XLOOKUP($I2138,Inputs!$G$6:$G$23,Inputs!$K$6:$K$23)*$K2138</f>
        <v>108.40163934426229</v>
      </c>
      <c r="S2138" s="211" t="s">
        <v>4428</v>
      </c>
      <c r="T2138" s="31" t="s">
        <v>4595</v>
      </c>
      <c r="U2138" s="211" t="s">
        <v>2667</v>
      </c>
      <c r="V2138" s="31" t="s">
        <v>3881</v>
      </c>
      <c r="W2138" s="16"/>
      <c r="X2138" s="16"/>
      <c r="Y2138" s="74">
        <v>2079</v>
      </c>
      <c r="Z2138" s="196" t="str">
        <f t="shared" si="102"/>
        <v/>
      </c>
    </row>
    <row r="2139" spans="2:26" ht="18.75">
      <c r="B2139" s="211" t="s">
        <v>2673</v>
      </c>
      <c r="C2139" s="211" t="s">
        <v>2808</v>
      </c>
      <c r="D2139" s="46" t="s">
        <v>2783</v>
      </c>
      <c r="E2139" s="31">
        <v>1</v>
      </c>
      <c r="F2139" s="31" t="s">
        <v>2807</v>
      </c>
      <c r="G2139" s="318">
        <v>6</v>
      </c>
      <c r="H2139" s="318">
        <f t="shared" si="100"/>
        <v>3.7037037037037033</v>
      </c>
      <c r="I2139" s="319">
        <v>230</v>
      </c>
      <c r="J2139" s="251">
        <f>_xlfn.XLOOKUP($I2139,Inputs!$C$6:$C$23,Inputs!$D$6:$D$23)*$G2139</f>
        <v>2.88</v>
      </c>
      <c r="K2139" s="252">
        <f t="shared" si="101"/>
        <v>3</v>
      </c>
      <c r="L2139" s="322"/>
      <c r="M2139" s="322"/>
      <c r="N2139" s="322"/>
      <c r="O2139" s="322"/>
      <c r="P2139" s="322"/>
      <c r="Q2139" s="250">
        <f>_xlfn.XLOOKUP($I2139,Inputs!$G$6:$G$23,Inputs!$J$6:$J$23)*$K2139</f>
        <v>402</v>
      </c>
      <c r="R2139" s="250">
        <f>_xlfn.XLOOKUP($I2139,Inputs!$G$6:$G$23,Inputs!$K$6:$K$23)*$K2139</f>
        <v>435</v>
      </c>
      <c r="S2139" s="211" t="s">
        <v>2676</v>
      </c>
      <c r="T2139" s="31" t="s">
        <v>3040</v>
      </c>
      <c r="U2139" s="211" t="s">
        <v>2677</v>
      </c>
      <c r="V2139" s="31" t="s">
        <v>4016</v>
      </c>
      <c r="W2139" s="16"/>
      <c r="X2139" s="16"/>
      <c r="Y2139" s="74">
        <v>2088</v>
      </c>
      <c r="Z2139" s="196" t="str">
        <f t="shared" si="102"/>
        <v/>
      </c>
    </row>
    <row r="2140" spans="2:26" ht="18.75">
      <c r="B2140" s="211" t="s">
        <v>2673</v>
      </c>
      <c r="C2140" s="211" t="s">
        <v>2808</v>
      </c>
      <c r="D2140" s="46" t="s">
        <v>2783</v>
      </c>
      <c r="E2140" s="31">
        <v>1</v>
      </c>
      <c r="F2140" s="31" t="s">
        <v>2807</v>
      </c>
      <c r="G2140" s="318">
        <v>40</v>
      </c>
      <c r="H2140" s="318">
        <f t="shared" si="100"/>
        <v>24.691358024691358</v>
      </c>
      <c r="I2140" s="319">
        <v>230</v>
      </c>
      <c r="J2140" s="251">
        <f>_xlfn.XLOOKUP($I2140,Inputs!$C$6:$C$23,Inputs!$D$6:$D$23)*$G2140</f>
        <v>19.2</v>
      </c>
      <c r="K2140" s="252">
        <f t="shared" si="101"/>
        <v>3</v>
      </c>
      <c r="L2140" s="322"/>
      <c r="M2140" s="322"/>
      <c r="N2140" s="322"/>
      <c r="O2140" s="322"/>
      <c r="P2140" s="322"/>
      <c r="Q2140" s="250">
        <f>_xlfn.XLOOKUP($I2140,Inputs!$G$6:$G$23,Inputs!$J$6:$J$23)*$K2140</f>
        <v>402</v>
      </c>
      <c r="R2140" s="250">
        <f>_xlfn.XLOOKUP($I2140,Inputs!$G$6:$G$23,Inputs!$K$6:$K$23)*$K2140</f>
        <v>435</v>
      </c>
      <c r="S2140" s="211" t="s">
        <v>2676</v>
      </c>
      <c r="T2140" s="31" t="s">
        <v>3040</v>
      </c>
      <c r="U2140" s="211" t="s">
        <v>4388</v>
      </c>
      <c r="V2140" s="31" t="s">
        <v>4389</v>
      </c>
      <c r="W2140" s="16"/>
      <c r="X2140" s="16"/>
      <c r="Y2140" s="74">
        <v>2089</v>
      </c>
      <c r="Z2140" s="196" t="str">
        <f t="shared" si="102"/>
        <v/>
      </c>
    </row>
    <row r="2141" spans="2:26" ht="18.75">
      <c r="B2141" s="211" t="s">
        <v>2678</v>
      </c>
      <c r="C2141" s="211" t="s">
        <v>2808</v>
      </c>
      <c r="D2141" s="46" t="s">
        <v>2783</v>
      </c>
      <c r="E2141" s="31">
        <v>1</v>
      </c>
      <c r="F2141" s="31" t="s">
        <v>2807</v>
      </c>
      <c r="G2141" s="318">
        <v>6</v>
      </c>
      <c r="H2141" s="318">
        <f t="shared" si="100"/>
        <v>3.7037037037037033</v>
      </c>
      <c r="I2141" s="319">
        <v>230</v>
      </c>
      <c r="J2141" s="251">
        <f>_xlfn.XLOOKUP($I2141,Inputs!$C$6:$C$23,Inputs!$D$6:$D$23)*$G2141</f>
        <v>2.88</v>
      </c>
      <c r="K2141" s="252">
        <f t="shared" si="101"/>
        <v>3</v>
      </c>
      <c r="L2141" s="322"/>
      <c r="M2141" s="322"/>
      <c r="N2141" s="322"/>
      <c r="O2141" s="322"/>
      <c r="P2141" s="322"/>
      <c r="Q2141" s="250">
        <f>_xlfn.XLOOKUP($I2141,Inputs!$G$6:$G$23,Inputs!$J$6:$J$23)*$K2141</f>
        <v>402</v>
      </c>
      <c r="R2141" s="250">
        <f>_xlfn.XLOOKUP($I2141,Inputs!$G$6:$G$23,Inputs!$K$6:$K$23)*$K2141</f>
        <v>435</v>
      </c>
      <c r="S2141" s="211" t="s">
        <v>2676</v>
      </c>
      <c r="T2141" s="31" t="s">
        <v>3040</v>
      </c>
      <c r="U2141" s="211" t="s">
        <v>2677</v>
      </c>
      <c r="V2141" s="31" t="s">
        <v>4016</v>
      </c>
      <c r="W2141" s="16"/>
      <c r="X2141" s="16"/>
      <c r="Y2141" s="74">
        <v>2093</v>
      </c>
      <c r="Z2141" s="196" t="str">
        <f t="shared" si="102"/>
        <v/>
      </c>
    </row>
    <row r="2142" spans="2:26" ht="18.75">
      <c r="B2142" s="211" t="s">
        <v>2687</v>
      </c>
      <c r="C2142" s="211" t="s">
        <v>2808</v>
      </c>
      <c r="D2142" s="46" t="s">
        <v>2783</v>
      </c>
      <c r="E2142" s="31">
        <v>1</v>
      </c>
      <c r="F2142" s="31" t="s">
        <v>2807</v>
      </c>
      <c r="G2142" s="318">
        <v>60</v>
      </c>
      <c r="H2142" s="318">
        <f t="shared" si="100"/>
        <v>37.037037037037038</v>
      </c>
      <c r="I2142" s="319">
        <v>230</v>
      </c>
      <c r="J2142" s="251">
        <f>_xlfn.XLOOKUP($I2142,Inputs!$C$6:$C$23,Inputs!$D$6:$D$23)*$G2142</f>
        <v>28.799999999999997</v>
      </c>
      <c r="K2142" s="252">
        <f t="shared" si="101"/>
        <v>3</v>
      </c>
      <c r="L2142" s="322"/>
      <c r="M2142" s="322"/>
      <c r="N2142" s="322"/>
      <c r="O2142" s="322"/>
      <c r="P2142" s="322"/>
      <c r="Q2142" s="250">
        <f>_xlfn.XLOOKUP($I2142,Inputs!$G$6:$G$23,Inputs!$J$6:$J$23)*$K2142</f>
        <v>402</v>
      </c>
      <c r="R2142" s="250">
        <f>_xlfn.XLOOKUP($I2142,Inputs!$G$6:$G$23,Inputs!$K$6:$K$23)*$K2142</f>
        <v>435</v>
      </c>
      <c r="S2142" s="211" t="s">
        <v>1766</v>
      </c>
      <c r="T2142" s="31" t="s">
        <v>4022</v>
      </c>
      <c r="U2142" s="211" t="s">
        <v>2688</v>
      </c>
      <c r="V2142" s="31" t="s">
        <v>3042</v>
      </c>
      <c r="W2142" s="16"/>
      <c r="X2142" s="16"/>
      <c r="Y2142" s="74">
        <v>2111</v>
      </c>
      <c r="Z2142" s="196" t="str">
        <f t="shared" si="102"/>
        <v/>
      </c>
    </row>
    <row r="2143" spans="2:26" ht="18.75">
      <c r="B2143" s="211" t="s">
        <v>2687</v>
      </c>
      <c r="C2143" s="211" t="s">
        <v>2808</v>
      </c>
      <c r="D2143" s="46" t="s">
        <v>2783</v>
      </c>
      <c r="E2143" s="31">
        <v>2</v>
      </c>
      <c r="F2143" s="31" t="s">
        <v>2807</v>
      </c>
      <c r="G2143" s="318">
        <v>0.1</v>
      </c>
      <c r="H2143" s="318">
        <f t="shared" si="100"/>
        <v>6.1728395061728392E-2</v>
      </c>
      <c r="I2143" s="319">
        <v>230</v>
      </c>
      <c r="J2143" s="251">
        <f>_xlfn.XLOOKUP($I2143,Inputs!$C$6:$C$23,Inputs!$D$6:$D$23)*$G2143</f>
        <v>4.8000000000000001E-2</v>
      </c>
      <c r="K2143" s="252">
        <f t="shared" si="101"/>
        <v>3</v>
      </c>
      <c r="L2143" s="322"/>
      <c r="M2143" s="322"/>
      <c r="N2143" s="322"/>
      <c r="O2143" s="322"/>
      <c r="P2143" s="322"/>
      <c r="Q2143" s="250">
        <f>_xlfn.XLOOKUP($I2143,Inputs!$G$6:$G$23,Inputs!$J$6:$J$23)*$K2143</f>
        <v>402</v>
      </c>
      <c r="R2143" s="250">
        <f>_xlfn.XLOOKUP($I2143,Inputs!$G$6:$G$23,Inputs!$K$6:$K$23)*$K2143</f>
        <v>435</v>
      </c>
      <c r="S2143" s="211" t="s">
        <v>2688</v>
      </c>
      <c r="T2143" s="31" t="s">
        <v>3042</v>
      </c>
      <c r="U2143" s="211" t="s">
        <v>2689</v>
      </c>
      <c r="V2143" s="31" t="s">
        <v>3900</v>
      </c>
      <c r="W2143" s="16"/>
      <c r="X2143" s="16"/>
      <c r="Y2143" s="74">
        <v>2112</v>
      </c>
      <c r="Z2143" s="196" t="str">
        <f t="shared" si="102"/>
        <v/>
      </c>
    </row>
    <row r="2144" spans="2:26" ht="18.75">
      <c r="B2144" s="211" t="s">
        <v>2687</v>
      </c>
      <c r="C2144" s="211" t="s">
        <v>2808</v>
      </c>
      <c r="D2144" s="46" t="s">
        <v>2783</v>
      </c>
      <c r="E2144" s="31">
        <v>1</v>
      </c>
      <c r="F2144" s="31" t="s">
        <v>2807</v>
      </c>
      <c r="G2144" s="318">
        <v>80</v>
      </c>
      <c r="H2144" s="318">
        <f t="shared" si="100"/>
        <v>49.382716049382715</v>
      </c>
      <c r="I2144" s="319">
        <v>230</v>
      </c>
      <c r="J2144" s="251">
        <f>_xlfn.XLOOKUP($I2144,Inputs!$C$6:$C$23,Inputs!$D$6:$D$23)*$G2144</f>
        <v>38.4</v>
      </c>
      <c r="K2144" s="252">
        <f t="shared" si="101"/>
        <v>3</v>
      </c>
      <c r="L2144" s="322"/>
      <c r="M2144" s="322"/>
      <c r="N2144" s="322"/>
      <c r="O2144" s="322"/>
      <c r="P2144" s="322"/>
      <c r="Q2144" s="250">
        <f>_xlfn.XLOOKUP($I2144,Inputs!$G$6:$G$23,Inputs!$J$6:$J$23)*$K2144</f>
        <v>402</v>
      </c>
      <c r="R2144" s="250">
        <f>_xlfn.XLOOKUP($I2144,Inputs!$G$6:$G$23,Inputs!$K$6:$K$23)*$K2144</f>
        <v>435</v>
      </c>
      <c r="S2144" s="211" t="s">
        <v>2688</v>
      </c>
      <c r="T2144" s="31" t="s">
        <v>3042</v>
      </c>
      <c r="U2144" s="211" t="s">
        <v>4429</v>
      </c>
      <c r="V2144" s="31" t="s">
        <v>4596</v>
      </c>
      <c r="W2144" s="16"/>
      <c r="X2144" s="16"/>
      <c r="Y2144" s="74">
        <v>2113</v>
      </c>
      <c r="Z2144" s="196" t="str">
        <f t="shared" si="102"/>
        <v/>
      </c>
    </row>
    <row r="2145" spans="2:26" ht="18.75">
      <c r="B2145" s="211" t="s">
        <v>2687</v>
      </c>
      <c r="C2145" s="211" t="s">
        <v>2808</v>
      </c>
      <c r="D2145" s="46" t="s">
        <v>2783</v>
      </c>
      <c r="E2145" s="31">
        <v>1</v>
      </c>
      <c r="F2145" s="31" t="s">
        <v>2807</v>
      </c>
      <c r="G2145" s="318">
        <v>15</v>
      </c>
      <c r="H2145" s="318">
        <f t="shared" si="100"/>
        <v>9.2592592592592595</v>
      </c>
      <c r="I2145" s="319">
        <v>230</v>
      </c>
      <c r="J2145" s="251">
        <f>_xlfn.XLOOKUP($I2145,Inputs!$C$6:$C$23,Inputs!$D$6:$D$23)*$G2145</f>
        <v>7.1999999999999993</v>
      </c>
      <c r="K2145" s="252">
        <f t="shared" si="101"/>
        <v>3</v>
      </c>
      <c r="L2145" s="322"/>
      <c r="M2145" s="322"/>
      <c r="N2145" s="322"/>
      <c r="O2145" s="322"/>
      <c r="P2145" s="322"/>
      <c r="Q2145" s="250">
        <f>_xlfn.XLOOKUP($I2145,Inputs!$G$6:$G$23,Inputs!$J$6:$J$23)*$K2145</f>
        <v>402</v>
      </c>
      <c r="R2145" s="250">
        <f>_xlfn.XLOOKUP($I2145,Inputs!$G$6:$G$23,Inputs!$K$6:$K$23)*$K2145</f>
        <v>435</v>
      </c>
      <c r="S2145" s="211" t="s">
        <v>4429</v>
      </c>
      <c r="T2145" s="31" t="s">
        <v>4596</v>
      </c>
      <c r="U2145" s="211" t="s">
        <v>1956</v>
      </c>
      <c r="V2145" s="31" t="s">
        <v>4276</v>
      </c>
      <c r="W2145" s="16"/>
      <c r="X2145" s="16"/>
      <c r="Y2145" s="74">
        <v>2114</v>
      </c>
      <c r="Z2145" s="196" t="str">
        <f t="shared" si="102"/>
        <v/>
      </c>
    </row>
    <row r="2146" spans="2:26" ht="18.75">
      <c r="B2146" s="211" t="s">
        <v>2690</v>
      </c>
      <c r="C2146" s="211" t="s">
        <v>2808</v>
      </c>
      <c r="D2146" s="46" t="s">
        <v>2783</v>
      </c>
      <c r="E2146" s="31">
        <v>1</v>
      </c>
      <c r="F2146" s="31" t="s">
        <v>2807</v>
      </c>
      <c r="G2146" s="318">
        <v>8</v>
      </c>
      <c r="H2146" s="318">
        <f t="shared" si="100"/>
        <v>4.9382716049382713</v>
      </c>
      <c r="I2146" s="319">
        <v>115</v>
      </c>
      <c r="J2146" s="251">
        <f>_xlfn.XLOOKUP($I2146,Inputs!$C$6:$C$23,Inputs!$D$6:$D$23)*$G2146</f>
        <v>3.3371428571428572</v>
      </c>
      <c r="K2146" s="252">
        <f t="shared" si="101"/>
        <v>3</v>
      </c>
      <c r="L2146" s="322"/>
      <c r="M2146" s="322"/>
      <c r="N2146" s="322"/>
      <c r="O2146" s="322"/>
      <c r="P2146" s="322"/>
      <c r="Q2146" s="250">
        <f>_xlfn.XLOOKUP($I2146,Inputs!$G$6:$G$23,Inputs!$J$6:$J$23)*$K2146</f>
        <v>98.449131513647643</v>
      </c>
      <c r="R2146" s="250">
        <f>_xlfn.XLOOKUP($I2146,Inputs!$G$6:$G$23,Inputs!$K$6:$K$23)*$K2146</f>
        <v>108.40163934426229</v>
      </c>
      <c r="S2146" s="211" t="s">
        <v>2562</v>
      </c>
      <c r="T2146" s="31" t="s">
        <v>3305</v>
      </c>
      <c r="U2146" s="211" t="s">
        <v>2563</v>
      </c>
      <c r="V2146" s="31" t="s">
        <v>3308</v>
      </c>
      <c r="W2146" s="16"/>
      <c r="X2146" s="16"/>
      <c r="Y2146" s="74">
        <v>2117</v>
      </c>
      <c r="Z2146" s="196" t="str">
        <f t="shared" si="102"/>
        <v/>
      </c>
    </row>
    <row r="2147" spans="2:26" ht="18.75">
      <c r="B2147" s="211" t="s">
        <v>2700</v>
      </c>
      <c r="C2147" s="211" t="s">
        <v>2808</v>
      </c>
      <c r="D2147" s="46" t="s">
        <v>2783</v>
      </c>
      <c r="E2147" s="31">
        <v>1</v>
      </c>
      <c r="F2147" s="31" t="s">
        <v>2807</v>
      </c>
      <c r="G2147" s="318">
        <v>10</v>
      </c>
      <c r="H2147" s="318">
        <f t="shared" si="100"/>
        <v>6.1728395061728394</v>
      </c>
      <c r="I2147" s="319">
        <v>115</v>
      </c>
      <c r="J2147" s="251">
        <f>_xlfn.XLOOKUP($I2147,Inputs!$C$6:$C$23,Inputs!$D$6:$D$23)*$G2147</f>
        <v>4.1714285714285717</v>
      </c>
      <c r="K2147" s="252">
        <f t="shared" si="101"/>
        <v>3</v>
      </c>
      <c r="L2147" s="322"/>
      <c r="M2147" s="322"/>
      <c r="N2147" s="322"/>
      <c r="O2147" s="322"/>
      <c r="P2147" s="322"/>
      <c r="Q2147" s="250">
        <f>_xlfn.XLOOKUP($I2147,Inputs!$G$6:$G$23,Inputs!$J$6:$J$23)*$K2147</f>
        <v>98.449131513647643</v>
      </c>
      <c r="R2147" s="250">
        <f>_xlfn.XLOOKUP($I2147,Inputs!$G$6:$G$23,Inputs!$K$6:$K$23)*$K2147</f>
        <v>108.40163934426229</v>
      </c>
      <c r="S2147" s="211" t="s">
        <v>2254</v>
      </c>
      <c r="T2147" s="31" t="s">
        <v>4081</v>
      </c>
      <c r="U2147" s="211" t="s">
        <v>4706</v>
      </c>
      <c r="V2147" s="31" t="s">
        <v>4519</v>
      </c>
      <c r="W2147" s="16"/>
      <c r="X2147" s="16"/>
      <c r="Y2147" s="74">
        <v>2126</v>
      </c>
      <c r="Z2147" s="196" t="str">
        <f t="shared" si="102"/>
        <v/>
      </c>
    </row>
    <row r="2148" spans="2:26" ht="18.75">
      <c r="B2148" s="211" t="s">
        <v>2701</v>
      </c>
      <c r="C2148" s="211" t="s">
        <v>2808</v>
      </c>
      <c r="D2148" s="46" t="s">
        <v>2783</v>
      </c>
      <c r="E2148" s="31">
        <v>1</v>
      </c>
      <c r="F2148" s="31" t="s">
        <v>2807</v>
      </c>
      <c r="G2148" s="318">
        <v>25</v>
      </c>
      <c r="H2148" s="318">
        <f t="shared" si="100"/>
        <v>15.432098765432098</v>
      </c>
      <c r="I2148" s="319">
        <v>230</v>
      </c>
      <c r="J2148" s="251">
        <f>_xlfn.XLOOKUP($I2148,Inputs!$C$6:$C$23,Inputs!$D$6:$D$23)*$G2148</f>
        <v>12</v>
      </c>
      <c r="K2148" s="252">
        <f t="shared" si="101"/>
        <v>3</v>
      </c>
      <c r="L2148" s="322"/>
      <c r="M2148" s="322"/>
      <c r="N2148" s="322"/>
      <c r="O2148" s="322"/>
      <c r="P2148" s="322"/>
      <c r="Q2148" s="250">
        <f>_xlfn.XLOOKUP($I2148,Inputs!$G$6:$G$23,Inputs!$J$6:$J$23)*$K2148</f>
        <v>402</v>
      </c>
      <c r="R2148" s="250">
        <f>_xlfn.XLOOKUP($I2148,Inputs!$G$6:$G$23,Inputs!$K$6:$K$23)*$K2148</f>
        <v>435</v>
      </c>
      <c r="S2148" s="211" t="s">
        <v>4403</v>
      </c>
      <c r="T2148" s="31" t="s">
        <v>4504</v>
      </c>
      <c r="U2148" s="211" t="s">
        <v>1595</v>
      </c>
      <c r="V2148" s="31" t="s">
        <v>4632</v>
      </c>
      <c r="W2148" s="16"/>
      <c r="X2148" s="16"/>
      <c r="Y2148" s="74">
        <v>2127</v>
      </c>
      <c r="Z2148" s="196" t="str">
        <f t="shared" si="102"/>
        <v/>
      </c>
    </row>
    <row r="2149" spans="2:26" ht="18.75">
      <c r="B2149" s="211" t="s">
        <v>2701</v>
      </c>
      <c r="C2149" s="211" t="s">
        <v>2808</v>
      </c>
      <c r="D2149" s="46" t="s">
        <v>2783</v>
      </c>
      <c r="E2149" s="31">
        <v>1</v>
      </c>
      <c r="F2149" s="31" t="s">
        <v>2807</v>
      </c>
      <c r="G2149" s="318">
        <v>18</v>
      </c>
      <c r="H2149" s="318">
        <f t="shared" si="100"/>
        <v>11.111111111111111</v>
      </c>
      <c r="I2149" s="319">
        <v>230</v>
      </c>
      <c r="J2149" s="251">
        <f>_xlfn.XLOOKUP($I2149,Inputs!$C$6:$C$23,Inputs!$D$6:$D$23)*$G2149</f>
        <v>8.64</v>
      </c>
      <c r="K2149" s="252">
        <f t="shared" si="101"/>
        <v>3</v>
      </c>
      <c r="L2149" s="322"/>
      <c r="M2149" s="322"/>
      <c r="N2149" s="322"/>
      <c r="O2149" s="322"/>
      <c r="P2149" s="322"/>
      <c r="Q2149" s="250">
        <f>_xlfn.XLOOKUP($I2149,Inputs!$G$6:$G$23,Inputs!$J$6:$J$23)*$K2149</f>
        <v>402</v>
      </c>
      <c r="R2149" s="250">
        <f>_xlfn.XLOOKUP($I2149,Inputs!$G$6:$G$23,Inputs!$K$6:$K$23)*$K2149</f>
        <v>435</v>
      </c>
      <c r="S2149" s="211" t="s">
        <v>1595</v>
      </c>
      <c r="T2149" s="31" t="s">
        <v>4632</v>
      </c>
      <c r="U2149" s="211" t="s">
        <v>2703</v>
      </c>
      <c r="V2149" s="31" t="s">
        <v>3360</v>
      </c>
      <c r="W2149" s="16"/>
      <c r="X2149" s="16"/>
      <c r="Y2149" s="74">
        <v>2128</v>
      </c>
      <c r="Z2149" s="196" t="str">
        <f t="shared" si="102"/>
        <v/>
      </c>
    </row>
    <row r="2150" spans="2:26" ht="18.75">
      <c r="B2150" s="211" t="s">
        <v>2701</v>
      </c>
      <c r="C2150" s="211" t="s">
        <v>2808</v>
      </c>
      <c r="D2150" s="46" t="s">
        <v>2783</v>
      </c>
      <c r="E2150" s="31">
        <v>1</v>
      </c>
      <c r="F2150" s="31" t="s">
        <v>2807</v>
      </c>
      <c r="G2150" s="318">
        <v>0.1</v>
      </c>
      <c r="H2150" s="318">
        <f t="shared" si="100"/>
        <v>6.1728395061728392E-2</v>
      </c>
      <c r="I2150" s="319">
        <v>230</v>
      </c>
      <c r="J2150" s="251">
        <f>_xlfn.XLOOKUP($I2150,Inputs!$C$6:$C$23,Inputs!$D$6:$D$23)*$G2150</f>
        <v>4.8000000000000001E-2</v>
      </c>
      <c r="K2150" s="252">
        <f t="shared" si="101"/>
        <v>3</v>
      </c>
      <c r="L2150" s="322"/>
      <c r="M2150" s="322"/>
      <c r="N2150" s="322"/>
      <c r="O2150" s="322"/>
      <c r="P2150" s="322"/>
      <c r="Q2150" s="250">
        <f>_xlfn.XLOOKUP($I2150,Inputs!$G$6:$G$23,Inputs!$J$6:$J$23)*$K2150</f>
        <v>402</v>
      </c>
      <c r="R2150" s="250">
        <f>_xlfn.XLOOKUP($I2150,Inputs!$G$6:$G$23,Inputs!$K$6:$K$23)*$K2150</f>
        <v>435</v>
      </c>
      <c r="S2150" s="211" t="s">
        <v>2703</v>
      </c>
      <c r="T2150" s="31" t="s">
        <v>3360</v>
      </c>
      <c r="U2150" s="211" t="s">
        <v>4345</v>
      </c>
      <c r="V2150" s="31" t="s">
        <v>3905</v>
      </c>
      <c r="W2150" s="16"/>
      <c r="X2150" s="16"/>
      <c r="Y2150" s="74">
        <v>2129</v>
      </c>
      <c r="Z2150" s="196" t="str">
        <f t="shared" si="102"/>
        <v/>
      </c>
    </row>
    <row r="2151" spans="2:26" ht="18.75">
      <c r="B2151" s="211" t="s">
        <v>2701</v>
      </c>
      <c r="C2151" s="211" t="s">
        <v>2808</v>
      </c>
      <c r="D2151" s="46" t="s">
        <v>2783</v>
      </c>
      <c r="E2151" s="31">
        <v>1</v>
      </c>
      <c r="F2151" s="31" t="s">
        <v>2807</v>
      </c>
      <c r="G2151" s="318">
        <v>10</v>
      </c>
      <c r="H2151" s="318">
        <f t="shared" si="100"/>
        <v>6.1728395061728394</v>
      </c>
      <c r="I2151" s="319">
        <v>230</v>
      </c>
      <c r="J2151" s="251">
        <f>_xlfn.XLOOKUP($I2151,Inputs!$C$6:$C$23,Inputs!$D$6:$D$23)*$G2151</f>
        <v>4.8</v>
      </c>
      <c r="K2151" s="252">
        <f t="shared" si="101"/>
        <v>3</v>
      </c>
      <c r="L2151" s="322"/>
      <c r="M2151" s="322"/>
      <c r="N2151" s="322"/>
      <c r="O2151" s="322"/>
      <c r="P2151" s="322"/>
      <c r="Q2151" s="250">
        <f>_xlfn.XLOOKUP($I2151,Inputs!$G$6:$G$23,Inputs!$J$6:$J$23)*$K2151</f>
        <v>402</v>
      </c>
      <c r="R2151" s="250">
        <f>_xlfn.XLOOKUP($I2151,Inputs!$G$6:$G$23,Inputs!$K$6:$K$23)*$K2151</f>
        <v>435</v>
      </c>
      <c r="S2151" s="211" t="s">
        <v>2703</v>
      </c>
      <c r="T2151" s="31" t="s">
        <v>3360</v>
      </c>
      <c r="U2151" s="211" t="s">
        <v>2702</v>
      </c>
      <c r="V2151" s="31" t="s">
        <v>3043</v>
      </c>
      <c r="W2151" s="16"/>
      <c r="X2151" s="16"/>
      <c r="Y2151" s="74">
        <v>2130</v>
      </c>
      <c r="Z2151" s="196" t="str">
        <f t="shared" si="102"/>
        <v/>
      </c>
    </row>
    <row r="2152" spans="2:26" ht="18.75">
      <c r="B2152" s="211" t="s">
        <v>2701</v>
      </c>
      <c r="C2152" s="211" t="s">
        <v>2808</v>
      </c>
      <c r="D2152" s="46" t="s">
        <v>2783</v>
      </c>
      <c r="E2152" s="31">
        <v>1</v>
      </c>
      <c r="F2152" s="31" t="s">
        <v>2807</v>
      </c>
      <c r="G2152" s="318">
        <v>0.1</v>
      </c>
      <c r="H2152" s="318">
        <f t="shared" si="100"/>
        <v>6.1728395061728392E-2</v>
      </c>
      <c r="I2152" s="319">
        <v>230</v>
      </c>
      <c r="J2152" s="251">
        <f>_xlfn.XLOOKUP($I2152,Inputs!$C$6:$C$23,Inputs!$D$6:$D$23)*$G2152</f>
        <v>4.8000000000000001E-2</v>
      </c>
      <c r="K2152" s="252">
        <f t="shared" si="101"/>
        <v>3</v>
      </c>
      <c r="L2152" s="322"/>
      <c r="M2152" s="322"/>
      <c r="N2152" s="322"/>
      <c r="O2152" s="322"/>
      <c r="P2152" s="322"/>
      <c r="Q2152" s="250">
        <f>_xlfn.XLOOKUP($I2152,Inputs!$G$6:$G$23,Inputs!$J$6:$J$23)*$K2152</f>
        <v>402</v>
      </c>
      <c r="R2152" s="250">
        <f>_xlfn.XLOOKUP($I2152,Inputs!$G$6:$G$23,Inputs!$K$6:$K$23)*$K2152</f>
        <v>435</v>
      </c>
      <c r="S2152" s="211" t="s">
        <v>2702</v>
      </c>
      <c r="T2152" s="31" t="s">
        <v>3043</v>
      </c>
      <c r="U2152" s="211" t="s">
        <v>4705</v>
      </c>
      <c r="V2152" s="31" t="s">
        <v>4518</v>
      </c>
      <c r="W2152" s="16"/>
      <c r="X2152" s="16"/>
      <c r="Y2152" s="74">
        <v>2131</v>
      </c>
      <c r="Z2152" s="196" t="str">
        <f t="shared" si="102"/>
        <v/>
      </c>
    </row>
    <row r="2153" spans="2:26" ht="18.75">
      <c r="B2153" s="211" t="s">
        <v>2701</v>
      </c>
      <c r="C2153" s="211" t="s">
        <v>2808</v>
      </c>
      <c r="D2153" s="46" t="s">
        <v>2783</v>
      </c>
      <c r="E2153" s="31">
        <v>1</v>
      </c>
      <c r="F2153" s="31" t="s">
        <v>2807</v>
      </c>
      <c r="G2153" s="318">
        <v>5</v>
      </c>
      <c r="H2153" s="318">
        <f t="shared" si="100"/>
        <v>3.0864197530864197</v>
      </c>
      <c r="I2153" s="319">
        <v>230</v>
      </c>
      <c r="J2153" s="251">
        <f>_xlfn.XLOOKUP($I2153,Inputs!$C$6:$C$23,Inputs!$D$6:$D$23)*$G2153</f>
        <v>2.4</v>
      </c>
      <c r="K2153" s="252">
        <f t="shared" si="101"/>
        <v>3</v>
      </c>
      <c r="L2153" s="322"/>
      <c r="M2153" s="322"/>
      <c r="N2153" s="322"/>
      <c r="O2153" s="322"/>
      <c r="P2153" s="322"/>
      <c r="Q2153" s="250">
        <f>_xlfn.XLOOKUP($I2153,Inputs!$G$6:$G$23,Inputs!$J$6:$J$23)*$K2153</f>
        <v>402</v>
      </c>
      <c r="R2153" s="250">
        <f>_xlfn.XLOOKUP($I2153,Inputs!$G$6:$G$23,Inputs!$K$6:$K$23)*$K2153</f>
        <v>435</v>
      </c>
      <c r="S2153" s="211" t="s">
        <v>2702</v>
      </c>
      <c r="T2153" s="31" t="s">
        <v>3043</v>
      </c>
      <c r="U2153" s="211" t="s">
        <v>2704</v>
      </c>
      <c r="V2153" s="31" t="s">
        <v>4628</v>
      </c>
      <c r="W2153" s="16"/>
      <c r="X2153" s="16"/>
      <c r="Y2153" s="74">
        <v>2132</v>
      </c>
      <c r="Z2153" s="196" t="str">
        <f t="shared" si="102"/>
        <v/>
      </c>
    </row>
    <row r="2154" spans="2:26" ht="18.75">
      <c r="B2154" s="211" t="s">
        <v>2705</v>
      </c>
      <c r="C2154" s="211" t="s">
        <v>2808</v>
      </c>
      <c r="D2154" s="46" t="s">
        <v>2783</v>
      </c>
      <c r="E2154" s="31">
        <v>1</v>
      </c>
      <c r="F2154" s="31" t="s">
        <v>2807</v>
      </c>
      <c r="G2154" s="318">
        <v>45</v>
      </c>
      <c r="H2154" s="318">
        <f t="shared" si="100"/>
        <v>27.777777777777775</v>
      </c>
      <c r="I2154" s="319">
        <v>230</v>
      </c>
      <c r="J2154" s="251">
        <f>_xlfn.XLOOKUP($I2154,Inputs!$C$6:$C$23,Inputs!$D$6:$D$23)*$G2154</f>
        <v>21.599999999999998</v>
      </c>
      <c r="K2154" s="252">
        <f t="shared" si="101"/>
        <v>3</v>
      </c>
      <c r="L2154" s="322"/>
      <c r="M2154" s="322"/>
      <c r="N2154" s="322"/>
      <c r="O2154" s="322"/>
      <c r="P2154" s="322"/>
      <c r="Q2154" s="250">
        <f>_xlfn.XLOOKUP($I2154,Inputs!$G$6:$G$23,Inputs!$J$6:$J$23)*$K2154</f>
        <v>402</v>
      </c>
      <c r="R2154" s="250">
        <f>_xlfn.XLOOKUP($I2154,Inputs!$G$6:$G$23,Inputs!$K$6:$K$23)*$K2154</f>
        <v>435</v>
      </c>
      <c r="S2154" s="211" t="s">
        <v>2706</v>
      </c>
      <c r="T2154" s="31" t="s">
        <v>4633</v>
      </c>
      <c r="U2154" s="211" t="s">
        <v>2707</v>
      </c>
      <c r="V2154" s="31" t="s">
        <v>3311</v>
      </c>
      <c r="W2154" s="16"/>
      <c r="X2154" s="16"/>
      <c r="Y2154" s="74">
        <v>2133</v>
      </c>
      <c r="Z2154" s="196" t="str">
        <f t="shared" si="102"/>
        <v/>
      </c>
    </row>
    <row r="2155" spans="2:26" ht="18.75">
      <c r="B2155" s="211" t="s">
        <v>2705</v>
      </c>
      <c r="C2155" s="211" t="s">
        <v>2808</v>
      </c>
      <c r="D2155" s="46" t="s">
        <v>2783</v>
      </c>
      <c r="E2155" s="31">
        <v>1</v>
      </c>
      <c r="F2155" s="31" t="s">
        <v>2807</v>
      </c>
      <c r="G2155" s="318">
        <v>10</v>
      </c>
      <c r="H2155" s="318">
        <f t="shared" si="100"/>
        <v>6.1728395061728394</v>
      </c>
      <c r="I2155" s="319">
        <v>230</v>
      </c>
      <c r="J2155" s="251">
        <f>_xlfn.XLOOKUP($I2155,Inputs!$C$6:$C$23,Inputs!$D$6:$D$23)*$G2155</f>
        <v>4.8</v>
      </c>
      <c r="K2155" s="252">
        <f t="shared" si="101"/>
        <v>3</v>
      </c>
      <c r="L2155" s="322"/>
      <c r="M2155" s="322"/>
      <c r="N2155" s="322"/>
      <c r="O2155" s="322"/>
      <c r="P2155" s="322"/>
      <c r="Q2155" s="250">
        <f>_xlfn.XLOOKUP($I2155,Inputs!$G$6:$G$23,Inputs!$J$6:$J$23)*$K2155</f>
        <v>402</v>
      </c>
      <c r="R2155" s="250">
        <f>_xlfn.XLOOKUP($I2155,Inputs!$G$6:$G$23,Inputs!$K$6:$K$23)*$K2155</f>
        <v>435</v>
      </c>
      <c r="S2155" s="211" t="s">
        <v>2708</v>
      </c>
      <c r="T2155" s="31" t="s">
        <v>3369</v>
      </c>
      <c r="U2155" s="211" t="s">
        <v>2709</v>
      </c>
      <c r="V2155" s="31" t="s">
        <v>4146</v>
      </c>
      <c r="W2155" s="16"/>
      <c r="X2155" s="16"/>
      <c r="Y2155" s="74">
        <v>2134</v>
      </c>
      <c r="Z2155" s="196" t="str">
        <f t="shared" si="102"/>
        <v/>
      </c>
    </row>
    <row r="2156" spans="2:26" ht="18.75">
      <c r="B2156" s="211" t="s">
        <v>2705</v>
      </c>
      <c r="C2156" s="211" t="s">
        <v>2808</v>
      </c>
      <c r="D2156" s="46" t="s">
        <v>2783</v>
      </c>
      <c r="E2156" s="31">
        <v>1</v>
      </c>
      <c r="F2156" s="31" t="s">
        <v>2807</v>
      </c>
      <c r="G2156" s="318">
        <v>110</v>
      </c>
      <c r="H2156" s="318">
        <f t="shared" si="100"/>
        <v>67.901234567901227</v>
      </c>
      <c r="I2156" s="319">
        <v>230</v>
      </c>
      <c r="J2156" s="251">
        <f>_xlfn.XLOOKUP($I2156,Inputs!$C$6:$C$23,Inputs!$D$6:$D$23)*$G2156</f>
        <v>52.8</v>
      </c>
      <c r="K2156" s="252">
        <f t="shared" si="101"/>
        <v>2.6256844539679496</v>
      </c>
      <c r="L2156" s="322"/>
      <c r="M2156" s="322"/>
      <c r="N2156" s="322"/>
      <c r="O2156" s="322"/>
      <c r="P2156" s="322"/>
      <c r="Q2156" s="250">
        <f>_xlfn.XLOOKUP($I2156,Inputs!$G$6:$G$23,Inputs!$J$6:$J$23)*$K2156</f>
        <v>351.84171683170524</v>
      </c>
      <c r="R2156" s="250">
        <f>_xlfn.XLOOKUP($I2156,Inputs!$G$6:$G$23,Inputs!$K$6:$K$23)*$K2156</f>
        <v>380.72424582535268</v>
      </c>
      <c r="S2156" s="211" t="s">
        <v>2708</v>
      </c>
      <c r="T2156" s="31" t="s">
        <v>3369</v>
      </c>
      <c r="U2156" s="211" t="s">
        <v>1676</v>
      </c>
      <c r="V2156" s="31" t="s">
        <v>4013</v>
      </c>
      <c r="W2156" s="16"/>
      <c r="X2156" s="16"/>
      <c r="Y2156" s="74">
        <v>2135</v>
      </c>
      <c r="Z2156" s="196" t="str">
        <f t="shared" si="102"/>
        <v/>
      </c>
    </row>
    <row r="2157" spans="2:26" ht="18.75">
      <c r="B2157" s="211" t="s">
        <v>2705</v>
      </c>
      <c r="C2157" s="211" t="s">
        <v>2808</v>
      </c>
      <c r="D2157" s="46" t="s">
        <v>2783</v>
      </c>
      <c r="E2157" s="31">
        <v>1</v>
      </c>
      <c r="F2157" s="31" t="s">
        <v>2807</v>
      </c>
      <c r="G2157" s="318">
        <v>0.1</v>
      </c>
      <c r="H2157" s="318">
        <f t="shared" si="100"/>
        <v>6.1728395061728392E-2</v>
      </c>
      <c r="I2157" s="319">
        <v>230</v>
      </c>
      <c r="J2157" s="251">
        <f>_xlfn.XLOOKUP($I2157,Inputs!$C$6:$C$23,Inputs!$D$6:$D$23)*$G2157</f>
        <v>4.8000000000000001E-2</v>
      </c>
      <c r="K2157" s="252">
        <f t="shared" si="101"/>
        <v>3</v>
      </c>
      <c r="L2157" s="322"/>
      <c r="M2157" s="322"/>
      <c r="N2157" s="322"/>
      <c r="O2157" s="322"/>
      <c r="P2157" s="322"/>
      <c r="Q2157" s="250">
        <f>_xlfn.XLOOKUP($I2157,Inputs!$G$6:$G$23,Inputs!$J$6:$J$23)*$K2157</f>
        <v>402</v>
      </c>
      <c r="R2157" s="250">
        <f>_xlfn.XLOOKUP($I2157,Inputs!$G$6:$G$23,Inputs!$K$6:$K$23)*$K2157</f>
        <v>435</v>
      </c>
      <c r="S2157" s="211" t="s">
        <v>2707</v>
      </c>
      <c r="T2157" s="31" t="s">
        <v>3311</v>
      </c>
      <c r="U2157" s="211" t="s">
        <v>2710</v>
      </c>
      <c r="V2157" s="31" t="s">
        <v>3902</v>
      </c>
      <c r="W2157" s="16"/>
      <c r="X2157" s="16"/>
      <c r="Y2157" s="74">
        <v>2136</v>
      </c>
      <c r="Z2157" s="196" t="str">
        <f t="shared" si="102"/>
        <v/>
      </c>
    </row>
    <row r="2158" spans="2:26" ht="18.75">
      <c r="B2158" s="211" t="s">
        <v>2705</v>
      </c>
      <c r="C2158" s="211" t="s">
        <v>2808</v>
      </c>
      <c r="D2158" s="46" t="s">
        <v>2783</v>
      </c>
      <c r="E2158" s="31">
        <v>1</v>
      </c>
      <c r="F2158" s="31" t="s">
        <v>2807</v>
      </c>
      <c r="G2158" s="318">
        <v>35</v>
      </c>
      <c r="H2158" s="318">
        <f t="shared" si="100"/>
        <v>21.604938271604937</v>
      </c>
      <c r="I2158" s="319">
        <v>230</v>
      </c>
      <c r="J2158" s="251">
        <f>_xlfn.XLOOKUP($I2158,Inputs!$C$6:$C$23,Inputs!$D$6:$D$23)*$G2158</f>
        <v>16.8</v>
      </c>
      <c r="K2158" s="252">
        <f t="shared" si="101"/>
        <v>3</v>
      </c>
      <c r="L2158" s="322"/>
      <c r="M2158" s="322"/>
      <c r="N2158" s="322"/>
      <c r="O2158" s="322"/>
      <c r="P2158" s="322"/>
      <c r="Q2158" s="250">
        <f>_xlfn.XLOOKUP($I2158,Inputs!$G$6:$G$23,Inputs!$J$6:$J$23)*$K2158</f>
        <v>402</v>
      </c>
      <c r="R2158" s="250">
        <f>_xlfn.XLOOKUP($I2158,Inputs!$G$6:$G$23,Inputs!$K$6:$K$23)*$K2158</f>
        <v>435</v>
      </c>
      <c r="S2158" s="211" t="s">
        <v>2707</v>
      </c>
      <c r="T2158" s="31" t="s">
        <v>3311</v>
      </c>
      <c r="U2158" s="211" t="s">
        <v>2708</v>
      </c>
      <c r="V2158" s="31" t="s">
        <v>3369</v>
      </c>
      <c r="W2158" s="16"/>
      <c r="X2158" s="16"/>
      <c r="Y2158" s="74">
        <v>2137</v>
      </c>
      <c r="Z2158" s="196" t="str">
        <f t="shared" si="102"/>
        <v/>
      </c>
    </row>
    <row r="2159" spans="2:26" ht="18.75">
      <c r="B2159" s="211" t="s">
        <v>2711</v>
      </c>
      <c r="C2159" s="211" t="s">
        <v>2808</v>
      </c>
      <c r="D2159" s="46" t="s">
        <v>2783</v>
      </c>
      <c r="E2159" s="31">
        <v>1</v>
      </c>
      <c r="F2159" s="31" t="s">
        <v>2807</v>
      </c>
      <c r="G2159" s="318">
        <v>17</v>
      </c>
      <c r="H2159" s="318">
        <f t="shared" si="100"/>
        <v>10.493827160493826</v>
      </c>
      <c r="I2159" s="319">
        <v>230</v>
      </c>
      <c r="J2159" s="251">
        <f>_xlfn.XLOOKUP($I2159,Inputs!$C$6:$C$23,Inputs!$D$6:$D$23)*$G2159</f>
        <v>8.16</v>
      </c>
      <c r="K2159" s="252">
        <f t="shared" si="101"/>
        <v>3</v>
      </c>
      <c r="L2159" s="322"/>
      <c r="M2159" s="322"/>
      <c r="N2159" s="322"/>
      <c r="O2159" s="322"/>
      <c r="P2159" s="322"/>
      <c r="Q2159" s="250">
        <f>_xlfn.XLOOKUP($I2159,Inputs!$G$6:$G$23,Inputs!$J$6:$J$23)*$K2159</f>
        <v>402</v>
      </c>
      <c r="R2159" s="250">
        <f>_xlfn.XLOOKUP($I2159,Inputs!$G$6:$G$23,Inputs!$K$6:$K$23)*$K2159</f>
        <v>435</v>
      </c>
      <c r="S2159" s="211" t="s">
        <v>2704</v>
      </c>
      <c r="T2159" s="31" t="s">
        <v>4628</v>
      </c>
      <c r="U2159" s="211" t="s">
        <v>2712</v>
      </c>
      <c r="V2159" s="31" t="s">
        <v>3312</v>
      </c>
      <c r="W2159" s="16"/>
      <c r="X2159" s="16"/>
      <c r="Y2159" s="74">
        <v>2138</v>
      </c>
      <c r="Z2159" s="196" t="str">
        <f t="shared" si="102"/>
        <v/>
      </c>
    </row>
    <row r="2160" spans="2:26" ht="18.75">
      <c r="B2160" s="211" t="s">
        <v>2711</v>
      </c>
      <c r="C2160" s="211" t="s">
        <v>2808</v>
      </c>
      <c r="D2160" s="46" t="s">
        <v>2783</v>
      </c>
      <c r="E2160" s="31">
        <v>1</v>
      </c>
      <c r="F2160" s="31" t="s">
        <v>2807</v>
      </c>
      <c r="G2160" s="318">
        <v>7</v>
      </c>
      <c r="H2160" s="318">
        <f t="shared" si="100"/>
        <v>4.3209876543209873</v>
      </c>
      <c r="I2160" s="319">
        <v>230</v>
      </c>
      <c r="J2160" s="251">
        <f>_xlfn.XLOOKUP($I2160,Inputs!$C$6:$C$23,Inputs!$D$6:$D$23)*$G2160</f>
        <v>3.36</v>
      </c>
      <c r="K2160" s="252">
        <f t="shared" si="101"/>
        <v>3</v>
      </c>
      <c r="L2160" s="322"/>
      <c r="M2160" s="322"/>
      <c r="N2160" s="322"/>
      <c r="O2160" s="322"/>
      <c r="P2160" s="322"/>
      <c r="Q2160" s="250">
        <f>_xlfn.XLOOKUP($I2160,Inputs!$G$6:$G$23,Inputs!$J$6:$J$23)*$K2160</f>
        <v>402</v>
      </c>
      <c r="R2160" s="250">
        <f>_xlfn.XLOOKUP($I2160,Inputs!$G$6:$G$23,Inputs!$K$6:$K$23)*$K2160</f>
        <v>435</v>
      </c>
      <c r="S2160" s="211" t="s">
        <v>2712</v>
      </c>
      <c r="T2160" s="31" t="s">
        <v>3312</v>
      </c>
      <c r="U2160" s="211" t="s">
        <v>2456</v>
      </c>
      <c r="V2160" s="31" t="s">
        <v>4165</v>
      </c>
      <c r="W2160" s="16"/>
      <c r="X2160" s="16"/>
      <c r="Y2160" s="74">
        <v>2139</v>
      </c>
      <c r="Z2160" s="196" t="str">
        <f t="shared" si="102"/>
        <v/>
      </c>
    </row>
    <row r="2161" spans="2:26" ht="18.75">
      <c r="B2161" s="211" t="s">
        <v>2711</v>
      </c>
      <c r="C2161" s="211" t="s">
        <v>2808</v>
      </c>
      <c r="D2161" s="46" t="s">
        <v>2783</v>
      </c>
      <c r="E2161" s="31">
        <v>1</v>
      </c>
      <c r="F2161" s="31" t="s">
        <v>2807</v>
      </c>
      <c r="G2161" s="318">
        <v>8</v>
      </c>
      <c r="H2161" s="318">
        <f t="shared" si="100"/>
        <v>4.9382716049382713</v>
      </c>
      <c r="I2161" s="319">
        <v>230</v>
      </c>
      <c r="J2161" s="251">
        <f>_xlfn.XLOOKUP($I2161,Inputs!$C$6:$C$23,Inputs!$D$6:$D$23)*$G2161</f>
        <v>3.84</v>
      </c>
      <c r="K2161" s="252">
        <f t="shared" si="101"/>
        <v>3</v>
      </c>
      <c r="L2161" s="322"/>
      <c r="M2161" s="322"/>
      <c r="N2161" s="322"/>
      <c r="O2161" s="322"/>
      <c r="P2161" s="322"/>
      <c r="Q2161" s="250">
        <f>_xlfn.XLOOKUP($I2161,Inputs!$G$6:$G$23,Inputs!$J$6:$J$23)*$K2161</f>
        <v>402</v>
      </c>
      <c r="R2161" s="250">
        <f>_xlfn.XLOOKUP($I2161,Inputs!$G$6:$G$23,Inputs!$K$6:$K$23)*$K2161</f>
        <v>435</v>
      </c>
      <c r="S2161" s="211" t="s">
        <v>2712</v>
      </c>
      <c r="T2161" s="31" t="s">
        <v>3312</v>
      </c>
      <c r="U2161" s="211" t="s">
        <v>2713</v>
      </c>
      <c r="V2161" s="31" t="s">
        <v>3313</v>
      </c>
      <c r="W2161" s="16"/>
      <c r="X2161" s="16"/>
      <c r="Y2161" s="74">
        <v>2140</v>
      </c>
      <c r="Z2161" s="196" t="str">
        <f t="shared" si="102"/>
        <v/>
      </c>
    </row>
    <row r="2162" spans="2:26" ht="18.75">
      <c r="B2162" s="211" t="s">
        <v>2711</v>
      </c>
      <c r="C2162" s="211" t="s">
        <v>2808</v>
      </c>
      <c r="D2162" s="46" t="s">
        <v>2783</v>
      </c>
      <c r="E2162" s="31">
        <v>1</v>
      </c>
      <c r="F2162" s="31" t="s">
        <v>2807</v>
      </c>
      <c r="G2162" s="318">
        <v>2</v>
      </c>
      <c r="H2162" s="318">
        <f t="shared" si="100"/>
        <v>1.2345679012345678</v>
      </c>
      <c r="I2162" s="319">
        <v>230</v>
      </c>
      <c r="J2162" s="251">
        <f>_xlfn.XLOOKUP($I2162,Inputs!$C$6:$C$23,Inputs!$D$6:$D$23)*$G2162</f>
        <v>0.96</v>
      </c>
      <c r="K2162" s="252">
        <f t="shared" si="101"/>
        <v>3</v>
      </c>
      <c r="L2162" s="322"/>
      <c r="M2162" s="322"/>
      <c r="N2162" s="322"/>
      <c r="O2162" s="322"/>
      <c r="P2162" s="322"/>
      <c r="Q2162" s="250">
        <f>_xlfn.XLOOKUP($I2162,Inputs!$G$6:$G$23,Inputs!$J$6:$J$23)*$K2162</f>
        <v>402</v>
      </c>
      <c r="R2162" s="250">
        <f>_xlfn.XLOOKUP($I2162,Inputs!$G$6:$G$23,Inputs!$K$6:$K$23)*$K2162</f>
        <v>435</v>
      </c>
      <c r="S2162" s="211" t="s">
        <v>2713</v>
      </c>
      <c r="T2162" s="31" t="s">
        <v>3313</v>
      </c>
      <c r="U2162" s="211" t="s">
        <v>2714</v>
      </c>
      <c r="V2162" s="31" t="s">
        <v>3314</v>
      </c>
      <c r="W2162" s="16"/>
      <c r="X2162" s="16"/>
      <c r="Y2162" s="74">
        <v>2141</v>
      </c>
      <c r="Z2162" s="196" t="str">
        <f t="shared" si="102"/>
        <v/>
      </c>
    </row>
    <row r="2163" spans="2:26" ht="18.75">
      <c r="B2163" s="211" t="s">
        <v>2711</v>
      </c>
      <c r="C2163" s="211" t="s">
        <v>2808</v>
      </c>
      <c r="D2163" s="46" t="s">
        <v>2783</v>
      </c>
      <c r="E2163" s="31">
        <v>1</v>
      </c>
      <c r="F2163" s="31" t="s">
        <v>2807</v>
      </c>
      <c r="G2163" s="318">
        <v>15</v>
      </c>
      <c r="H2163" s="318">
        <f t="shared" si="100"/>
        <v>9.2592592592592595</v>
      </c>
      <c r="I2163" s="319">
        <v>230</v>
      </c>
      <c r="J2163" s="251">
        <f>_xlfn.XLOOKUP($I2163,Inputs!$C$6:$C$23,Inputs!$D$6:$D$23)*$G2163</f>
        <v>7.1999999999999993</v>
      </c>
      <c r="K2163" s="252">
        <f t="shared" si="101"/>
        <v>3</v>
      </c>
      <c r="L2163" s="322"/>
      <c r="M2163" s="322"/>
      <c r="N2163" s="322"/>
      <c r="O2163" s="322"/>
      <c r="P2163" s="322"/>
      <c r="Q2163" s="250">
        <f>_xlfn.XLOOKUP($I2163,Inputs!$G$6:$G$23,Inputs!$J$6:$J$23)*$K2163</f>
        <v>402</v>
      </c>
      <c r="R2163" s="250">
        <f>_xlfn.XLOOKUP($I2163,Inputs!$G$6:$G$23,Inputs!$K$6:$K$23)*$K2163</f>
        <v>435</v>
      </c>
      <c r="S2163" s="211" t="s">
        <v>2714</v>
      </c>
      <c r="T2163" s="31" t="s">
        <v>3314</v>
      </c>
      <c r="U2163" s="211" t="s">
        <v>2715</v>
      </c>
      <c r="V2163" s="31" t="s">
        <v>4202</v>
      </c>
      <c r="W2163" s="16"/>
      <c r="X2163" s="16"/>
      <c r="Y2163" s="74">
        <v>2142</v>
      </c>
      <c r="Z2163" s="196" t="str">
        <f t="shared" si="102"/>
        <v/>
      </c>
    </row>
    <row r="2164" spans="2:26" ht="18.75">
      <c r="B2164" s="211" t="s">
        <v>2716</v>
      </c>
      <c r="C2164" s="211" t="s">
        <v>2808</v>
      </c>
      <c r="D2164" s="46" t="s">
        <v>2783</v>
      </c>
      <c r="E2164" s="31">
        <v>1</v>
      </c>
      <c r="F2164" s="31" t="s">
        <v>2807</v>
      </c>
      <c r="G2164" s="318">
        <v>17</v>
      </c>
      <c r="H2164" s="318">
        <f t="shared" si="100"/>
        <v>10.493827160493826</v>
      </c>
      <c r="I2164" s="319">
        <v>230</v>
      </c>
      <c r="J2164" s="251">
        <f>_xlfn.XLOOKUP($I2164,Inputs!$C$6:$C$23,Inputs!$D$6:$D$23)*$G2164</f>
        <v>8.16</v>
      </c>
      <c r="K2164" s="252">
        <f t="shared" si="101"/>
        <v>3</v>
      </c>
      <c r="L2164" s="322"/>
      <c r="M2164" s="322"/>
      <c r="N2164" s="322"/>
      <c r="O2164" s="322"/>
      <c r="P2164" s="322"/>
      <c r="Q2164" s="250">
        <f>_xlfn.XLOOKUP($I2164,Inputs!$G$6:$G$23,Inputs!$J$6:$J$23)*$K2164</f>
        <v>402</v>
      </c>
      <c r="R2164" s="250">
        <f>_xlfn.XLOOKUP($I2164,Inputs!$G$6:$G$23,Inputs!$K$6:$K$23)*$K2164</f>
        <v>435</v>
      </c>
      <c r="S2164" s="211" t="s">
        <v>2704</v>
      </c>
      <c r="T2164" s="31" t="s">
        <v>4628</v>
      </c>
      <c r="U2164" s="211" t="s">
        <v>2712</v>
      </c>
      <c r="V2164" s="31" t="s">
        <v>3312</v>
      </c>
      <c r="W2164" s="16"/>
      <c r="X2164" s="16"/>
      <c r="Y2164" s="74">
        <v>2143</v>
      </c>
      <c r="Z2164" s="196" t="str">
        <f t="shared" si="102"/>
        <v/>
      </c>
    </row>
    <row r="2165" spans="2:26" ht="18.75">
      <c r="B2165" s="211" t="s">
        <v>2716</v>
      </c>
      <c r="C2165" s="211" t="s">
        <v>2808</v>
      </c>
      <c r="D2165" s="46" t="s">
        <v>2783</v>
      </c>
      <c r="E2165" s="31">
        <v>1</v>
      </c>
      <c r="F2165" s="31" t="s">
        <v>2807</v>
      </c>
      <c r="G2165" s="318">
        <v>7</v>
      </c>
      <c r="H2165" s="318">
        <f t="shared" si="100"/>
        <v>4.3209876543209873</v>
      </c>
      <c r="I2165" s="319">
        <v>230</v>
      </c>
      <c r="J2165" s="251">
        <f>_xlfn.XLOOKUP($I2165,Inputs!$C$6:$C$23,Inputs!$D$6:$D$23)*$G2165</f>
        <v>3.36</v>
      </c>
      <c r="K2165" s="252">
        <f t="shared" si="101"/>
        <v>3</v>
      </c>
      <c r="L2165" s="322"/>
      <c r="M2165" s="322"/>
      <c r="N2165" s="322"/>
      <c r="O2165" s="322"/>
      <c r="P2165" s="322"/>
      <c r="Q2165" s="250">
        <f>_xlfn.XLOOKUP($I2165,Inputs!$G$6:$G$23,Inputs!$J$6:$J$23)*$K2165</f>
        <v>402</v>
      </c>
      <c r="R2165" s="250">
        <f>_xlfn.XLOOKUP($I2165,Inputs!$G$6:$G$23,Inputs!$K$6:$K$23)*$K2165</f>
        <v>435</v>
      </c>
      <c r="S2165" s="211" t="s">
        <v>2712</v>
      </c>
      <c r="T2165" s="31" t="s">
        <v>3312</v>
      </c>
      <c r="U2165" s="211" t="s">
        <v>2456</v>
      </c>
      <c r="V2165" s="31" t="s">
        <v>4165</v>
      </c>
      <c r="W2165" s="16"/>
      <c r="X2165" s="16"/>
      <c r="Y2165" s="74">
        <v>2144</v>
      </c>
      <c r="Z2165" s="196" t="str">
        <f t="shared" si="102"/>
        <v/>
      </c>
    </row>
    <row r="2166" spans="2:26" ht="18.75">
      <c r="B2166" s="211" t="s">
        <v>2716</v>
      </c>
      <c r="C2166" s="211" t="s">
        <v>2808</v>
      </c>
      <c r="D2166" s="46" t="s">
        <v>2783</v>
      </c>
      <c r="E2166" s="31">
        <v>1</v>
      </c>
      <c r="F2166" s="31" t="s">
        <v>2807</v>
      </c>
      <c r="G2166" s="318">
        <v>8</v>
      </c>
      <c r="H2166" s="318">
        <f t="shared" si="100"/>
        <v>4.9382716049382713</v>
      </c>
      <c r="I2166" s="319">
        <v>230</v>
      </c>
      <c r="J2166" s="251">
        <f>_xlfn.XLOOKUP($I2166,Inputs!$C$6:$C$23,Inputs!$D$6:$D$23)*$G2166</f>
        <v>3.84</v>
      </c>
      <c r="K2166" s="252">
        <f t="shared" si="101"/>
        <v>3</v>
      </c>
      <c r="L2166" s="322"/>
      <c r="M2166" s="322"/>
      <c r="N2166" s="322"/>
      <c r="O2166" s="322"/>
      <c r="P2166" s="322"/>
      <c r="Q2166" s="250">
        <f>_xlfn.XLOOKUP($I2166,Inputs!$G$6:$G$23,Inputs!$J$6:$J$23)*$K2166</f>
        <v>402</v>
      </c>
      <c r="R2166" s="250">
        <f>_xlfn.XLOOKUP($I2166,Inputs!$G$6:$G$23,Inputs!$K$6:$K$23)*$K2166</f>
        <v>435</v>
      </c>
      <c r="S2166" s="211" t="s">
        <v>2712</v>
      </c>
      <c r="T2166" s="31" t="s">
        <v>3312</v>
      </c>
      <c r="U2166" s="211" t="s">
        <v>2713</v>
      </c>
      <c r="V2166" s="31" t="s">
        <v>3313</v>
      </c>
      <c r="W2166" s="16"/>
      <c r="X2166" s="16"/>
      <c r="Y2166" s="74">
        <v>2145</v>
      </c>
      <c r="Z2166" s="196" t="str">
        <f t="shared" si="102"/>
        <v/>
      </c>
    </row>
    <row r="2167" spans="2:26" ht="18.75">
      <c r="B2167" s="211" t="s">
        <v>2716</v>
      </c>
      <c r="C2167" s="211" t="s">
        <v>2808</v>
      </c>
      <c r="D2167" s="46" t="s">
        <v>2783</v>
      </c>
      <c r="E2167" s="31">
        <v>1</v>
      </c>
      <c r="F2167" s="31" t="s">
        <v>2807</v>
      </c>
      <c r="G2167" s="318">
        <v>2</v>
      </c>
      <c r="H2167" s="318">
        <f t="shared" si="100"/>
        <v>1.2345679012345678</v>
      </c>
      <c r="I2167" s="319">
        <v>230</v>
      </c>
      <c r="J2167" s="251">
        <f>_xlfn.XLOOKUP($I2167,Inputs!$C$6:$C$23,Inputs!$D$6:$D$23)*$G2167</f>
        <v>0.96</v>
      </c>
      <c r="K2167" s="252">
        <f t="shared" si="101"/>
        <v>3</v>
      </c>
      <c r="L2167" s="322"/>
      <c r="M2167" s="322"/>
      <c r="N2167" s="322"/>
      <c r="O2167" s="322"/>
      <c r="P2167" s="322"/>
      <c r="Q2167" s="250">
        <f>_xlfn.XLOOKUP($I2167,Inputs!$G$6:$G$23,Inputs!$J$6:$J$23)*$K2167</f>
        <v>402</v>
      </c>
      <c r="R2167" s="250">
        <f>_xlfn.XLOOKUP($I2167,Inputs!$G$6:$G$23,Inputs!$K$6:$K$23)*$K2167</f>
        <v>435</v>
      </c>
      <c r="S2167" s="211" t="s">
        <v>2713</v>
      </c>
      <c r="T2167" s="31" t="s">
        <v>3313</v>
      </c>
      <c r="U2167" s="211" t="s">
        <v>2714</v>
      </c>
      <c r="V2167" s="31" t="s">
        <v>3314</v>
      </c>
      <c r="W2167" s="16"/>
      <c r="X2167" s="16"/>
      <c r="Y2167" s="74">
        <v>2146</v>
      </c>
      <c r="Z2167" s="196" t="str">
        <f t="shared" si="102"/>
        <v/>
      </c>
    </row>
    <row r="2168" spans="2:26" ht="18.75">
      <c r="B2168" s="211" t="s">
        <v>2716</v>
      </c>
      <c r="C2168" s="211" t="s">
        <v>2808</v>
      </c>
      <c r="D2168" s="46" t="s">
        <v>2783</v>
      </c>
      <c r="E2168" s="31">
        <v>1</v>
      </c>
      <c r="F2168" s="31" t="s">
        <v>2807</v>
      </c>
      <c r="G2168" s="318">
        <v>15</v>
      </c>
      <c r="H2168" s="318">
        <f t="shared" si="100"/>
        <v>9.2592592592592595</v>
      </c>
      <c r="I2168" s="319">
        <v>230</v>
      </c>
      <c r="J2168" s="251">
        <f>_xlfn.XLOOKUP($I2168,Inputs!$C$6:$C$23,Inputs!$D$6:$D$23)*$G2168</f>
        <v>7.1999999999999993</v>
      </c>
      <c r="K2168" s="252">
        <f t="shared" si="101"/>
        <v>3</v>
      </c>
      <c r="L2168" s="322"/>
      <c r="M2168" s="322"/>
      <c r="N2168" s="322"/>
      <c r="O2168" s="322"/>
      <c r="P2168" s="322"/>
      <c r="Q2168" s="250">
        <f>_xlfn.XLOOKUP($I2168,Inputs!$G$6:$G$23,Inputs!$J$6:$J$23)*$K2168</f>
        <v>402</v>
      </c>
      <c r="R2168" s="250">
        <f>_xlfn.XLOOKUP($I2168,Inputs!$G$6:$G$23,Inputs!$K$6:$K$23)*$K2168</f>
        <v>435</v>
      </c>
      <c r="S2168" s="211" t="s">
        <v>2714</v>
      </c>
      <c r="T2168" s="31" t="s">
        <v>3314</v>
      </c>
      <c r="U2168" s="211" t="s">
        <v>2715</v>
      </c>
      <c r="V2168" s="31" t="s">
        <v>4202</v>
      </c>
      <c r="W2168" s="16"/>
      <c r="X2168" s="16"/>
      <c r="Y2168" s="74">
        <v>2147</v>
      </c>
      <c r="Z2168" s="196" t="str">
        <f t="shared" si="102"/>
        <v/>
      </c>
    </row>
    <row r="2169" spans="2:26" ht="18.75">
      <c r="B2169" s="211" t="s">
        <v>2717</v>
      </c>
      <c r="C2169" s="211" t="s">
        <v>2808</v>
      </c>
      <c r="D2169" s="46" t="s">
        <v>2783</v>
      </c>
      <c r="E2169" s="31">
        <v>1</v>
      </c>
      <c r="F2169" s="31" t="s">
        <v>2807</v>
      </c>
      <c r="G2169" s="318">
        <v>0.1</v>
      </c>
      <c r="H2169" s="318">
        <f t="shared" si="100"/>
        <v>6.1728395061728392E-2</v>
      </c>
      <c r="I2169" s="319">
        <v>230</v>
      </c>
      <c r="J2169" s="251">
        <f>_xlfn.XLOOKUP($I2169,Inputs!$C$6:$C$23,Inputs!$D$6:$D$23)*$G2169</f>
        <v>4.8000000000000001E-2</v>
      </c>
      <c r="K2169" s="252">
        <f t="shared" si="101"/>
        <v>3</v>
      </c>
      <c r="L2169" s="322"/>
      <c r="M2169" s="322"/>
      <c r="N2169" s="322"/>
      <c r="O2169" s="322"/>
      <c r="P2169" s="322"/>
      <c r="Q2169" s="250">
        <f>_xlfn.XLOOKUP($I2169,Inputs!$G$6:$G$23,Inputs!$J$6:$J$23)*$K2169</f>
        <v>402</v>
      </c>
      <c r="R2169" s="250">
        <f>_xlfn.XLOOKUP($I2169,Inputs!$G$6:$G$23,Inputs!$K$6:$K$23)*$K2169</f>
        <v>435</v>
      </c>
      <c r="S2169" s="211" t="s">
        <v>2486</v>
      </c>
      <c r="T2169" s="31" t="s">
        <v>3016</v>
      </c>
      <c r="U2169" s="211" t="s">
        <v>2487</v>
      </c>
      <c r="V2169" s="31" t="s">
        <v>3989</v>
      </c>
      <c r="W2169" s="16"/>
      <c r="X2169" s="16"/>
      <c r="Y2169" s="74">
        <v>2148</v>
      </c>
      <c r="Z2169" s="196" t="str">
        <f t="shared" si="102"/>
        <v/>
      </c>
    </row>
    <row r="2170" spans="2:26" ht="18.75">
      <c r="B2170" s="211" t="s">
        <v>2717</v>
      </c>
      <c r="C2170" s="211" t="s">
        <v>2808</v>
      </c>
      <c r="D2170" s="46" t="s">
        <v>2783</v>
      </c>
      <c r="E2170" s="31">
        <v>1</v>
      </c>
      <c r="F2170" s="31" t="s">
        <v>2807</v>
      </c>
      <c r="G2170" s="318">
        <v>3</v>
      </c>
      <c r="H2170" s="318">
        <f t="shared" si="100"/>
        <v>1.8518518518518516</v>
      </c>
      <c r="I2170" s="319">
        <v>230</v>
      </c>
      <c r="J2170" s="251">
        <f>_xlfn.XLOOKUP($I2170,Inputs!$C$6:$C$23,Inputs!$D$6:$D$23)*$G2170</f>
        <v>1.44</v>
      </c>
      <c r="K2170" s="252">
        <f t="shared" si="101"/>
        <v>3</v>
      </c>
      <c r="L2170" s="322"/>
      <c r="M2170" s="322"/>
      <c r="N2170" s="322"/>
      <c r="O2170" s="322"/>
      <c r="P2170" s="322"/>
      <c r="Q2170" s="250">
        <f>_xlfn.XLOOKUP($I2170,Inputs!$G$6:$G$23,Inputs!$J$6:$J$23)*$K2170</f>
        <v>402</v>
      </c>
      <c r="R2170" s="250">
        <f>_xlfn.XLOOKUP($I2170,Inputs!$G$6:$G$23,Inputs!$K$6:$K$23)*$K2170</f>
        <v>435</v>
      </c>
      <c r="S2170" s="211" t="s">
        <v>2486</v>
      </c>
      <c r="T2170" s="31" t="s">
        <v>3016</v>
      </c>
      <c r="U2170" s="211" t="s">
        <v>4742</v>
      </c>
      <c r="V2170" s="31" t="s">
        <v>4586</v>
      </c>
      <c r="W2170" s="16"/>
      <c r="X2170" s="16"/>
      <c r="Y2170" s="74">
        <v>2149</v>
      </c>
      <c r="Z2170" s="196" t="str">
        <f t="shared" si="102"/>
        <v/>
      </c>
    </row>
    <row r="2171" spans="2:26" ht="18.75">
      <c r="B2171" s="211" t="s">
        <v>2717</v>
      </c>
      <c r="C2171" s="211" t="s">
        <v>2808</v>
      </c>
      <c r="D2171" s="46" t="s">
        <v>2783</v>
      </c>
      <c r="E2171" s="31">
        <v>1</v>
      </c>
      <c r="F2171" s="31" t="s">
        <v>2807</v>
      </c>
      <c r="G2171" s="318">
        <v>20</v>
      </c>
      <c r="H2171" s="318">
        <f t="shared" si="100"/>
        <v>12.345679012345679</v>
      </c>
      <c r="I2171" s="319">
        <v>230</v>
      </c>
      <c r="J2171" s="251">
        <f>_xlfn.XLOOKUP($I2171,Inputs!$C$6:$C$23,Inputs!$D$6:$D$23)*$G2171</f>
        <v>9.6</v>
      </c>
      <c r="K2171" s="252">
        <f t="shared" si="101"/>
        <v>3</v>
      </c>
      <c r="L2171" s="322"/>
      <c r="M2171" s="322"/>
      <c r="N2171" s="322"/>
      <c r="O2171" s="322"/>
      <c r="P2171" s="322"/>
      <c r="Q2171" s="250">
        <f>_xlfn.XLOOKUP($I2171,Inputs!$G$6:$G$23,Inputs!$J$6:$J$23)*$K2171</f>
        <v>402</v>
      </c>
      <c r="R2171" s="250">
        <f>_xlfn.XLOOKUP($I2171,Inputs!$G$6:$G$23,Inputs!$K$6:$K$23)*$K2171</f>
        <v>435</v>
      </c>
      <c r="S2171" s="211" t="s">
        <v>2381</v>
      </c>
      <c r="T2171" s="31" t="s">
        <v>4614</v>
      </c>
      <c r="U2171" s="211" t="s">
        <v>4484</v>
      </c>
      <c r="V2171" s="31" t="s">
        <v>3252</v>
      </c>
      <c r="W2171" s="16"/>
      <c r="X2171" s="16"/>
      <c r="Y2171" s="74">
        <v>2150</v>
      </c>
      <c r="Z2171" s="196" t="str">
        <f t="shared" si="102"/>
        <v/>
      </c>
    </row>
    <row r="2172" spans="2:26" ht="18.75">
      <c r="B2172" s="211" t="s">
        <v>2717</v>
      </c>
      <c r="C2172" s="211" t="s">
        <v>2808</v>
      </c>
      <c r="D2172" s="46" t="s">
        <v>2783</v>
      </c>
      <c r="E2172" s="31">
        <v>1</v>
      </c>
      <c r="F2172" s="31" t="s">
        <v>2807</v>
      </c>
      <c r="G2172" s="318">
        <v>0.1</v>
      </c>
      <c r="H2172" s="318">
        <f t="shared" si="100"/>
        <v>6.1728395061728392E-2</v>
      </c>
      <c r="I2172" s="319">
        <v>230</v>
      </c>
      <c r="J2172" s="251">
        <f>_xlfn.XLOOKUP($I2172,Inputs!$C$6:$C$23,Inputs!$D$6:$D$23)*$G2172</f>
        <v>4.8000000000000001E-2</v>
      </c>
      <c r="K2172" s="252">
        <f t="shared" si="101"/>
        <v>3</v>
      </c>
      <c r="L2172" s="322"/>
      <c r="M2172" s="322"/>
      <c r="N2172" s="322"/>
      <c r="O2172" s="322"/>
      <c r="P2172" s="322"/>
      <c r="Q2172" s="250">
        <f>_xlfn.XLOOKUP($I2172,Inputs!$G$6:$G$23,Inputs!$J$6:$J$23)*$K2172</f>
        <v>402</v>
      </c>
      <c r="R2172" s="250">
        <f>_xlfn.XLOOKUP($I2172,Inputs!$G$6:$G$23,Inputs!$K$6:$K$23)*$K2172</f>
        <v>435</v>
      </c>
      <c r="S2172" s="211" t="s">
        <v>4484</v>
      </c>
      <c r="T2172" s="31" t="s">
        <v>3252</v>
      </c>
      <c r="U2172" s="211" t="s">
        <v>4743</v>
      </c>
      <c r="V2172" s="31" t="s">
        <v>4587</v>
      </c>
      <c r="W2172" s="16"/>
      <c r="X2172" s="16"/>
      <c r="Y2172" s="74">
        <v>2151</v>
      </c>
      <c r="Z2172" s="196" t="str">
        <f t="shared" si="102"/>
        <v/>
      </c>
    </row>
    <row r="2173" spans="2:26" ht="18.75">
      <c r="B2173" s="211" t="s">
        <v>2717</v>
      </c>
      <c r="C2173" s="211" t="s">
        <v>2808</v>
      </c>
      <c r="D2173" s="46" t="s">
        <v>2783</v>
      </c>
      <c r="E2173" s="31">
        <v>1</v>
      </c>
      <c r="F2173" s="31" t="s">
        <v>2807</v>
      </c>
      <c r="G2173" s="318">
        <v>3</v>
      </c>
      <c r="H2173" s="318">
        <f t="shared" si="100"/>
        <v>1.8518518518518516</v>
      </c>
      <c r="I2173" s="319">
        <v>230</v>
      </c>
      <c r="J2173" s="251">
        <f>_xlfn.XLOOKUP($I2173,Inputs!$C$6:$C$23,Inputs!$D$6:$D$23)*$G2173</f>
        <v>1.44</v>
      </c>
      <c r="K2173" s="252">
        <f t="shared" si="101"/>
        <v>3</v>
      </c>
      <c r="L2173" s="322"/>
      <c r="M2173" s="322"/>
      <c r="N2173" s="322"/>
      <c r="O2173" s="322"/>
      <c r="P2173" s="322"/>
      <c r="Q2173" s="250">
        <f>_xlfn.XLOOKUP($I2173,Inputs!$G$6:$G$23,Inputs!$J$6:$J$23)*$K2173</f>
        <v>402</v>
      </c>
      <c r="R2173" s="250">
        <f>_xlfn.XLOOKUP($I2173,Inputs!$G$6:$G$23,Inputs!$K$6:$K$23)*$K2173</f>
        <v>435</v>
      </c>
      <c r="S2173" s="211" t="s">
        <v>4484</v>
      </c>
      <c r="T2173" s="31" t="s">
        <v>3252</v>
      </c>
      <c r="U2173" s="211" t="s">
        <v>2486</v>
      </c>
      <c r="V2173" s="31" t="s">
        <v>3016</v>
      </c>
      <c r="W2173" s="16"/>
      <c r="X2173" s="16"/>
      <c r="Y2173" s="74">
        <v>2152</v>
      </c>
      <c r="Z2173" s="196" t="str">
        <f t="shared" si="102"/>
        <v/>
      </c>
    </row>
    <row r="2174" spans="2:26" ht="18.75">
      <c r="B2174" s="211" t="s">
        <v>2718</v>
      </c>
      <c r="C2174" s="211" t="s">
        <v>2808</v>
      </c>
      <c r="D2174" s="46" t="s">
        <v>2783</v>
      </c>
      <c r="E2174" s="31">
        <v>1</v>
      </c>
      <c r="F2174" s="31" t="s">
        <v>2807</v>
      </c>
      <c r="G2174" s="318">
        <v>25</v>
      </c>
      <c r="H2174" s="318">
        <f t="shared" si="100"/>
        <v>15.432098765432098</v>
      </c>
      <c r="I2174" s="319">
        <v>230</v>
      </c>
      <c r="J2174" s="251">
        <f>_xlfn.XLOOKUP($I2174,Inputs!$C$6:$C$23,Inputs!$D$6:$D$23)*$G2174</f>
        <v>12</v>
      </c>
      <c r="K2174" s="252">
        <f t="shared" si="101"/>
        <v>3</v>
      </c>
      <c r="L2174" s="322"/>
      <c r="M2174" s="322"/>
      <c r="N2174" s="322"/>
      <c r="O2174" s="322"/>
      <c r="P2174" s="322"/>
      <c r="Q2174" s="250">
        <f>_xlfn.XLOOKUP($I2174,Inputs!$G$6:$G$23,Inputs!$J$6:$J$23)*$K2174</f>
        <v>402</v>
      </c>
      <c r="R2174" s="250">
        <f>_xlfn.XLOOKUP($I2174,Inputs!$G$6:$G$23,Inputs!$K$6:$K$23)*$K2174</f>
        <v>435</v>
      </c>
      <c r="S2174" s="211" t="s">
        <v>2381</v>
      </c>
      <c r="T2174" s="31" t="s">
        <v>4614</v>
      </c>
      <c r="U2174" s="211" t="s">
        <v>1911</v>
      </c>
      <c r="V2174" s="31" t="s">
        <v>4144</v>
      </c>
      <c r="W2174" s="16"/>
      <c r="X2174" s="16"/>
      <c r="Y2174" s="74">
        <v>2153</v>
      </c>
      <c r="Z2174" s="196" t="str">
        <f t="shared" si="102"/>
        <v/>
      </c>
    </row>
    <row r="2175" spans="2:26" ht="18.75">
      <c r="B2175" s="211" t="s">
        <v>2719</v>
      </c>
      <c r="C2175" s="211" t="s">
        <v>2808</v>
      </c>
      <c r="D2175" s="46" t="s">
        <v>2783</v>
      </c>
      <c r="E2175" s="31">
        <v>1</v>
      </c>
      <c r="F2175" s="31" t="s">
        <v>2807</v>
      </c>
      <c r="G2175" s="318">
        <v>25</v>
      </c>
      <c r="H2175" s="318">
        <f t="shared" si="100"/>
        <v>15.432098765432098</v>
      </c>
      <c r="I2175" s="319">
        <v>230</v>
      </c>
      <c r="J2175" s="251">
        <f>_xlfn.XLOOKUP($I2175,Inputs!$C$6:$C$23,Inputs!$D$6:$D$23)*$G2175</f>
        <v>12</v>
      </c>
      <c r="K2175" s="252">
        <f t="shared" si="101"/>
        <v>3</v>
      </c>
      <c r="L2175" s="322"/>
      <c r="M2175" s="322"/>
      <c r="N2175" s="322"/>
      <c r="O2175" s="322"/>
      <c r="P2175" s="322"/>
      <c r="Q2175" s="250">
        <f>_xlfn.XLOOKUP($I2175,Inputs!$G$6:$G$23,Inputs!$J$6:$J$23)*$K2175</f>
        <v>402</v>
      </c>
      <c r="R2175" s="250">
        <f>_xlfn.XLOOKUP($I2175,Inputs!$G$6:$G$23,Inputs!$K$6:$K$23)*$K2175</f>
        <v>435</v>
      </c>
      <c r="S2175" s="211" t="s">
        <v>2381</v>
      </c>
      <c r="T2175" s="31" t="s">
        <v>4614</v>
      </c>
      <c r="U2175" s="211" t="s">
        <v>1911</v>
      </c>
      <c r="V2175" s="31" t="s">
        <v>4144</v>
      </c>
      <c r="W2175" s="16"/>
      <c r="X2175" s="16"/>
      <c r="Y2175" s="74">
        <v>2154</v>
      </c>
      <c r="Z2175" s="196" t="str">
        <f t="shared" si="102"/>
        <v/>
      </c>
    </row>
    <row r="2176" spans="2:26" ht="18.75">
      <c r="B2176" s="211" t="s">
        <v>2720</v>
      </c>
      <c r="C2176" s="211" t="s">
        <v>2808</v>
      </c>
      <c r="D2176" s="46" t="s">
        <v>2783</v>
      </c>
      <c r="E2176" s="31">
        <v>1</v>
      </c>
      <c r="F2176" s="31" t="s">
        <v>2807</v>
      </c>
      <c r="G2176" s="318">
        <v>190</v>
      </c>
      <c r="H2176" s="318">
        <f t="shared" si="100"/>
        <v>117.28395061728395</v>
      </c>
      <c r="I2176" s="319">
        <v>230</v>
      </c>
      <c r="J2176" s="251">
        <f>_xlfn.XLOOKUP($I2176,Inputs!$C$6:$C$23,Inputs!$D$6:$D$23)*$G2176</f>
        <v>91.2</v>
      </c>
      <c r="K2176" s="252">
        <f t="shared" si="101"/>
        <v>1.8310618272898442</v>
      </c>
      <c r="L2176" s="322"/>
      <c r="M2176" s="322"/>
      <c r="N2176" s="322"/>
      <c r="O2176" s="322"/>
      <c r="P2176" s="322"/>
      <c r="Q2176" s="250">
        <f>_xlfn.XLOOKUP($I2176,Inputs!$G$6:$G$23,Inputs!$J$6:$J$23)*$K2176</f>
        <v>245.36228485683912</v>
      </c>
      <c r="R2176" s="250">
        <f>_xlfn.XLOOKUP($I2176,Inputs!$G$6:$G$23,Inputs!$K$6:$K$23)*$K2176</f>
        <v>265.50396495702739</v>
      </c>
      <c r="S2176" s="211" t="s">
        <v>2381</v>
      </c>
      <c r="T2176" s="31" t="s">
        <v>4614</v>
      </c>
      <c r="U2176" s="211" t="s">
        <v>1404</v>
      </c>
      <c r="V2176" s="31" t="s">
        <v>3926</v>
      </c>
      <c r="W2176" s="16"/>
      <c r="X2176" s="16"/>
      <c r="Y2176" s="74">
        <v>2155</v>
      </c>
      <c r="Z2176" s="196" t="str">
        <f t="shared" si="102"/>
        <v/>
      </c>
    </row>
    <row r="2177" spans="2:26" ht="18.75">
      <c r="B2177" s="211" t="s">
        <v>2721</v>
      </c>
      <c r="C2177" s="211" t="s">
        <v>2808</v>
      </c>
      <c r="D2177" s="46" t="s">
        <v>2783</v>
      </c>
      <c r="E2177" s="31">
        <v>1</v>
      </c>
      <c r="F2177" s="31" t="s">
        <v>2807</v>
      </c>
      <c r="G2177" s="318">
        <v>25</v>
      </c>
      <c r="H2177" s="318">
        <f t="shared" si="100"/>
        <v>15.432098765432098</v>
      </c>
      <c r="I2177" s="319">
        <v>230</v>
      </c>
      <c r="J2177" s="251">
        <f>_xlfn.XLOOKUP($I2177,Inputs!$C$6:$C$23,Inputs!$D$6:$D$23)*$G2177</f>
        <v>12</v>
      </c>
      <c r="K2177" s="252">
        <f t="shared" si="101"/>
        <v>3</v>
      </c>
      <c r="L2177" s="322"/>
      <c r="M2177" s="322"/>
      <c r="N2177" s="322"/>
      <c r="O2177" s="322"/>
      <c r="P2177" s="322"/>
      <c r="Q2177" s="250">
        <f>_xlfn.XLOOKUP($I2177,Inputs!$G$6:$G$23,Inputs!$J$6:$J$23)*$K2177</f>
        <v>402</v>
      </c>
      <c r="R2177" s="250">
        <f>_xlfn.XLOOKUP($I2177,Inputs!$G$6:$G$23,Inputs!$K$6:$K$23)*$K2177</f>
        <v>435</v>
      </c>
      <c r="S2177" s="211" t="s">
        <v>4403</v>
      </c>
      <c r="T2177" s="31" t="s">
        <v>4504</v>
      </c>
      <c r="U2177" s="211" t="s">
        <v>1595</v>
      </c>
      <c r="V2177" s="31" t="s">
        <v>4632</v>
      </c>
      <c r="W2177" s="16"/>
      <c r="X2177" s="16"/>
      <c r="Y2177" s="74">
        <v>2156</v>
      </c>
      <c r="Z2177" s="196" t="str">
        <f t="shared" si="102"/>
        <v/>
      </c>
    </row>
    <row r="2178" spans="2:26" ht="18.75">
      <c r="B2178" s="211" t="s">
        <v>2721</v>
      </c>
      <c r="C2178" s="211" t="s">
        <v>2808</v>
      </c>
      <c r="D2178" s="46" t="s">
        <v>2783</v>
      </c>
      <c r="E2178" s="31">
        <v>1</v>
      </c>
      <c r="F2178" s="31" t="s">
        <v>2807</v>
      </c>
      <c r="G2178" s="318">
        <v>10</v>
      </c>
      <c r="H2178" s="318">
        <f t="shared" si="100"/>
        <v>6.1728395061728394</v>
      </c>
      <c r="I2178" s="319">
        <v>230</v>
      </c>
      <c r="J2178" s="251">
        <f>_xlfn.XLOOKUP($I2178,Inputs!$C$6:$C$23,Inputs!$D$6:$D$23)*$G2178</f>
        <v>4.8</v>
      </c>
      <c r="K2178" s="252">
        <f t="shared" si="101"/>
        <v>3</v>
      </c>
      <c r="L2178" s="322"/>
      <c r="M2178" s="322"/>
      <c r="N2178" s="322"/>
      <c r="O2178" s="322"/>
      <c r="P2178" s="322"/>
      <c r="Q2178" s="250">
        <f>_xlfn.XLOOKUP($I2178,Inputs!$G$6:$G$23,Inputs!$J$6:$J$23)*$K2178</f>
        <v>402</v>
      </c>
      <c r="R2178" s="250">
        <f>_xlfn.XLOOKUP($I2178,Inputs!$G$6:$G$23,Inputs!$K$6:$K$23)*$K2178</f>
        <v>435</v>
      </c>
      <c r="S2178" s="211" t="s">
        <v>1595</v>
      </c>
      <c r="T2178" s="31" t="s">
        <v>4632</v>
      </c>
      <c r="U2178" s="211" t="s">
        <v>2441</v>
      </c>
      <c r="V2178" s="31" t="s">
        <v>3009</v>
      </c>
      <c r="W2178" s="16"/>
      <c r="X2178" s="16"/>
      <c r="Y2178" s="74">
        <v>2157</v>
      </c>
      <c r="Z2178" s="196" t="str">
        <f t="shared" si="102"/>
        <v/>
      </c>
    </row>
    <row r="2179" spans="2:26" ht="18.75">
      <c r="B2179" s="211" t="s">
        <v>2721</v>
      </c>
      <c r="C2179" s="211" t="s">
        <v>2808</v>
      </c>
      <c r="D2179" s="46" t="s">
        <v>2783</v>
      </c>
      <c r="E2179" s="31">
        <v>1</v>
      </c>
      <c r="F2179" s="31" t="s">
        <v>2807</v>
      </c>
      <c r="G2179" s="318">
        <v>10</v>
      </c>
      <c r="H2179" s="318">
        <f t="shared" si="100"/>
        <v>6.1728395061728394</v>
      </c>
      <c r="I2179" s="319">
        <v>230</v>
      </c>
      <c r="J2179" s="251">
        <f>_xlfn.XLOOKUP($I2179,Inputs!$C$6:$C$23,Inputs!$D$6:$D$23)*$G2179</f>
        <v>4.8</v>
      </c>
      <c r="K2179" s="252">
        <f t="shared" si="101"/>
        <v>3</v>
      </c>
      <c r="L2179" s="322"/>
      <c r="M2179" s="322"/>
      <c r="N2179" s="322"/>
      <c r="O2179" s="322"/>
      <c r="P2179" s="322"/>
      <c r="Q2179" s="250">
        <f>_xlfn.XLOOKUP($I2179,Inputs!$G$6:$G$23,Inputs!$J$6:$J$23)*$K2179</f>
        <v>402</v>
      </c>
      <c r="R2179" s="250">
        <f>_xlfn.XLOOKUP($I2179,Inputs!$G$6:$G$23,Inputs!$K$6:$K$23)*$K2179</f>
        <v>435</v>
      </c>
      <c r="S2179" s="211" t="s">
        <v>2441</v>
      </c>
      <c r="T2179" s="31" t="s">
        <v>3009</v>
      </c>
      <c r="U2179" s="211" t="s">
        <v>2722</v>
      </c>
      <c r="V2179" s="31" t="s">
        <v>3315</v>
      </c>
      <c r="W2179" s="16"/>
      <c r="X2179" s="16"/>
      <c r="Y2179" s="74">
        <v>2158</v>
      </c>
      <c r="Z2179" s="196" t="str">
        <f t="shared" si="102"/>
        <v/>
      </c>
    </row>
    <row r="2180" spans="2:26" ht="18.75">
      <c r="B2180" s="211" t="s">
        <v>2721</v>
      </c>
      <c r="C2180" s="211" t="s">
        <v>2808</v>
      </c>
      <c r="D2180" s="46" t="s">
        <v>2783</v>
      </c>
      <c r="E2180" s="31">
        <v>2</v>
      </c>
      <c r="F2180" s="31" t="s">
        <v>2807</v>
      </c>
      <c r="G2180" s="318">
        <v>0.1</v>
      </c>
      <c r="H2180" s="318">
        <f t="shared" ref="H2180:H2215" si="103">G2180/1.62</f>
        <v>6.1728395061728392E-2</v>
      </c>
      <c r="I2180" s="319">
        <v>230</v>
      </c>
      <c r="J2180" s="251">
        <f>_xlfn.XLOOKUP($I2180,Inputs!$C$6:$C$23,Inputs!$D$6:$D$23)*$G2180</f>
        <v>4.8000000000000001E-2</v>
      </c>
      <c r="K2180" s="252">
        <f t="shared" ref="K2180:K2215" si="104">IF((42.4*(H2180)^(-0.6595))&gt;=3,3,(IF(42.4*(H2180)^(-0.6595)&lt;=0.5,0.5,(42.4*(H2180)^(-0.6595)))))</f>
        <v>3</v>
      </c>
      <c r="L2180" s="322"/>
      <c r="M2180" s="322"/>
      <c r="N2180" s="322"/>
      <c r="O2180" s="322"/>
      <c r="P2180" s="322"/>
      <c r="Q2180" s="250">
        <f>_xlfn.XLOOKUP($I2180,Inputs!$G$6:$G$23,Inputs!$J$6:$J$23)*$K2180</f>
        <v>402</v>
      </c>
      <c r="R2180" s="250">
        <f>_xlfn.XLOOKUP($I2180,Inputs!$G$6:$G$23,Inputs!$K$6:$K$23)*$K2180</f>
        <v>435</v>
      </c>
      <c r="S2180" s="211" t="s">
        <v>2722</v>
      </c>
      <c r="T2180" s="31" t="s">
        <v>3315</v>
      </c>
      <c r="U2180" s="211" t="s">
        <v>2723</v>
      </c>
      <c r="V2180" s="31" t="s">
        <v>4053</v>
      </c>
      <c r="W2180" s="16"/>
      <c r="X2180" s="16"/>
      <c r="Y2180" s="74">
        <v>2159</v>
      </c>
      <c r="Z2180" s="196" t="str">
        <f t="shared" si="102"/>
        <v/>
      </c>
    </row>
    <row r="2181" spans="2:26" ht="18.75">
      <c r="B2181" s="211" t="s">
        <v>2721</v>
      </c>
      <c r="C2181" s="211" t="s">
        <v>2808</v>
      </c>
      <c r="D2181" s="46" t="s">
        <v>2783</v>
      </c>
      <c r="E2181" s="31">
        <v>1</v>
      </c>
      <c r="F2181" s="31" t="s">
        <v>2807</v>
      </c>
      <c r="G2181" s="318">
        <v>10</v>
      </c>
      <c r="H2181" s="318">
        <f t="shared" si="103"/>
        <v>6.1728395061728394</v>
      </c>
      <c r="I2181" s="319">
        <v>230</v>
      </c>
      <c r="J2181" s="251">
        <f>_xlfn.XLOOKUP($I2181,Inputs!$C$6:$C$23,Inputs!$D$6:$D$23)*$G2181</f>
        <v>4.8</v>
      </c>
      <c r="K2181" s="252">
        <f t="shared" si="104"/>
        <v>3</v>
      </c>
      <c r="L2181" s="322"/>
      <c r="M2181" s="322"/>
      <c r="N2181" s="322"/>
      <c r="O2181" s="322"/>
      <c r="P2181" s="322"/>
      <c r="Q2181" s="250">
        <f>_xlfn.XLOOKUP($I2181,Inputs!$G$6:$G$23,Inputs!$J$6:$J$23)*$K2181</f>
        <v>402</v>
      </c>
      <c r="R2181" s="250">
        <f>_xlfn.XLOOKUP($I2181,Inputs!$G$6:$G$23,Inputs!$K$6:$K$23)*$K2181</f>
        <v>435</v>
      </c>
      <c r="S2181" s="211" t="s">
        <v>2441</v>
      </c>
      <c r="T2181" s="31" t="s">
        <v>3009</v>
      </c>
      <c r="U2181" s="211" t="s">
        <v>2703</v>
      </c>
      <c r="V2181" s="31" t="s">
        <v>3360</v>
      </c>
      <c r="W2181" s="16"/>
      <c r="X2181" s="16"/>
      <c r="Y2181" s="74">
        <v>2160</v>
      </c>
      <c r="Z2181" s="196" t="str">
        <f t="shared" si="102"/>
        <v/>
      </c>
    </row>
    <row r="2182" spans="2:26" ht="18.75">
      <c r="B2182" s="211" t="s">
        <v>2721</v>
      </c>
      <c r="C2182" s="211" t="s">
        <v>2808</v>
      </c>
      <c r="D2182" s="46" t="s">
        <v>2783</v>
      </c>
      <c r="E2182" s="31">
        <v>1</v>
      </c>
      <c r="F2182" s="31" t="s">
        <v>2807</v>
      </c>
      <c r="G2182" s="318">
        <v>0.1</v>
      </c>
      <c r="H2182" s="318">
        <f t="shared" si="103"/>
        <v>6.1728395061728392E-2</v>
      </c>
      <c r="I2182" s="319">
        <v>230</v>
      </c>
      <c r="J2182" s="251">
        <f>_xlfn.XLOOKUP($I2182,Inputs!$C$6:$C$23,Inputs!$D$6:$D$23)*$G2182</f>
        <v>4.8000000000000001E-2</v>
      </c>
      <c r="K2182" s="252">
        <f t="shared" si="104"/>
        <v>3</v>
      </c>
      <c r="L2182" s="322"/>
      <c r="M2182" s="322"/>
      <c r="N2182" s="322"/>
      <c r="O2182" s="322"/>
      <c r="P2182" s="322"/>
      <c r="Q2182" s="250">
        <f>_xlfn.XLOOKUP($I2182,Inputs!$G$6:$G$23,Inputs!$J$6:$J$23)*$K2182</f>
        <v>402</v>
      </c>
      <c r="R2182" s="250">
        <f>_xlfn.XLOOKUP($I2182,Inputs!$G$6:$G$23,Inputs!$K$6:$K$23)*$K2182</f>
        <v>435</v>
      </c>
      <c r="S2182" s="211" t="s">
        <v>2703</v>
      </c>
      <c r="T2182" s="31" t="s">
        <v>3360</v>
      </c>
      <c r="U2182" s="211" t="s">
        <v>4345</v>
      </c>
      <c r="V2182" s="31" t="s">
        <v>3905</v>
      </c>
      <c r="W2182" s="16"/>
      <c r="X2182" s="16"/>
      <c r="Y2182" s="74">
        <v>2161</v>
      </c>
      <c r="Z2182" s="196" t="str">
        <f t="shared" si="102"/>
        <v/>
      </c>
    </row>
    <row r="2183" spans="2:26" ht="18.75">
      <c r="B2183" s="211" t="s">
        <v>2721</v>
      </c>
      <c r="C2183" s="211" t="s">
        <v>2808</v>
      </c>
      <c r="D2183" s="46" t="s">
        <v>2783</v>
      </c>
      <c r="E2183" s="31">
        <v>1</v>
      </c>
      <c r="F2183" s="31" t="s">
        <v>2807</v>
      </c>
      <c r="G2183" s="318">
        <v>10</v>
      </c>
      <c r="H2183" s="318">
        <f t="shared" si="103"/>
        <v>6.1728395061728394</v>
      </c>
      <c r="I2183" s="319">
        <v>230</v>
      </c>
      <c r="J2183" s="251">
        <f>_xlfn.XLOOKUP($I2183,Inputs!$C$6:$C$23,Inputs!$D$6:$D$23)*$G2183</f>
        <v>4.8</v>
      </c>
      <c r="K2183" s="252">
        <f t="shared" si="104"/>
        <v>3</v>
      </c>
      <c r="L2183" s="322"/>
      <c r="M2183" s="322"/>
      <c r="N2183" s="322"/>
      <c r="O2183" s="322"/>
      <c r="P2183" s="322"/>
      <c r="Q2183" s="250">
        <f>_xlfn.XLOOKUP($I2183,Inputs!$G$6:$G$23,Inputs!$J$6:$J$23)*$K2183</f>
        <v>402</v>
      </c>
      <c r="R2183" s="250">
        <f>_xlfn.XLOOKUP($I2183,Inputs!$G$6:$G$23,Inputs!$K$6:$K$23)*$K2183</f>
        <v>435</v>
      </c>
      <c r="S2183" s="211" t="s">
        <v>2703</v>
      </c>
      <c r="T2183" s="31" t="s">
        <v>3360</v>
      </c>
      <c r="U2183" s="211" t="s">
        <v>2702</v>
      </c>
      <c r="V2183" s="31" t="s">
        <v>3043</v>
      </c>
      <c r="W2183" s="16"/>
      <c r="X2183" s="16"/>
      <c r="Y2183" s="74">
        <v>2162</v>
      </c>
      <c r="Z2183" s="196" t="str">
        <f t="shared" si="102"/>
        <v/>
      </c>
    </row>
    <row r="2184" spans="2:26" ht="18.75">
      <c r="B2184" s="211" t="s">
        <v>2721</v>
      </c>
      <c r="C2184" s="211" t="s">
        <v>2808</v>
      </c>
      <c r="D2184" s="46" t="s">
        <v>2783</v>
      </c>
      <c r="E2184" s="31">
        <v>1</v>
      </c>
      <c r="F2184" s="31" t="s">
        <v>2807</v>
      </c>
      <c r="G2184" s="318">
        <v>0.1</v>
      </c>
      <c r="H2184" s="318">
        <f t="shared" si="103"/>
        <v>6.1728395061728392E-2</v>
      </c>
      <c r="I2184" s="319">
        <v>230</v>
      </c>
      <c r="J2184" s="251">
        <f>_xlfn.XLOOKUP($I2184,Inputs!$C$6:$C$23,Inputs!$D$6:$D$23)*$G2184</f>
        <v>4.8000000000000001E-2</v>
      </c>
      <c r="K2184" s="252">
        <f t="shared" si="104"/>
        <v>3</v>
      </c>
      <c r="L2184" s="322"/>
      <c r="M2184" s="322"/>
      <c r="N2184" s="322"/>
      <c r="O2184" s="322"/>
      <c r="P2184" s="322"/>
      <c r="Q2184" s="250">
        <f>_xlfn.XLOOKUP($I2184,Inputs!$G$6:$G$23,Inputs!$J$6:$J$23)*$K2184</f>
        <v>402</v>
      </c>
      <c r="R2184" s="250">
        <f>_xlfn.XLOOKUP($I2184,Inputs!$G$6:$G$23,Inputs!$K$6:$K$23)*$K2184</f>
        <v>435</v>
      </c>
      <c r="S2184" s="211" t="s">
        <v>2702</v>
      </c>
      <c r="T2184" s="31" t="s">
        <v>3043</v>
      </c>
      <c r="U2184" s="211" t="s">
        <v>4705</v>
      </c>
      <c r="V2184" s="31" t="s">
        <v>4518</v>
      </c>
      <c r="W2184" s="16"/>
      <c r="X2184" s="16"/>
      <c r="Y2184" s="74">
        <v>2163</v>
      </c>
      <c r="Z2184" s="196" t="str">
        <f t="shared" si="102"/>
        <v/>
      </c>
    </row>
    <row r="2185" spans="2:26" ht="18.75">
      <c r="B2185" s="211" t="s">
        <v>2721</v>
      </c>
      <c r="C2185" s="211" t="s">
        <v>2808</v>
      </c>
      <c r="D2185" s="46" t="s">
        <v>2783</v>
      </c>
      <c r="E2185" s="31">
        <v>1</v>
      </c>
      <c r="F2185" s="31" t="s">
        <v>2807</v>
      </c>
      <c r="G2185" s="318">
        <v>5</v>
      </c>
      <c r="H2185" s="318">
        <f t="shared" si="103"/>
        <v>3.0864197530864197</v>
      </c>
      <c r="I2185" s="319">
        <v>230</v>
      </c>
      <c r="J2185" s="251">
        <f>_xlfn.XLOOKUP($I2185,Inputs!$C$6:$C$23,Inputs!$D$6:$D$23)*$G2185</f>
        <v>2.4</v>
      </c>
      <c r="K2185" s="252">
        <f t="shared" si="104"/>
        <v>3</v>
      </c>
      <c r="L2185" s="322"/>
      <c r="M2185" s="322"/>
      <c r="N2185" s="322"/>
      <c r="O2185" s="322"/>
      <c r="P2185" s="322"/>
      <c r="Q2185" s="250">
        <f>_xlfn.XLOOKUP($I2185,Inputs!$G$6:$G$23,Inputs!$J$6:$J$23)*$K2185</f>
        <v>402</v>
      </c>
      <c r="R2185" s="250">
        <f>_xlfn.XLOOKUP($I2185,Inputs!$G$6:$G$23,Inputs!$K$6:$K$23)*$K2185</f>
        <v>435</v>
      </c>
      <c r="S2185" s="211" t="s">
        <v>2702</v>
      </c>
      <c r="T2185" s="31" t="s">
        <v>3043</v>
      </c>
      <c r="U2185" s="211" t="s">
        <v>2704</v>
      </c>
      <c r="V2185" s="31" t="s">
        <v>4628</v>
      </c>
      <c r="W2185" s="16"/>
      <c r="X2185" s="16"/>
      <c r="Y2185" s="74">
        <v>2164</v>
      </c>
      <c r="Z2185" s="196" t="str">
        <f t="shared" si="102"/>
        <v/>
      </c>
    </row>
    <row r="2186" spans="2:26" ht="18.75">
      <c r="B2186" s="211" t="s">
        <v>2724</v>
      </c>
      <c r="C2186" s="211" t="s">
        <v>2808</v>
      </c>
      <c r="D2186" s="46" t="s">
        <v>2783</v>
      </c>
      <c r="E2186" s="31">
        <v>1</v>
      </c>
      <c r="F2186" s="31" t="s">
        <v>2807</v>
      </c>
      <c r="G2186" s="318">
        <v>0.1</v>
      </c>
      <c r="H2186" s="318">
        <f t="shared" si="103"/>
        <v>6.1728395061728392E-2</v>
      </c>
      <c r="I2186" s="319">
        <v>115</v>
      </c>
      <c r="J2186" s="251">
        <f>_xlfn.XLOOKUP($I2186,Inputs!$C$6:$C$23,Inputs!$D$6:$D$23)*$G2186</f>
        <v>4.1714285714285718E-2</v>
      </c>
      <c r="K2186" s="252">
        <f t="shared" si="104"/>
        <v>3</v>
      </c>
      <c r="L2186" s="322"/>
      <c r="M2186" s="322"/>
      <c r="N2186" s="322"/>
      <c r="O2186" s="322"/>
      <c r="P2186" s="322"/>
      <c r="Q2186" s="250">
        <f>_xlfn.XLOOKUP($I2186,Inputs!$G$6:$G$23,Inputs!$J$6:$J$23)*$K2186</f>
        <v>98.449131513647643</v>
      </c>
      <c r="R2186" s="250">
        <f>_xlfn.XLOOKUP($I2186,Inputs!$G$6:$G$23,Inputs!$K$6:$K$23)*$K2186</f>
        <v>108.40163934426229</v>
      </c>
      <c r="S2186" s="211" t="s">
        <v>2706</v>
      </c>
      <c r="T2186" s="31" t="s">
        <v>4633</v>
      </c>
      <c r="U2186" s="211" t="s">
        <v>2725</v>
      </c>
      <c r="V2186" s="31" t="s">
        <v>3329</v>
      </c>
      <c r="W2186" s="16"/>
      <c r="X2186" s="16"/>
      <c r="Y2186" s="74">
        <v>2166</v>
      </c>
      <c r="Z2186" s="196" t="str">
        <f t="shared" si="102"/>
        <v/>
      </c>
    </row>
    <row r="2187" spans="2:26" ht="18.75">
      <c r="B2187" s="211" t="s">
        <v>2724</v>
      </c>
      <c r="C2187" s="211" t="s">
        <v>2808</v>
      </c>
      <c r="D2187" s="46" t="s">
        <v>2783</v>
      </c>
      <c r="E2187" s="31">
        <v>1</v>
      </c>
      <c r="F2187" s="31" t="s">
        <v>2807</v>
      </c>
      <c r="G2187" s="318">
        <v>10</v>
      </c>
      <c r="H2187" s="318">
        <f t="shared" si="103"/>
        <v>6.1728395061728394</v>
      </c>
      <c r="I2187" s="319">
        <v>115</v>
      </c>
      <c r="J2187" s="251">
        <f>_xlfn.XLOOKUP($I2187,Inputs!$C$6:$C$23,Inputs!$D$6:$D$23)*$G2187</f>
        <v>4.1714285714285717</v>
      </c>
      <c r="K2187" s="252">
        <f t="shared" si="104"/>
        <v>3</v>
      </c>
      <c r="L2187" s="322"/>
      <c r="M2187" s="322"/>
      <c r="N2187" s="322"/>
      <c r="O2187" s="322"/>
      <c r="P2187" s="322"/>
      <c r="Q2187" s="250">
        <f>_xlfn.XLOOKUP($I2187,Inputs!$G$6:$G$23,Inputs!$J$6:$J$23)*$K2187</f>
        <v>98.449131513647643</v>
      </c>
      <c r="R2187" s="250">
        <f>_xlfn.XLOOKUP($I2187,Inputs!$G$6:$G$23,Inputs!$K$6:$K$23)*$K2187</f>
        <v>108.40163934426229</v>
      </c>
      <c r="S2187" s="211" t="s">
        <v>2726</v>
      </c>
      <c r="T2187" s="31" t="s">
        <v>3994</v>
      </c>
      <c r="U2187" s="211" t="s">
        <v>2727</v>
      </c>
      <c r="V2187" s="31" t="s">
        <v>3317</v>
      </c>
      <c r="W2187" s="16"/>
      <c r="X2187" s="16"/>
      <c r="Y2187" s="74">
        <v>2167</v>
      </c>
      <c r="Z2187" s="196" t="str">
        <f t="shared" si="102"/>
        <v/>
      </c>
    </row>
    <row r="2188" spans="2:26" ht="18.75">
      <c r="B2188" s="211" t="s">
        <v>2724</v>
      </c>
      <c r="C2188" s="211" t="s">
        <v>2808</v>
      </c>
      <c r="D2188" s="46" t="s">
        <v>2783</v>
      </c>
      <c r="E2188" s="31">
        <v>1</v>
      </c>
      <c r="F2188" s="31" t="s">
        <v>2807</v>
      </c>
      <c r="G2188" s="318">
        <v>5</v>
      </c>
      <c r="H2188" s="318">
        <f t="shared" si="103"/>
        <v>3.0864197530864197</v>
      </c>
      <c r="I2188" s="319">
        <v>115</v>
      </c>
      <c r="J2188" s="251">
        <f>_xlfn.XLOOKUP($I2188,Inputs!$C$6:$C$23,Inputs!$D$6:$D$23)*$G2188</f>
        <v>2.0857142857142859</v>
      </c>
      <c r="K2188" s="252">
        <f t="shared" si="104"/>
        <v>3</v>
      </c>
      <c r="L2188" s="322"/>
      <c r="M2188" s="322"/>
      <c r="N2188" s="322"/>
      <c r="O2188" s="322"/>
      <c r="P2188" s="322"/>
      <c r="Q2188" s="250">
        <f>_xlfn.XLOOKUP($I2188,Inputs!$G$6:$G$23,Inputs!$J$6:$J$23)*$K2188</f>
        <v>98.449131513647643</v>
      </c>
      <c r="R2188" s="250">
        <f>_xlfn.XLOOKUP($I2188,Inputs!$G$6:$G$23,Inputs!$K$6:$K$23)*$K2188</f>
        <v>108.40163934426229</v>
      </c>
      <c r="S2188" s="211" t="s">
        <v>2727</v>
      </c>
      <c r="T2188" s="31" t="s">
        <v>3317</v>
      </c>
      <c r="U2188" s="211" t="s">
        <v>4476</v>
      </c>
      <c r="V2188" s="31" t="s">
        <v>3316</v>
      </c>
      <c r="W2188" s="16"/>
      <c r="X2188" s="16"/>
      <c r="Y2188" s="74">
        <v>2168</v>
      </c>
      <c r="Z2188" s="196" t="str">
        <f t="shared" ref="Z2188:Z2215" si="105">IF(S2188=U2188,"YES","")</f>
        <v/>
      </c>
    </row>
    <row r="2189" spans="2:26" ht="18.75">
      <c r="B2189" s="211" t="s">
        <v>2724</v>
      </c>
      <c r="C2189" s="211" t="s">
        <v>2808</v>
      </c>
      <c r="D2189" s="46" t="s">
        <v>2783</v>
      </c>
      <c r="E2189" s="31">
        <v>1</v>
      </c>
      <c r="F2189" s="31" t="s">
        <v>2807</v>
      </c>
      <c r="G2189" s="318">
        <v>5</v>
      </c>
      <c r="H2189" s="318">
        <f t="shared" si="103"/>
        <v>3.0864197530864197</v>
      </c>
      <c r="I2189" s="319">
        <v>115</v>
      </c>
      <c r="J2189" s="251">
        <f>_xlfn.XLOOKUP($I2189,Inputs!$C$6:$C$23,Inputs!$D$6:$D$23)*$G2189</f>
        <v>2.0857142857142859</v>
      </c>
      <c r="K2189" s="252">
        <f t="shared" si="104"/>
        <v>3</v>
      </c>
      <c r="L2189" s="322"/>
      <c r="M2189" s="322"/>
      <c r="N2189" s="322"/>
      <c r="O2189" s="322"/>
      <c r="P2189" s="322"/>
      <c r="Q2189" s="250">
        <f>_xlfn.XLOOKUP($I2189,Inputs!$G$6:$G$23,Inputs!$J$6:$J$23)*$K2189</f>
        <v>98.449131513647643</v>
      </c>
      <c r="R2189" s="250">
        <f>_xlfn.XLOOKUP($I2189,Inputs!$G$6:$G$23,Inputs!$K$6:$K$23)*$K2189</f>
        <v>108.40163934426229</v>
      </c>
      <c r="S2189" s="211" t="s">
        <v>4476</v>
      </c>
      <c r="T2189" s="31" t="s">
        <v>3316</v>
      </c>
      <c r="U2189" s="211" t="s">
        <v>4710</v>
      </c>
      <c r="V2189" s="31" t="s">
        <v>4524</v>
      </c>
      <c r="W2189" s="16"/>
      <c r="X2189" s="16"/>
      <c r="Y2189" s="74">
        <v>2169</v>
      </c>
      <c r="Z2189" s="196" t="str">
        <f t="shared" si="105"/>
        <v/>
      </c>
    </row>
    <row r="2190" spans="2:26" ht="18.75">
      <c r="B2190" s="211" t="s">
        <v>2724</v>
      </c>
      <c r="C2190" s="211" t="s">
        <v>2808</v>
      </c>
      <c r="D2190" s="46" t="s">
        <v>2783</v>
      </c>
      <c r="E2190" s="31">
        <v>1</v>
      </c>
      <c r="F2190" s="31" t="s">
        <v>2807</v>
      </c>
      <c r="G2190" s="318">
        <v>3</v>
      </c>
      <c r="H2190" s="318">
        <f t="shared" si="103"/>
        <v>1.8518518518518516</v>
      </c>
      <c r="I2190" s="319">
        <v>115</v>
      </c>
      <c r="J2190" s="251">
        <f>_xlfn.XLOOKUP($I2190,Inputs!$C$6:$C$23,Inputs!$D$6:$D$23)*$G2190</f>
        <v>1.2514285714285713</v>
      </c>
      <c r="K2190" s="252">
        <f t="shared" si="104"/>
        <v>3</v>
      </c>
      <c r="L2190" s="322"/>
      <c r="M2190" s="322"/>
      <c r="N2190" s="322"/>
      <c r="O2190" s="322"/>
      <c r="P2190" s="322"/>
      <c r="Q2190" s="250">
        <f>_xlfn.XLOOKUP($I2190,Inputs!$G$6:$G$23,Inputs!$J$6:$J$23)*$K2190</f>
        <v>98.449131513647643</v>
      </c>
      <c r="R2190" s="250">
        <f>_xlfn.XLOOKUP($I2190,Inputs!$G$6:$G$23,Inputs!$K$6:$K$23)*$K2190</f>
        <v>108.40163934426229</v>
      </c>
      <c r="S2190" s="211" t="s">
        <v>4476</v>
      </c>
      <c r="T2190" s="31" t="s">
        <v>3316</v>
      </c>
      <c r="U2190" s="211" t="s">
        <v>2725</v>
      </c>
      <c r="V2190" s="31" t="s">
        <v>3329</v>
      </c>
      <c r="W2190" s="16"/>
      <c r="X2190" s="16"/>
      <c r="Y2190" s="74">
        <v>2170</v>
      </c>
      <c r="Z2190" s="196" t="str">
        <f t="shared" si="105"/>
        <v/>
      </c>
    </row>
    <row r="2191" spans="2:26" ht="18.75">
      <c r="B2191" s="211" t="s">
        <v>2724</v>
      </c>
      <c r="C2191" s="211" t="s">
        <v>2808</v>
      </c>
      <c r="D2191" s="46" t="s">
        <v>2783</v>
      </c>
      <c r="E2191" s="31">
        <v>1</v>
      </c>
      <c r="F2191" s="31" t="s">
        <v>2807</v>
      </c>
      <c r="G2191" s="318">
        <v>25</v>
      </c>
      <c r="H2191" s="318">
        <f t="shared" si="103"/>
        <v>15.432098765432098</v>
      </c>
      <c r="I2191" s="319">
        <v>115</v>
      </c>
      <c r="J2191" s="251">
        <f>_xlfn.XLOOKUP($I2191,Inputs!$C$6:$C$23,Inputs!$D$6:$D$23)*$G2191</f>
        <v>10.428571428571429</v>
      </c>
      <c r="K2191" s="252">
        <f t="shared" si="104"/>
        <v>3</v>
      </c>
      <c r="L2191" s="322"/>
      <c r="M2191" s="322"/>
      <c r="N2191" s="322"/>
      <c r="O2191" s="322"/>
      <c r="P2191" s="322"/>
      <c r="Q2191" s="250">
        <f>_xlfn.XLOOKUP($I2191,Inputs!$G$6:$G$23,Inputs!$J$6:$J$23)*$K2191</f>
        <v>98.449131513647643</v>
      </c>
      <c r="R2191" s="250">
        <f>_xlfn.XLOOKUP($I2191,Inputs!$G$6:$G$23,Inputs!$K$6:$K$23)*$K2191</f>
        <v>108.40163934426229</v>
      </c>
      <c r="S2191" s="211" t="s">
        <v>1812</v>
      </c>
      <c r="T2191" s="31" t="s">
        <v>4198</v>
      </c>
      <c r="U2191" s="211" t="s">
        <v>2726</v>
      </c>
      <c r="V2191" s="31" t="s">
        <v>3994</v>
      </c>
      <c r="W2191" s="16"/>
      <c r="X2191" s="16"/>
      <c r="Y2191" s="74">
        <v>2171</v>
      </c>
      <c r="Z2191" s="196" t="str">
        <f t="shared" si="105"/>
        <v/>
      </c>
    </row>
    <row r="2192" spans="2:26" ht="18.75">
      <c r="B2192" s="211" t="s">
        <v>2728</v>
      </c>
      <c r="C2192" s="211" t="s">
        <v>2808</v>
      </c>
      <c r="D2192" s="46" t="s">
        <v>2783</v>
      </c>
      <c r="E2192" s="31">
        <v>1</v>
      </c>
      <c r="F2192" s="31" t="s">
        <v>2807</v>
      </c>
      <c r="G2192" s="318">
        <v>25</v>
      </c>
      <c r="H2192" s="318">
        <f t="shared" si="103"/>
        <v>15.432098765432098</v>
      </c>
      <c r="I2192" s="319">
        <v>230</v>
      </c>
      <c r="J2192" s="251">
        <f>_xlfn.XLOOKUP($I2192,Inputs!$C$6:$C$23,Inputs!$D$6:$D$23)*$G2192</f>
        <v>12</v>
      </c>
      <c r="K2192" s="252">
        <f t="shared" si="104"/>
        <v>3</v>
      </c>
      <c r="L2192" s="322"/>
      <c r="M2192" s="322"/>
      <c r="N2192" s="322"/>
      <c r="O2192" s="322"/>
      <c r="P2192" s="322"/>
      <c r="Q2192" s="250">
        <f>_xlfn.XLOOKUP($I2192,Inputs!$G$6:$G$23,Inputs!$J$6:$J$23)*$K2192</f>
        <v>402</v>
      </c>
      <c r="R2192" s="250">
        <f>_xlfn.XLOOKUP($I2192,Inputs!$G$6:$G$23,Inputs!$K$6:$K$23)*$K2192</f>
        <v>435</v>
      </c>
      <c r="S2192" s="211" t="s">
        <v>4403</v>
      </c>
      <c r="T2192" s="31" t="s">
        <v>4504</v>
      </c>
      <c r="U2192" s="211" t="s">
        <v>1595</v>
      </c>
      <c r="V2192" s="31" t="s">
        <v>4632</v>
      </c>
      <c r="W2192" s="16"/>
      <c r="X2192" s="16"/>
      <c r="Y2192" s="74">
        <v>2172</v>
      </c>
      <c r="Z2192" s="196" t="str">
        <f t="shared" si="105"/>
        <v/>
      </c>
    </row>
    <row r="2193" spans="2:26" ht="18.75">
      <c r="B2193" s="211" t="s">
        <v>2728</v>
      </c>
      <c r="C2193" s="211" t="s">
        <v>2808</v>
      </c>
      <c r="D2193" s="46" t="s">
        <v>2783</v>
      </c>
      <c r="E2193" s="31">
        <v>1</v>
      </c>
      <c r="F2193" s="31" t="s">
        <v>2807</v>
      </c>
      <c r="G2193" s="318">
        <v>13</v>
      </c>
      <c r="H2193" s="318">
        <f t="shared" si="103"/>
        <v>8.0246913580246915</v>
      </c>
      <c r="I2193" s="319">
        <v>230</v>
      </c>
      <c r="J2193" s="251">
        <f>_xlfn.XLOOKUP($I2193,Inputs!$C$6:$C$23,Inputs!$D$6:$D$23)*$G2193</f>
        <v>6.24</v>
      </c>
      <c r="K2193" s="252">
        <f t="shared" si="104"/>
        <v>3</v>
      </c>
      <c r="L2193" s="322"/>
      <c r="M2193" s="322"/>
      <c r="N2193" s="322"/>
      <c r="O2193" s="322"/>
      <c r="P2193" s="322"/>
      <c r="Q2193" s="250">
        <f>_xlfn.XLOOKUP($I2193,Inputs!$G$6:$G$23,Inputs!$J$6:$J$23)*$K2193</f>
        <v>402</v>
      </c>
      <c r="R2193" s="250">
        <f>_xlfn.XLOOKUP($I2193,Inputs!$G$6:$G$23,Inputs!$K$6:$K$23)*$K2193</f>
        <v>435</v>
      </c>
      <c r="S2193" s="211" t="s">
        <v>1595</v>
      </c>
      <c r="T2193" s="31" t="s">
        <v>4632</v>
      </c>
      <c r="U2193" s="211" t="s">
        <v>2729</v>
      </c>
      <c r="V2193" s="31" t="s">
        <v>3044</v>
      </c>
      <c r="W2193" s="16"/>
      <c r="X2193" s="16"/>
      <c r="Y2193" s="74">
        <v>2173</v>
      </c>
      <c r="Z2193" s="196" t="str">
        <f t="shared" si="105"/>
        <v/>
      </c>
    </row>
    <row r="2194" spans="2:26" ht="18.75">
      <c r="B2194" s="211" t="s">
        <v>2728</v>
      </c>
      <c r="C2194" s="211" t="s">
        <v>2808</v>
      </c>
      <c r="D2194" s="46" t="s">
        <v>2783</v>
      </c>
      <c r="E2194" s="31">
        <v>1</v>
      </c>
      <c r="F2194" s="31" t="s">
        <v>2807</v>
      </c>
      <c r="G2194" s="318">
        <v>0.1</v>
      </c>
      <c r="H2194" s="318">
        <f t="shared" si="103"/>
        <v>6.1728395061728392E-2</v>
      </c>
      <c r="I2194" s="319">
        <v>230</v>
      </c>
      <c r="J2194" s="251">
        <f>_xlfn.XLOOKUP($I2194,Inputs!$C$6:$C$23,Inputs!$D$6:$D$23)*$G2194</f>
        <v>4.8000000000000001E-2</v>
      </c>
      <c r="K2194" s="252">
        <f t="shared" si="104"/>
        <v>3</v>
      </c>
      <c r="L2194" s="322"/>
      <c r="M2194" s="322"/>
      <c r="N2194" s="322"/>
      <c r="O2194" s="322"/>
      <c r="P2194" s="322"/>
      <c r="Q2194" s="250">
        <f>_xlfn.XLOOKUP($I2194,Inputs!$G$6:$G$23,Inputs!$J$6:$J$23)*$K2194</f>
        <v>402</v>
      </c>
      <c r="R2194" s="250">
        <f>_xlfn.XLOOKUP($I2194,Inputs!$G$6:$G$23,Inputs!$K$6:$K$23)*$K2194</f>
        <v>435</v>
      </c>
      <c r="S2194" s="211" t="s">
        <v>2729</v>
      </c>
      <c r="T2194" s="31" t="s">
        <v>3044</v>
      </c>
      <c r="U2194" s="211" t="s">
        <v>4340</v>
      </c>
      <c r="V2194" s="31" t="s">
        <v>3897</v>
      </c>
      <c r="W2194" s="16"/>
      <c r="X2194" s="16"/>
      <c r="Y2194" s="74">
        <v>2174</v>
      </c>
      <c r="Z2194" s="196" t="str">
        <f t="shared" si="105"/>
        <v/>
      </c>
    </row>
    <row r="2195" spans="2:26" ht="18.75">
      <c r="B2195" s="211" t="s">
        <v>2728</v>
      </c>
      <c r="C2195" s="211" t="s">
        <v>2808</v>
      </c>
      <c r="D2195" s="46" t="s">
        <v>2783</v>
      </c>
      <c r="E2195" s="31">
        <v>1</v>
      </c>
      <c r="F2195" s="31" t="s">
        <v>2807</v>
      </c>
      <c r="G2195" s="318">
        <v>18</v>
      </c>
      <c r="H2195" s="318">
        <f t="shared" si="103"/>
        <v>11.111111111111111</v>
      </c>
      <c r="I2195" s="319">
        <v>230</v>
      </c>
      <c r="J2195" s="251">
        <f>_xlfn.XLOOKUP($I2195,Inputs!$C$6:$C$23,Inputs!$D$6:$D$23)*$G2195</f>
        <v>8.64</v>
      </c>
      <c r="K2195" s="252">
        <f t="shared" si="104"/>
        <v>3</v>
      </c>
      <c r="L2195" s="322"/>
      <c r="M2195" s="322"/>
      <c r="N2195" s="322"/>
      <c r="O2195" s="322"/>
      <c r="P2195" s="322"/>
      <c r="Q2195" s="250">
        <f>_xlfn.XLOOKUP($I2195,Inputs!$G$6:$G$23,Inputs!$J$6:$J$23)*$K2195</f>
        <v>402</v>
      </c>
      <c r="R2195" s="250">
        <f>_xlfn.XLOOKUP($I2195,Inputs!$G$6:$G$23,Inputs!$K$6:$K$23)*$K2195</f>
        <v>435</v>
      </c>
      <c r="S2195" s="211" t="s">
        <v>2729</v>
      </c>
      <c r="T2195" s="31" t="s">
        <v>3044</v>
      </c>
      <c r="U2195" s="211" t="s">
        <v>2704</v>
      </c>
      <c r="V2195" s="31" t="s">
        <v>4628</v>
      </c>
      <c r="W2195" s="16"/>
      <c r="X2195" s="16"/>
      <c r="Y2195" s="74">
        <v>2175</v>
      </c>
      <c r="Z2195" s="196" t="str">
        <f t="shared" si="105"/>
        <v/>
      </c>
    </row>
    <row r="2196" spans="2:26" ht="18.75">
      <c r="B2196" s="211" t="s">
        <v>2730</v>
      </c>
      <c r="C2196" s="211" t="s">
        <v>2808</v>
      </c>
      <c r="D2196" s="46" t="s">
        <v>2783</v>
      </c>
      <c r="E2196" s="31">
        <v>1</v>
      </c>
      <c r="F2196" s="31" t="s">
        <v>2807</v>
      </c>
      <c r="G2196" s="318">
        <v>25</v>
      </c>
      <c r="H2196" s="318">
        <f t="shared" si="103"/>
        <v>15.432098765432098</v>
      </c>
      <c r="I2196" s="319">
        <v>230</v>
      </c>
      <c r="J2196" s="251">
        <f>_xlfn.XLOOKUP($I2196,Inputs!$C$6:$C$23,Inputs!$D$6:$D$23)*$G2196</f>
        <v>12</v>
      </c>
      <c r="K2196" s="252">
        <f t="shared" si="104"/>
        <v>3</v>
      </c>
      <c r="L2196" s="322"/>
      <c r="M2196" s="322"/>
      <c r="N2196" s="322"/>
      <c r="O2196" s="322"/>
      <c r="P2196" s="322"/>
      <c r="Q2196" s="250">
        <f>_xlfn.XLOOKUP($I2196,Inputs!$G$6:$G$23,Inputs!$J$6:$J$23)*$K2196</f>
        <v>402</v>
      </c>
      <c r="R2196" s="250">
        <f>_xlfn.XLOOKUP($I2196,Inputs!$G$6:$G$23,Inputs!$K$6:$K$23)*$K2196</f>
        <v>435</v>
      </c>
      <c r="S2196" s="211" t="s">
        <v>4403</v>
      </c>
      <c r="T2196" s="31" t="s">
        <v>4504</v>
      </c>
      <c r="U2196" s="211" t="s">
        <v>1595</v>
      </c>
      <c r="V2196" s="31" t="s">
        <v>4632</v>
      </c>
      <c r="W2196" s="16"/>
      <c r="X2196" s="16"/>
      <c r="Y2196" s="74">
        <v>2176</v>
      </c>
      <c r="Z2196" s="196" t="str">
        <f t="shared" si="105"/>
        <v/>
      </c>
    </row>
    <row r="2197" spans="2:26" ht="18.75">
      <c r="B2197" s="211" t="s">
        <v>2730</v>
      </c>
      <c r="C2197" s="211" t="s">
        <v>2808</v>
      </c>
      <c r="D2197" s="46" t="s">
        <v>2783</v>
      </c>
      <c r="E2197" s="31">
        <v>1</v>
      </c>
      <c r="F2197" s="31" t="s">
        <v>2807</v>
      </c>
      <c r="G2197" s="318">
        <v>10</v>
      </c>
      <c r="H2197" s="318">
        <f t="shared" si="103"/>
        <v>6.1728395061728394</v>
      </c>
      <c r="I2197" s="319">
        <v>230</v>
      </c>
      <c r="J2197" s="251">
        <f>_xlfn.XLOOKUP($I2197,Inputs!$C$6:$C$23,Inputs!$D$6:$D$23)*$G2197</f>
        <v>4.8</v>
      </c>
      <c r="K2197" s="252">
        <f t="shared" si="104"/>
        <v>3</v>
      </c>
      <c r="L2197" s="322"/>
      <c r="M2197" s="322"/>
      <c r="N2197" s="322"/>
      <c r="O2197" s="322"/>
      <c r="P2197" s="322"/>
      <c r="Q2197" s="250">
        <f>_xlfn.XLOOKUP($I2197,Inputs!$G$6:$G$23,Inputs!$J$6:$J$23)*$K2197</f>
        <v>402</v>
      </c>
      <c r="R2197" s="250">
        <f>_xlfn.XLOOKUP($I2197,Inputs!$G$6:$G$23,Inputs!$K$6:$K$23)*$K2197</f>
        <v>435</v>
      </c>
      <c r="S2197" s="211" t="s">
        <v>1595</v>
      </c>
      <c r="T2197" s="31" t="s">
        <v>4632</v>
      </c>
      <c r="U2197" s="211" t="s">
        <v>2441</v>
      </c>
      <c r="V2197" s="31" t="s">
        <v>3009</v>
      </c>
      <c r="W2197" s="16"/>
      <c r="X2197" s="16"/>
      <c r="Y2197" s="74">
        <v>2177</v>
      </c>
      <c r="Z2197" s="196" t="str">
        <f t="shared" si="105"/>
        <v/>
      </c>
    </row>
    <row r="2198" spans="2:26" ht="18.75">
      <c r="B2198" s="211" t="s">
        <v>2730</v>
      </c>
      <c r="C2198" s="211" t="s">
        <v>2808</v>
      </c>
      <c r="D2198" s="46" t="s">
        <v>2783</v>
      </c>
      <c r="E2198" s="31">
        <v>1</v>
      </c>
      <c r="F2198" s="31" t="s">
        <v>2807</v>
      </c>
      <c r="G2198" s="318">
        <v>30</v>
      </c>
      <c r="H2198" s="318">
        <f t="shared" si="103"/>
        <v>18.518518518518519</v>
      </c>
      <c r="I2198" s="319">
        <v>230</v>
      </c>
      <c r="J2198" s="251">
        <f>_xlfn.XLOOKUP($I2198,Inputs!$C$6:$C$23,Inputs!$D$6:$D$23)*$G2198</f>
        <v>14.399999999999999</v>
      </c>
      <c r="K2198" s="252">
        <f t="shared" si="104"/>
        <v>3</v>
      </c>
      <c r="L2198" s="322"/>
      <c r="M2198" s="322"/>
      <c r="N2198" s="322"/>
      <c r="O2198" s="322"/>
      <c r="P2198" s="322"/>
      <c r="Q2198" s="250">
        <f>_xlfn.XLOOKUP($I2198,Inputs!$G$6:$G$23,Inputs!$J$6:$J$23)*$K2198</f>
        <v>402</v>
      </c>
      <c r="R2198" s="250">
        <f>_xlfn.XLOOKUP($I2198,Inputs!$G$6:$G$23,Inputs!$K$6:$K$23)*$K2198</f>
        <v>435</v>
      </c>
      <c r="S2198" s="211" t="s">
        <v>2441</v>
      </c>
      <c r="T2198" s="31" t="s">
        <v>3009</v>
      </c>
      <c r="U2198" s="211" t="s">
        <v>2704</v>
      </c>
      <c r="V2198" s="31" t="s">
        <v>4628</v>
      </c>
      <c r="W2198" s="16"/>
      <c r="X2198" s="16"/>
      <c r="Y2198" s="74">
        <v>2178</v>
      </c>
      <c r="Z2198" s="196" t="str">
        <f t="shared" si="105"/>
        <v/>
      </c>
    </row>
    <row r="2199" spans="2:26" ht="18.75">
      <c r="B2199" s="211" t="s">
        <v>2730</v>
      </c>
      <c r="C2199" s="211" t="s">
        <v>2808</v>
      </c>
      <c r="D2199" s="46" t="s">
        <v>2783</v>
      </c>
      <c r="E2199" s="31">
        <v>1</v>
      </c>
      <c r="F2199" s="31" t="s">
        <v>2807</v>
      </c>
      <c r="G2199" s="318">
        <v>10</v>
      </c>
      <c r="H2199" s="318">
        <f t="shared" si="103"/>
        <v>6.1728395061728394</v>
      </c>
      <c r="I2199" s="319">
        <v>230</v>
      </c>
      <c r="J2199" s="251">
        <f>_xlfn.XLOOKUP($I2199,Inputs!$C$6:$C$23,Inputs!$D$6:$D$23)*$G2199</f>
        <v>4.8</v>
      </c>
      <c r="K2199" s="252">
        <f t="shared" si="104"/>
        <v>3</v>
      </c>
      <c r="L2199" s="322"/>
      <c r="M2199" s="322"/>
      <c r="N2199" s="322"/>
      <c r="O2199" s="322"/>
      <c r="P2199" s="322"/>
      <c r="Q2199" s="250">
        <f>_xlfn.XLOOKUP($I2199,Inputs!$G$6:$G$23,Inputs!$J$6:$J$23)*$K2199</f>
        <v>402</v>
      </c>
      <c r="R2199" s="250">
        <f>_xlfn.XLOOKUP($I2199,Inputs!$G$6:$G$23,Inputs!$K$6:$K$23)*$K2199</f>
        <v>435</v>
      </c>
      <c r="S2199" s="211" t="s">
        <v>2441</v>
      </c>
      <c r="T2199" s="31" t="s">
        <v>3009</v>
      </c>
      <c r="U2199" s="211" t="s">
        <v>2722</v>
      </c>
      <c r="V2199" s="31" t="s">
        <v>3315</v>
      </c>
      <c r="W2199" s="16"/>
      <c r="X2199" s="16"/>
      <c r="Y2199" s="74">
        <v>2179</v>
      </c>
      <c r="Z2199" s="196" t="str">
        <f t="shared" si="105"/>
        <v/>
      </c>
    </row>
    <row r="2200" spans="2:26" ht="18.75">
      <c r="B2200" s="211" t="s">
        <v>2730</v>
      </c>
      <c r="C2200" s="211" t="s">
        <v>2808</v>
      </c>
      <c r="D2200" s="46" t="s">
        <v>2783</v>
      </c>
      <c r="E2200" s="31">
        <v>2</v>
      </c>
      <c r="F2200" s="31" t="s">
        <v>2807</v>
      </c>
      <c r="G2200" s="318">
        <v>0.1</v>
      </c>
      <c r="H2200" s="318">
        <f t="shared" si="103"/>
        <v>6.1728395061728392E-2</v>
      </c>
      <c r="I2200" s="319">
        <v>230</v>
      </c>
      <c r="J2200" s="251">
        <f>_xlfn.XLOOKUP($I2200,Inputs!$C$6:$C$23,Inputs!$D$6:$D$23)*$G2200</f>
        <v>4.8000000000000001E-2</v>
      </c>
      <c r="K2200" s="252">
        <f t="shared" si="104"/>
        <v>3</v>
      </c>
      <c r="L2200" s="322"/>
      <c r="M2200" s="322"/>
      <c r="N2200" s="322"/>
      <c r="O2200" s="322"/>
      <c r="P2200" s="322"/>
      <c r="Q2200" s="250">
        <f>_xlfn.XLOOKUP($I2200,Inputs!$G$6:$G$23,Inputs!$J$6:$J$23)*$K2200</f>
        <v>402</v>
      </c>
      <c r="R2200" s="250">
        <f>_xlfn.XLOOKUP($I2200,Inputs!$G$6:$G$23,Inputs!$K$6:$K$23)*$K2200</f>
        <v>435</v>
      </c>
      <c r="S2200" s="211" t="s">
        <v>2722</v>
      </c>
      <c r="T2200" s="31" t="s">
        <v>3315</v>
      </c>
      <c r="U2200" s="211" t="s">
        <v>2723</v>
      </c>
      <c r="V2200" s="31" t="s">
        <v>4053</v>
      </c>
      <c r="W2200" s="16"/>
      <c r="X2200" s="16"/>
      <c r="Y2200" s="74">
        <v>2180</v>
      </c>
      <c r="Z2200" s="196" t="str">
        <f t="shared" si="105"/>
        <v/>
      </c>
    </row>
    <row r="2201" spans="2:26" ht="18.75">
      <c r="B2201" s="211" t="s">
        <v>2731</v>
      </c>
      <c r="C2201" s="211" t="s">
        <v>2808</v>
      </c>
      <c r="D2201" s="46" t="s">
        <v>2783</v>
      </c>
      <c r="E2201" s="31">
        <v>1</v>
      </c>
      <c r="F2201" s="31" t="s">
        <v>2807</v>
      </c>
      <c r="G2201" s="318">
        <v>150</v>
      </c>
      <c r="H2201" s="318">
        <f t="shared" si="103"/>
        <v>92.592592592592581</v>
      </c>
      <c r="I2201" s="319">
        <v>500</v>
      </c>
      <c r="J2201" s="251">
        <f>_xlfn.XLOOKUP($I2201,Inputs!$C$6:$C$23,Inputs!$D$6:$D$23)*$G2201</f>
        <v>59.25</v>
      </c>
      <c r="K2201" s="252">
        <f t="shared" si="104"/>
        <v>2.1399756087919681</v>
      </c>
      <c r="L2201" s="322"/>
      <c r="M2201" s="322"/>
      <c r="N2201" s="322"/>
      <c r="O2201" s="322"/>
      <c r="P2201" s="322"/>
      <c r="Q2201" s="250">
        <f>_xlfn.XLOOKUP($I2201,Inputs!$G$6:$G$23,Inputs!$J$6:$J$23)*$K2201</f>
        <v>1818.979267473173</v>
      </c>
      <c r="R2201" s="250">
        <f>_xlfn.XLOOKUP($I2201,Inputs!$G$6:$G$23,Inputs!$K$6:$K$23)*$K2201</f>
        <v>2300.4737794513658</v>
      </c>
      <c r="S2201" s="211" t="s">
        <v>2381</v>
      </c>
      <c r="T2201" s="31" t="s">
        <v>4614</v>
      </c>
      <c r="U2201" s="211" t="s">
        <v>4413</v>
      </c>
      <c r="V2201" s="31" t="s">
        <v>4539</v>
      </c>
      <c r="W2201" s="16"/>
      <c r="X2201" s="16"/>
      <c r="Y2201" s="74">
        <v>2181</v>
      </c>
      <c r="Z2201" s="196" t="str">
        <f t="shared" si="105"/>
        <v/>
      </c>
    </row>
    <row r="2202" spans="2:26" ht="18.75">
      <c r="B2202" s="211" t="s">
        <v>2731</v>
      </c>
      <c r="C2202" s="211" t="s">
        <v>2808</v>
      </c>
      <c r="D2202" s="46" t="s">
        <v>2783</v>
      </c>
      <c r="E2202" s="31">
        <v>1</v>
      </c>
      <c r="F2202" s="31" t="s">
        <v>2807</v>
      </c>
      <c r="G2202" s="318">
        <v>130</v>
      </c>
      <c r="H2202" s="318">
        <f t="shared" si="103"/>
        <v>80.246913580246911</v>
      </c>
      <c r="I2202" s="319">
        <v>500</v>
      </c>
      <c r="J2202" s="251">
        <f>_xlfn.XLOOKUP($I2202,Inputs!$C$6:$C$23,Inputs!$D$6:$D$23)*$G2202</f>
        <v>51.35</v>
      </c>
      <c r="K2202" s="252">
        <f t="shared" si="104"/>
        <v>2.3517728255357628</v>
      </c>
      <c r="L2202" s="322"/>
      <c r="M2202" s="322"/>
      <c r="N2202" s="322"/>
      <c r="O2202" s="322"/>
      <c r="P2202" s="322"/>
      <c r="Q2202" s="250">
        <f>_xlfn.XLOOKUP($I2202,Inputs!$G$6:$G$23,Inputs!$J$6:$J$23)*$K2202</f>
        <v>1999.0069017053984</v>
      </c>
      <c r="R2202" s="250">
        <f>_xlfn.XLOOKUP($I2202,Inputs!$G$6:$G$23,Inputs!$K$6:$K$23)*$K2202</f>
        <v>2528.1557874509449</v>
      </c>
      <c r="S2202" s="211" t="s">
        <v>4413</v>
      </c>
      <c r="T2202" s="31" t="s">
        <v>4539</v>
      </c>
      <c r="U2202" s="211" t="s">
        <v>1845</v>
      </c>
      <c r="V2202" s="31" t="s">
        <v>4615</v>
      </c>
      <c r="W2202" s="16"/>
      <c r="X2202" s="16"/>
      <c r="Y2202" s="74">
        <v>2182</v>
      </c>
      <c r="Z2202" s="196" t="str">
        <f t="shared" si="105"/>
        <v/>
      </c>
    </row>
    <row r="2203" spans="2:26" ht="18.75">
      <c r="B2203" s="211" t="s">
        <v>2732</v>
      </c>
      <c r="C2203" s="211" t="s">
        <v>2808</v>
      </c>
      <c r="D2203" s="46" t="s">
        <v>2783</v>
      </c>
      <c r="E2203" s="31">
        <v>1</v>
      </c>
      <c r="F2203" s="31" t="s">
        <v>2807</v>
      </c>
      <c r="G2203" s="318">
        <v>150</v>
      </c>
      <c r="H2203" s="318">
        <f t="shared" si="103"/>
        <v>92.592592592592581</v>
      </c>
      <c r="I2203" s="319">
        <v>500</v>
      </c>
      <c r="J2203" s="251">
        <f>_xlfn.XLOOKUP($I2203,Inputs!$C$6:$C$23,Inputs!$D$6:$D$23)*$G2203</f>
        <v>59.25</v>
      </c>
      <c r="K2203" s="252">
        <f t="shared" si="104"/>
        <v>2.1399756087919681</v>
      </c>
      <c r="L2203" s="322"/>
      <c r="M2203" s="322"/>
      <c r="N2203" s="322"/>
      <c r="O2203" s="322"/>
      <c r="P2203" s="322"/>
      <c r="Q2203" s="250">
        <f>_xlfn.XLOOKUP($I2203,Inputs!$G$6:$G$23,Inputs!$J$6:$J$23)*$K2203</f>
        <v>1818.979267473173</v>
      </c>
      <c r="R2203" s="250">
        <f>_xlfn.XLOOKUP($I2203,Inputs!$G$6:$G$23,Inputs!$K$6:$K$23)*$K2203</f>
        <v>2300.4737794513658</v>
      </c>
      <c r="S2203" s="211" t="s">
        <v>2381</v>
      </c>
      <c r="T2203" s="31" t="s">
        <v>4614</v>
      </c>
      <c r="U2203" s="211" t="s">
        <v>4413</v>
      </c>
      <c r="V2203" s="31" t="s">
        <v>4539</v>
      </c>
      <c r="W2203" s="16"/>
      <c r="X2203" s="16"/>
      <c r="Y2203" s="74">
        <v>2183</v>
      </c>
      <c r="Z2203" s="196" t="str">
        <f t="shared" si="105"/>
        <v/>
      </c>
    </row>
    <row r="2204" spans="2:26" ht="18.75">
      <c r="B2204" s="211" t="s">
        <v>2732</v>
      </c>
      <c r="C2204" s="211" t="s">
        <v>2808</v>
      </c>
      <c r="D2204" s="46" t="s">
        <v>2783</v>
      </c>
      <c r="E2204" s="31">
        <v>1</v>
      </c>
      <c r="F2204" s="31" t="s">
        <v>2807</v>
      </c>
      <c r="G2204" s="318">
        <v>130</v>
      </c>
      <c r="H2204" s="318">
        <f t="shared" si="103"/>
        <v>80.246913580246911</v>
      </c>
      <c r="I2204" s="319">
        <v>500</v>
      </c>
      <c r="J2204" s="251">
        <f>_xlfn.XLOOKUP($I2204,Inputs!$C$6:$C$23,Inputs!$D$6:$D$23)*$G2204</f>
        <v>51.35</v>
      </c>
      <c r="K2204" s="252">
        <f t="shared" si="104"/>
        <v>2.3517728255357628</v>
      </c>
      <c r="L2204" s="322"/>
      <c r="M2204" s="322"/>
      <c r="N2204" s="322"/>
      <c r="O2204" s="322"/>
      <c r="P2204" s="322"/>
      <c r="Q2204" s="250">
        <f>_xlfn.XLOOKUP($I2204,Inputs!$G$6:$G$23,Inputs!$J$6:$J$23)*$K2204</f>
        <v>1999.0069017053984</v>
      </c>
      <c r="R2204" s="250">
        <f>_xlfn.XLOOKUP($I2204,Inputs!$G$6:$G$23,Inputs!$K$6:$K$23)*$K2204</f>
        <v>2528.1557874509449</v>
      </c>
      <c r="S2204" s="211" t="s">
        <v>4413</v>
      </c>
      <c r="T2204" s="134" t="s">
        <v>4539</v>
      </c>
      <c r="U2204" s="211" t="s">
        <v>1845</v>
      </c>
      <c r="V2204" s="31" t="s">
        <v>4615</v>
      </c>
      <c r="W2204" s="16"/>
      <c r="X2204" s="16"/>
      <c r="Y2204" s="74">
        <v>2184</v>
      </c>
      <c r="Z2204" s="196" t="str">
        <f t="shared" si="105"/>
        <v/>
      </c>
    </row>
    <row r="2205" spans="2:26" ht="18.75">
      <c r="B2205" s="211" t="s">
        <v>2733</v>
      </c>
      <c r="C2205" s="211" t="s">
        <v>2808</v>
      </c>
      <c r="D2205" s="46" t="s">
        <v>2783</v>
      </c>
      <c r="E2205" s="31">
        <v>1</v>
      </c>
      <c r="F2205" s="31" t="s">
        <v>2807</v>
      </c>
      <c r="G2205" s="318">
        <v>170</v>
      </c>
      <c r="H2205" s="318">
        <f t="shared" si="103"/>
        <v>104.93827160493827</v>
      </c>
      <c r="I2205" s="319">
        <v>500</v>
      </c>
      <c r="J2205" s="251">
        <f>_xlfn.XLOOKUP($I2205,Inputs!$C$6:$C$23,Inputs!$D$6:$D$23)*$G2205</f>
        <v>67.150000000000006</v>
      </c>
      <c r="K2205" s="252">
        <f t="shared" si="104"/>
        <v>1.9704251633621157</v>
      </c>
      <c r="L2205" s="322"/>
      <c r="M2205" s="322"/>
      <c r="N2205" s="322"/>
      <c r="O2205" s="322"/>
      <c r="P2205" s="322"/>
      <c r="Q2205" s="250">
        <f>_xlfn.XLOOKUP($I2205,Inputs!$G$6:$G$23,Inputs!$J$6:$J$23)*$K2205</f>
        <v>1674.8613888577984</v>
      </c>
      <c r="R2205" s="250">
        <f>_xlfn.XLOOKUP($I2205,Inputs!$G$6:$G$23,Inputs!$K$6:$K$23)*$K2205</f>
        <v>2118.2070506142745</v>
      </c>
      <c r="S2205" s="211" t="s">
        <v>2704</v>
      </c>
      <c r="T2205" s="31" t="s">
        <v>4628</v>
      </c>
      <c r="U2205" s="211" t="s">
        <v>4380</v>
      </c>
      <c r="V2205" s="31" t="s">
        <v>4381</v>
      </c>
      <c r="W2205" s="16"/>
      <c r="X2205" s="16"/>
      <c r="Y2205" s="74">
        <v>2185</v>
      </c>
      <c r="Z2205" s="196" t="str">
        <f t="shared" si="105"/>
        <v/>
      </c>
    </row>
    <row r="2206" spans="2:26" ht="18.75">
      <c r="B2206" s="211" t="s">
        <v>2734</v>
      </c>
      <c r="C2206" s="211" t="s">
        <v>2808</v>
      </c>
      <c r="D2206" s="46" t="s">
        <v>2783</v>
      </c>
      <c r="E2206" s="31">
        <v>1</v>
      </c>
      <c r="F2206" s="31" t="s">
        <v>2807</v>
      </c>
      <c r="G2206" s="318">
        <v>170</v>
      </c>
      <c r="H2206" s="318">
        <f t="shared" si="103"/>
        <v>104.93827160493827</v>
      </c>
      <c r="I2206" s="319">
        <v>500</v>
      </c>
      <c r="J2206" s="251">
        <f>_xlfn.XLOOKUP($I2206,Inputs!$C$6:$C$23,Inputs!$D$6:$D$23)*$G2206</f>
        <v>67.150000000000006</v>
      </c>
      <c r="K2206" s="252">
        <f t="shared" si="104"/>
        <v>1.9704251633621157</v>
      </c>
      <c r="L2206" s="322"/>
      <c r="M2206" s="322"/>
      <c r="N2206" s="322"/>
      <c r="O2206" s="322"/>
      <c r="P2206" s="322"/>
      <c r="Q2206" s="250">
        <f>_xlfn.XLOOKUP($I2206,Inputs!$G$6:$G$23,Inputs!$J$6:$J$23)*$K2206</f>
        <v>1674.8613888577984</v>
      </c>
      <c r="R2206" s="250">
        <f>_xlfn.XLOOKUP($I2206,Inputs!$G$6:$G$23,Inputs!$K$6:$K$23)*$K2206</f>
        <v>2118.2070506142745</v>
      </c>
      <c r="S2206" s="211" t="s">
        <v>2704</v>
      </c>
      <c r="T2206" s="31" t="s">
        <v>4628</v>
      </c>
      <c r="U2206" s="211" t="s">
        <v>4380</v>
      </c>
      <c r="V2206" s="31" t="s">
        <v>4381</v>
      </c>
      <c r="W2206" s="16"/>
      <c r="X2206" s="16"/>
      <c r="Y2206" s="74">
        <v>2186</v>
      </c>
      <c r="Z2206" s="196" t="str">
        <f t="shared" si="105"/>
        <v/>
      </c>
    </row>
    <row r="2207" spans="2:26" ht="18.75">
      <c r="B2207" s="211" t="s">
        <v>2735</v>
      </c>
      <c r="C2207" s="211" t="s">
        <v>2808</v>
      </c>
      <c r="D2207" s="46" t="s">
        <v>2783</v>
      </c>
      <c r="E2207" s="31">
        <v>1</v>
      </c>
      <c r="F2207" s="31" t="s">
        <v>2807</v>
      </c>
      <c r="G2207" s="318">
        <v>190</v>
      </c>
      <c r="H2207" s="318">
        <f t="shared" si="103"/>
        <v>117.28395061728395</v>
      </c>
      <c r="I2207" s="319">
        <v>500</v>
      </c>
      <c r="J2207" s="251">
        <f>_xlfn.XLOOKUP($I2207,Inputs!$C$6:$C$23,Inputs!$D$6:$D$23)*$G2207</f>
        <v>75.05</v>
      </c>
      <c r="K2207" s="252">
        <f t="shared" si="104"/>
        <v>1.8310618272898442</v>
      </c>
      <c r="L2207" s="322"/>
      <c r="M2207" s="322"/>
      <c r="N2207" s="322"/>
      <c r="O2207" s="322"/>
      <c r="P2207" s="322"/>
      <c r="Q2207" s="250">
        <f>_xlfn.XLOOKUP($I2207,Inputs!$G$6:$G$23,Inputs!$J$6:$J$23)*$K2207</f>
        <v>1556.4025531963675</v>
      </c>
      <c r="R2207" s="250">
        <f>_xlfn.XLOOKUP($I2207,Inputs!$G$6:$G$23,Inputs!$K$6:$K$23)*$K2207</f>
        <v>1968.3914643365827</v>
      </c>
      <c r="S2207" s="211" t="s">
        <v>2704</v>
      </c>
      <c r="T2207" s="31" t="s">
        <v>4628</v>
      </c>
      <c r="U2207" s="211" t="s">
        <v>1401</v>
      </c>
      <c r="V2207" s="31" t="s">
        <v>4532</v>
      </c>
      <c r="W2207" s="16"/>
      <c r="X2207" s="16"/>
      <c r="Y2207" s="74">
        <v>2187</v>
      </c>
      <c r="Z2207" s="196" t="str">
        <f t="shared" si="105"/>
        <v/>
      </c>
    </row>
    <row r="2208" spans="2:26" ht="18.75">
      <c r="B2208" s="211" t="s">
        <v>2736</v>
      </c>
      <c r="C2208" s="211" t="s">
        <v>2808</v>
      </c>
      <c r="D2208" s="46" t="s">
        <v>2783</v>
      </c>
      <c r="E2208" s="31">
        <v>1</v>
      </c>
      <c r="F2208" s="31" t="s">
        <v>2807</v>
      </c>
      <c r="G2208" s="318">
        <v>190</v>
      </c>
      <c r="H2208" s="318">
        <f t="shared" si="103"/>
        <v>117.28395061728395</v>
      </c>
      <c r="I2208" s="319">
        <v>500</v>
      </c>
      <c r="J2208" s="251">
        <f>_xlfn.XLOOKUP($I2208,Inputs!$C$6:$C$23,Inputs!$D$6:$D$23)*$G2208</f>
        <v>75.05</v>
      </c>
      <c r="K2208" s="252">
        <f t="shared" si="104"/>
        <v>1.8310618272898442</v>
      </c>
      <c r="L2208" s="322"/>
      <c r="M2208" s="322"/>
      <c r="N2208" s="322"/>
      <c r="O2208" s="322"/>
      <c r="P2208" s="322"/>
      <c r="Q2208" s="250">
        <f>_xlfn.XLOOKUP($I2208,Inputs!$G$6:$G$23,Inputs!$J$6:$J$23)*$K2208</f>
        <v>1556.4025531963675</v>
      </c>
      <c r="R2208" s="250">
        <f>_xlfn.XLOOKUP($I2208,Inputs!$G$6:$G$23,Inputs!$K$6:$K$23)*$K2208</f>
        <v>1968.3914643365827</v>
      </c>
      <c r="S2208" s="211" t="s">
        <v>2704</v>
      </c>
      <c r="T2208" s="31" t="s">
        <v>4628</v>
      </c>
      <c r="U2208" s="211" t="s">
        <v>1401</v>
      </c>
      <c r="V2208" s="31" t="s">
        <v>4532</v>
      </c>
      <c r="W2208" s="16"/>
      <c r="X2208" s="16"/>
      <c r="Y2208" s="74">
        <v>2188</v>
      </c>
      <c r="Z2208" s="196" t="str">
        <f t="shared" si="105"/>
        <v/>
      </c>
    </row>
    <row r="2209" spans="1:26" ht="18.75">
      <c r="B2209" s="211" t="s">
        <v>2737</v>
      </c>
      <c r="C2209" s="211" t="s">
        <v>2808</v>
      </c>
      <c r="D2209" s="46" t="s">
        <v>2783</v>
      </c>
      <c r="E2209" s="31">
        <v>1</v>
      </c>
      <c r="F2209" s="31" t="s">
        <v>2807</v>
      </c>
      <c r="G2209" s="318">
        <v>170</v>
      </c>
      <c r="H2209" s="318">
        <f t="shared" si="103"/>
        <v>104.93827160493827</v>
      </c>
      <c r="I2209" s="319">
        <v>500</v>
      </c>
      <c r="J2209" s="251">
        <f>_xlfn.XLOOKUP($I2209,Inputs!$C$6:$C$23,Inputs!$D$6:$D$23)*$G2209</f>
        <v>67.150000000000006</v>
      </c>
      <c r="K2209" s="252">
        <f t="shared" si="104"/>
        <v>1.9704251633621157</v>
      </c>
      <c r="L2209" s="322"/>
      <c r="M2209" s="322"/>
      <c r="N2209" s="322"/>
      <c r="O2209" s="322"/>
      <c r="P2209" s="322"/>
      <c r="Q2209" s="250">
        <f>_xlfn.XLOOKUP($I2209,Inputs!$G$6:$G$23,Inputs!$J$6:$J$23)*$K2209</f>
        <v>1674.8613888577984</v>
      </c>
      <c r="R2209" s="250">
        <f>_xlfn.XLOOKUP($I2209,Inputs!$G$6:$G$23,Inputs!$K$6:$K$23)*$K2209</f>
        <v>2118.2070506142745</v>
      </c>
      <c r="S2209" s="211" t="s">
        <v>2704</v>
      </c>
      <c r="T2209" s="31" t="s">
        <v>4628</v>
      </c>
      <c r="U2209" s="211" t="s">
        <v>4380</v>
      </c>
      <c r="V2209" s="31" t="s">
        <v>4381</v>
      </c>
      <c r="W2209" s="16"/>
      <c r="X2209" s="16"/>
      <c r="Y2209" s="74">
        <v>2189</v>
      </c>
      <c r="Z2209" s="196" t="str">
        <f t="shared" si="105"/>
        <v/>
      </c>
    </row>
    <row r="2210" spans="1:26" ht="18.75">
      <c r="B2210" s="211" t="s">
        <v>2738</v>
      </c>
      <c r="C2210" s="211" t="s">
        <v>2808</v>
      </c>
      <c r="D2210" s="46" t="s">
        <v>2783</v>
      </c>
      <c r="E2210" s="31">
        <v>1</v>
      </c>
      <c r="F2210" s="31" t="s">
        <v>2807</v>
      </c>
      <c r="G2210" s="318">
        <v>170</v>
      </c>
      <c r="H2210" s="318">
        <f t="shared" si="103"/>
        <v>104.93827160493827</v>
      </c>
      <c r="I2210" s="319">
        <v>500</v>
      </c>
      <c r="J2210" s="251">
        <f>_xlfn.XLOOKUP($I2210,Inputs!$C$6:$C$23,Inputs!$D$6:$D$23)*$G2210</f>
        <v>67.150000000000006</v>
      </c>
      <c r="K2210" s="252">
        <f t="shared" si="104"/>
        <v>1.9704251633621157</v>
      </c>
      <c r="L2210" s="322"/>
      <c r="M2210" s="322"/>
      <c r="N2210" s="322"/>
      <c r="O2210" s="322"/>
      <c r="P2210" s="322"/>
      <c r="Q2210" s="250">
        <f>_xlfn.XLOOKUP($I2210,Inputs!$G$6:$G$23,Inputs!$J$6:$J$23)*$K2210</f>
        <v>1674.8613888577984</v>
      </c>
      <c r="R2210" s="250">
        <f>_xlfn.XLOOKUP($I2210,Inputs!$G$6:$G$23,Inputs!$K$6:$K$23)*$K2210</f>
        <v>2118.2070506142745</v>
      </c>
      <c r="S2210" s="211" t="s">
        <v>2704</v>
      </c>
      <c r="T2210" s="31" t="s">
        <v>4628</v>
      </c>
      <c r="U2210" s="211" t="s">
        <v>4380</v>
      </c>
      <c r="V2210" s="31" t="s">
        <v>4381</v>
      </c>
      <c r="W2210" s="16"/>
      <c r="X2210" s="16"/>
      <c r="Y2210" s="74">
        <v>2190</v>
      </c>
      <c r="Z2210" s="196" t="str">
        <f t="shared" si="105"/>
        <v/>
      </c>
    </row>
    <row r="2211" spans="1:26" ht="18.75">
      <c r="B2211" s="211" t="s">
        <v>2739</v>
      </c>
      <c r="C2211" s="211" t="s">
        <v>2808</v>
      </c>
      <c r="D2211" s="46" t="s">
        <v>2783</v>
      </c>
      <c r="E2211" s="31">
        <v>1</v>
      </c>
      <c r="F2211" s="31" t="s">
        <v>2807</v>
      </c>
      <c r="G2211" s="318">
        <v>15</v>
      </c>
      <c r="H2211" s="318">
        <f t="shared" si="103"/>
        <v>9.2592592592592595</v>
      </c>
      <c r="I2211" s="319">
        <v>500</v>
      </c>
      <c r="J2211" s="251">
        <f>_xlfn.XLOOKUP($I2211,Inputs!$C$6:$C$23,Inputs!$D$6:$D$23)*$G2211</f>
        <v>5.9250000000000007</v>
      </c>
      <c r="K2211" s="252">
        <f t="shared" si="104"/>
        <v>3</v>
      </c>
      <c r="L2211" s="322"/>
      <c r="M2211" s="322"/>
      <c r="N2211" s="322"/>
      <c r="O2211" s="322"/>
      <c r="P2211" s="322"/>
      <c r="Q2211" s="250">
        <f>_xlfn.XLOOKUP($I2211,Inputs!$G$6:$G$23,Inputs!$J$6:$J$23)*$K2211</f>
        <v>2550</v>
      </c>
      <c r="R2211" s="250">
        <f>_xlfn.XLOOKUP($I2211,Inputs!$G$6:$G$23,Inputs!$K$6:$K$23)*$K2211</f>
        <v>3225</v>
      </c>
      <c r="S2211" s="211" t="s">
        <v>2704</v>
      </c>
      <c r="T2211" s="31" t="s">
        <v>4628</v>
      </c>
      <c r="U2211" s="211" t="s">
        <v>4373</v>
      </c>
      <c r="V2211" s="31" t="s">
        <v>4647</v>
      </c>
      <c r="W2211" s="16"/>
      <c r="X2211" s="16"/>
      <c r="Y2211" s="74">
        <v>2191</v>
      </c>
      <c r="Z2211" s="196" t="str">
        <f t="shared" si="105"/>
        <v/>
      </c>
    </row>
    <row r="2212" spans="1:26" ht="18.75">
      <c r="B2212" s="211" t="s">
        <v>2740</v>
      </c>
      <c r="C2212" s="211" t="s">
        <v>2808</v>
      </c>
      <c r="D2212" s="46" t="s">
        <v>2783</v>
      </c>
      <c r="E2212" s="31">
        <v>1</v>
      </c>
      <c r="F2212" s="31" t="s">
        <v>2807</v>
      </c>
      <c r="G2212" s="318">
        <v>15</v>
      </c>
      <c r="H2212" s="318">
        <f t="shared" si="103"/>
        <v>9.2592592592592595</v>
      </c>
      <c r="I2212" s="319">
        <v>500</v>
      </c>
      <c r="J2212" s="251">
        <f>_xlfn.XLOOKUP($I2212,Inputs!$C$6:$C$23,Inputs!$D$6:$D$23)*$G2212</f>
        <v>5.9250000000000007</v>
      </c>
      <c r="K2212" s="252">
        <f t="shared" si="104"/>
        <v>3</v>
      </c>
      <c r="L2212" s="322"/>
      <c r="M2212" s="322"/>
      <c r="N2212" s="322"/>
      <c r="O2212" s="322"/>
      <c r="P2212" s="322"/>
      <c r="Q2212" s="250">
        <f>_xlfn.XLOOKUP($I2212,Inputs!$G$6:$G$23,Inputs!$J$6:$J$23)*$K2212</f>
        <v>2550</v>
      </c>
      <c r="R2212" s="250">
        <f>_xlfn.XLOOKUP($I2212,Inputs!$G$6:$G$23,Inputs!$K$6:$K$23)*$K2212</f>
        <v>3225</v>
      </c>
      <c r="S2212" s="211" t="s">
        <v>2704</v>
      </c>
      <c r="T2212" s="31" t="s">
        <v>4628</v>
      </c>
      <c r="U2212" s="211" t="s">
        <v>4373</v>
      </c>
      <c r="V2212" s="31" t="s">
        <v>4647</v>
      </c>
      <c r="W2212" s="16"/>
      <c r="X2212" s="16"/>
      <c r="Y2212" s="74">
        <v>2192</v>
      </c>
      <c r="Z2212" s="196" t="str">
        <f t="shared" si="105"/>
        <v/>
      </c>
    </row>
    <row r="2213" spans="1:26" ht="18.75">
      <c r="B2213" s="211" t="s">
        <v>2741</v>
      </c>
      <c r="C2213" s="211" t="s">
        <v>2808</v>
      </c>
      <c r="D2213" s="46" t="s">
        <v>2783</v>
      </c>
      <c r="E2213" s="31">
        <v>1</v>
      </c>
      <c r="F2213" s="31" t="s">
        <v>2807</v>
      </c>
      <c r="G2213" s="318">
        <v>0.1</v>
      </c>
      <c r="H2213" s="318">
        <f t="shared" si="103"/>
        <v>6.1728395061728392E-2</v>
      </c>
      <c r="I2213" s="319">
        <v>115</v>
      </c>
      <c r="J2213" s="251">
        <f>_xlfn.XLOOKUP($I2213,Inputs!$C$6:$C$23,Inputs!$D$6:$D$23)*$G2213</f>
        <v>4.1714285714285718E-2</v>
      </c>
      <c r="K2213" s="252">
        <f t="shared" si="104"/>
        <v>3</v>
      </c>
      <c r="L2213" s="322"/>
      <c r="M2213" s="322"/>
      <c r="N2213" s="322"/>
      <c r="O2213" s="322"/>
      <c r="P2213" s="322"/>
      <c r="Q2213" s="250">
        <f>_xlfn.XLOOKUP($I2213,Inputs!$G$6:$G$23,Inputs!$J$6:$J$23)*$K2213</f>
        <v>98.449131513647643</v>
      </c>
      <c r="R2213" s="250">
        <f>_xlfn.XLOOKUP($I2213,Inputs!$G$6:$G$23,Inputs!$K$6:$K$23)*$K2213</f>
        <v>108.40163934426229</v>
      </c>
      <c r="S2213" s="211" t="s">
        <v>2742</v>
      </c>
      <c r="T2213" s="31" t="s">
        <v>3318</v>
      </c>
      <c r="U2213" s="211" t="s">
        <v>2726</v>
      </c>
      <c r="V2213" s="31" t="s">
        <v>3994</v>
      </c>
      <c r="W2213" s="16"/>
      <c r="X2213" s="16"/>
      <c r="Y2213" s="74">
        <v>2193</v>
      </c>
      <c r="Z2213" s="196" t="str">
        <f t="shared" si="105"/>
        <v/>
      </c>
    </row>
    <row r="2214" spans="1:26" ht="18.75">
      <c r="B2214" s="211" t="s">
        <v>2741</v>
      </c>
      <c r="C2214" s="211" t="s">
        <v>2808</v>
      </c>
      <c r="D2214" s="46" t="s">
        <v>2783</v>
      </c>
      <c r="E2214" s="31">
        <v>1</v>
      </c>
      <c r="F2214" s="31" t="s">
        <v>2807</v>
      </c>
      <c r="G2214" s="318">
        <v>15</v>
      </c>
      <c r="H2214" s="318">
        <f t="shared" si="103"/>
        <v>9.2592592592592595</v>
      </c>
      <c r="I2214" s="319">
        <v>115</v>
      </c>
      <c r="J2214" s="251">
        <f>_xlfn.XLOOKUP($I2214,Inputs!$C$6:$C$23,Inputs!$D$6:$D$23)*$G2214</f>
        <v>6.2571428571428571</v>
      </c>
      <c r="K2214" s="252">
        <f t="shared" si="104"/>
        <v>3</v>
      </c>
      <c r="L2214" s="322"/>
      <c r="M2214" s="322"/>
      <c r="N2214" s="322"/>
      <c r="O2214" s="322"/>
      <c r="P2214" s="322"/>
      <c r="Q2214" s="250">
        <f>_xlfn.XLOOKUP($I2214,Inputs!$G$6:$G$23,Inputs!$J$6:$J$23)*$K2214</f>
        <v>98.449131513647643</v>
      </c>
      <c r="R2214" s="250">
        <f>_xlfn.XLOOKUP($I2214,Inputs!$G$6:$G$23,Inputs!$K$6:$K$23)*$K2214</f>
        <v>108.40163934426229</v>
      </c>
      <c r="S2214" s="211" t="s">
        <v>2742</v>
      </c>
      <c r="T2214" s="31" t="s">
        <v>3318</v>
      </c>
      <c r="U2214" s="211" t="s">
        <v>2706</v>
      </c>
      <c r="V2214" s="31" t="s">
        <v>4633</v>
      </c>
      <c r="W2214" s="16"/>
      <c r="X2214" s="16"/>
      <c r="Y2214" s="74">
        <v>2194</v>
      </c>
      <c r="Z2214" s="196" t="str">
        <f t="shared" si="105"/>
        <v/>
      </c>
    </row>
    <row r="2215" spans="1:26" ht="18.75">
      <c r="B2215" s="211" t="s">
        <v>2741</v>
      </c>
      <c r="C2215" s="211" t="s">
        <v>2808</v>
      </c>
      <c r="D2215" s="46" t="s">
        <v>2783</v>
      </c>
      <c r="E2215" s="31">
        <v>1</v>
      </c>
      <c r="F2215" s="31" t="s">
        <v>2807</v>
      </c>
      <c r="G2215" s="318">
        <v>25</v>
      </c>
      <c r="H2215" s="318">
        <f t="shared" si="103"/>
        <v>15.432098765432098</v>
      </c>
      <c r="I2215" s="319">
        <v>115</v>
      </c>
      <c r="J2215" s="251">
        <f>_xlfn.XLOOKUP($I2215,Inputs!$C$6:$C$23,Inputs!$D$6:$D$23)*$G2215</f>
        <v>10.428571428571429</v>
      </c>
      <c r="K2215" s="252">
        <f t="shared" si="104"/>
        <v>3</v>
      </c>
      <c r="L2215" s="322"/>
      <c r="M2215" s="322"/>
      <c r="N2215" s="322"/>
      <c r="O2215" s="322"/>
      <c r="P2215" s="322"/>
      <c r="Q2215" s="250">
        <f>_xlfn.XLOOKUP($I2215,Inputs!$G$6:$G$23,Inputs!$J$6:$J$23)*$K2215</f>
        <v>98.449131513647643</v>
      </c>
      <c r="R2215" s="250">
        <f>_xlfn.XLOOKUP($I2215,Inputs!$G$6:$G$23,Inputs!$K$6:$K$23)*$K2215</f>
        <v>108.40163934426229</v>
      </c>
      <c r="S2215" s="211" t="s">
        <v>1812</v>
      </c>
      <c r="T2215" s="31" t="s">
        <v>4198</v>
      </c>
      <c r="U2215" s="211" t="s">
        <v>2742</v>
      </c>
      <c r="V2215" s="31" t="s">
        <v>3288</v>
      </c>
      <c r="W2215" s="16"/>
      <c r="X2215" s="16"/>
      <c r="Y2215" s="74">
        <v>2195</v>
      </c>
      <c r="Z2215" s="196" t="str">
        <f t="shared" si="105"/>
        <v/>
      </c>
    </row>
    <row r="2217" spans="1:26" s="270" customFormat="1" ht="18.75">
      <c r="A2217" s="320" t="s">
        <v>3568</v>
      </c>
      <c r="L2217" s="69"/>
      <c r="M2217" s="69"/>
      <c r="N2217" s="69"/>
      <c r="O2217" s="69"/>
      <c r="P2217" s="69"/>
      <c r="T2217" s="321"/>
    </row>
    <row r="2218" spans="1:26" s="270" customFormat="1" ht="18.75">
      <c r="A2218" s="5" t="s">
        <v>5010</v>
      </c>
      <c r="L2218" s="69"/>
      <c r="M2218" s="69"/>
      <c r="N2218" s="69"/>
      <c r="O2218" s="69"/>
      <c r="P2218" s="69"/>
      <c r="T2218" s="321"/>
    </row>
    <row r="2219" spans="1:26" s="270" customFormat="1" ht="18.75">
      <c r="A2219" s="5" t="s">
        <v>5011</v>
      </c>
      <c r="L2219" s="69"/>
      <c r="M2219" s="69"/>
      <c r="N2219" s="69"/>
      <c r="O2219" s="69"/>
      <c r="P2219" s="69"/>
      <c r="T2219" s="321"/>
    </row>
    <row r="2220" spans="1:26" s="270" customFormat="1" ht="18.75">
      <c r="A2220" s="5" t="s">
        <v>5012</v>
      </c>
      <c r="L2220" s="69"/>
      <c r="M2220" s="69"/>
      <c r="N2220" s="69"/>
      <c r="O2220" s="69"/>
      <c r="P2220" s="69"/>
      <c r="T2220" s="321"/>
    </row>
    <row r="2221" spans="1:26" s="270" customFormat="1" ht="18.75">
      <c r="A2221" s="5" t="s">
        <v>5013</v>
      </c>
      <c r="L2221" s="69"/>
      <c r="M2221" s="69"/>
      <c r="N2221" s="69"/>
      <c r="O2221" s="69"/>
      <c r="P2221" s="69"/>
      <c r="T2221" s="321"/>
    </row>
    <row r="2222" spans="1:26" s="270" customFormat="1" ht="18.75">
      <c r="A2222" s="5" t="s">
        <v>5014</v>
      </c>
      <c r="L2222" s="69"/>
      <c r="M2222" s="69"/>
      <c r="N2222" s="69"/>
      <c r="O2222" s="69"/>
      <c r="P2222" s="69"/>
      <c r="T2222" s="321"/>
    </row>
    <row r="2223" spans="1:26" s="270" customFormat="1" ht="18.75">
      <c r="A2223" s="5" t="s">
        <v>5015</v>
      </c>
      <c r="L2223" s="69"/>
      <c r="M2223" s="69"/>
      <c r="N2223" s="69"/>
      <c r="O2223" s="69"/>
      <c r="P2223" s="69"/>
      <c r="T2223" s="321"/>
    </row>
    <row r="2224" spans="1:26" s="270" customFormat="1" ht="18.75">
      <c r="A2224" s="5" t="s">
        <v>5016</v>
      </c>
      <c r="L2224" s="69"/>
      <c r="M2224" s="69"/>
      <c r="N2224" s="69"/>
      <c r="O2224" s="69"/>
      <c r="P2224" s="69"/>
      <c r="T2224" s="321"/>
    </row>
    <row r="2225" spans="1:28" s="270" customFormat="1" ht="18.75">
      <c r="A2225" s="5" t="s">
        <v>5017</v>
      </c>
      <c r="L2225" s="69"/>
      <c r="M2225" s="69"/>
      <c r="N2225" s="69"/>
      <c r="O2225" s="69"/>
      <c r="P2225" s="69"/>
      <c r="T2225" s="321"/>
    </row>
    <row r="2226" spans="1:28" s="270" customFormat="1" ht="18.75">
      <c r="A2226" s="5" t="s">
        <v>3513</v>
      </c>
      <c r="L2226" s="69"/>
      <c r="M2226" s="69"/>
      <c r="N2226" s="69"/>
      <c r="O2226" s="69"/>
      <c r="P2226" s="69"/>
      <c r="T2226" s="321"/>
    </row>
    <row r="2227" spans="1:28" s="270" customFormat="1" ht="18.75">
      <c r="A2227" s="5" t="s">
        <v>3523</v>
      </c>
      <c r="J2227" s="215"/>
      <c r="L2227" s="69"/>
      <c r="M2227" s="69"/>
      <c r="N2227" s="69"/>
      <c r="O2227" s="69"/>
      <c r="P2227" s="69"/>
      <c r="R2227" s="215"/>
      <c r="S2227" s="215"/>
      <c r="T2227" s="215"/>
    </row>
    <row r="2228" spans="1:28" s="270" customFormat="1" ht="18.75">
      <c r="A2228" s="5" t="s">
        <v>5018</v>
      </c>
      <c r="L2228" s="69"/>
      <c r="M2228" s="69"/>
      <c r="N2228" s="69"/>
      <c r="O2228" s="69"/>
      <c r="P2228" s="69"/>
      <c r="T2228" s="321"/>
    </row>
    <row r="2229" spans="1:28" s="270" customFormat="1" ht="18.75">
      <c r="A2229" s="5" t="s">
        <v>3522</v>
      </c>
      <c r="B2229" s="87"/>
      <c r="C2229" s="87"/>
      <c r="D2229" s="87"/>
      <c r="E2229" s="87"/>
      <c r="F2229" s="87"/>
      <c r="G2229" s="87"/>
      <c r="H2229" s="87"/>
      <c r="I2229" s="87"/>
      <c r="J2229" s="302"/>
      <c r="K2229" s="87"/>
      <c r="L2229" s="2"/>
      <c r="M2229" s="2"/>
      <c r="N2229" s="2"/>
      <c r="O2229" s="2"/>
      <c r="P2229" s="2"/>
      <c r="Q2229" s="2"/>
      <c r="R2229" s="302"/>
      <c r="S2229" s="302"/>
      <c r="T2229" s="302"/>
      <c r="U2229" s="87"/>
      <c r="V2229" s="87"/>
      <c r="W2229" s="87"/>
      <c r="X2229" s="87"/>
      <c r="Y2229" s="87"/>
    </row>
    <row r="2230" spans="1:28" s="270" customFormat="1" ht="18.75">
      <c r="A2230" s="5" t="s">
        <v>5019</v>
      </c>
      <c r="L2230" s="69"/>
      <c r="M2230" s="69"/>
      <c r="N2230" s="69"/>
      <c r="O2230" s="69"/>
      <c r="P2230" s="69"/>
      <c r="T2230" s="321"/>
    </row>
    <row r="2231" spans="1:28" ht="18.75">
      <c r="A2231" s="42"/>
      <c r="B2231" s="215"/>
      <c r="C2231" s="33"/>
      <c r="D2231" s="33"/>
      <c r="E2231" s="34"/>
      <c r="F2231" s="215"/>
      <c r="G2231" s="215"/>
      <c r="H2231" s="215"/>
      <c r="I2231" s="215"/>
      <c r="J2231" s="215"/>
      <c r="K2231" s="215"/>
      <c r="L2231" s="247"/>
      <c r="M2231" s="247"/>
      <c r="N2231" s="247"/>
      <c r="O2231" s="247"/>
      <c r="P2231" s="247"/>
      <c r="Q2231" s="215"/>
      <c r="R2231" s="215"/>
    </row>
    <row r="2232" spans="1:28" ht="18.75">
      <c r="A2232" s="5"/>
      <c r="B2232" s="29"/>
      <c r="E2232" s="29"/>
      <c r="F2232" s="23"/>
      <c r="G2232" s="29"/>
      <c r="H2232" s="29"/>
      <c r="I2232" s="24"/>
      <c r="J2232" s="23"/>
      <c r="K2232" s="29"/>
      <c r="L2232" s="95"/>
      <c r="M2232" s="95"/>
      <c r="N2232" s="95"/>
      <c r="O2232" s="95"/>
      <c r="P2232" s="95"/>
      <c r="Q2232" s="29"/>
      <c r="R2232" s="23"/>
      <c r="S2232" s="23"/>
      <c r="T2232" s="23"/>
      <c r="U2232" s="27"/>
      <c r="V2232" s="27"/>
      <c r="W2232" s="23"/>
      <c r="X2232" s="27"/>
      <c r="Y2232" s="23"/>
      <c r="Z2232" s="27"/>
      <c r="AA2232" s="27"/>
      <c r="AB2232" s="5"/>
    </row>
    <row r="2233" spans="1:28" ht="18.75">
      <c r="A2233" s="42" t="s">
        <v>199</v>
      </c>
      <c r="B2233" s="215"/>
      <c r="C2233" s="33"/>
      <c r="D2233" s="33"/>
      <c r="E2233" s="34"/>
      <c r="F2233" s="215"/>
      <c r="G2233" s="215"/>
      <c r="H2233" s="215"/>
      <c r="I2233" s="215"/>
      <c r="J2233" s="215"/>
      <c r="K2233" s="215"/>
      <c r="L2233" s="247"/>
      <c r="M2233" s="247"/>
      <c r="N2233" s="247"/>
      <c r="O2233" s="247"/>
      <c r="P2233" s="247"/>
      <c r="Q2233" s="215"/>
      <c r="R2233" s="215"/>
    </row>
    <row r="2234" spans="1:28" ht="18.75">
      <c r="A2234" s="5" t="s">
        <v>3788</v>
      </c>
      <c r="B2234" s="215"/>
      <c r="C2234" s="215"/>
      <c r="D2234" s="215"/>
      <c r="E2234" s="215"/>
      <c r="F2234" s="215"/>
      <c r="G2234" s="215"/>
      <c r="H2234" s="215"/>
      <c r="I2234" s="215"/>
      <c r="K2234" s="215"/>
      <c r="L2234" s="247"/>
      <c r="M2234" s="247"/>
      <c r="N2234" s="247"/>
      <c r="O2234" s="247"/>
      <c r="P2234" s="247"/>
      <c r="Q2234" s="215"/>
    </row>
  </sheetData>
  <autoFilter ref="B3:Y3">
    <sortState ref="B4:Y2215">
      <sortCondition ref="W3:W2215"/>
    </sortState>
  </autoFilter>
  <phoneticPr fontId="40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README</vt:lpstr>
      <vt:lpstr>ON-Sources</vt:lpstr>
      <vt:lpstr>Generation</vt:lpstr>
      <vt:lpstr>Storage</vt:lpstr>
      <vt:lpstr>HydroExisting</vt:lpstr>
      <vt:lpstr>HydroRenewals</vt:lpstr>
      <vt:lpstr>HydroGreenfield</vt:lpstr>
      <vt:lpstr>HydroPS</vt:lpstr>
      <vt:lpstr>Transmission</vt:lpstr>
      <vt:lpstr>Nodes</vt:lpstr>
      <vt:lpstr>Distribution</vt:lpstr>
      <vt:lpstr>System</vt:lpstr>
      <vt:lpstr>HGWh</vt:lpstr>
      <vt:lpstr>HMW</vt:lpstr>
      <vt:lpstr>FGWh</vt:lpstr>
      <vt:lpstr>FMW</vt:lpstr>
      <vt:lpstr>Hourly</vt:lpstr>
      <vt:lpstr>Inputs</vt:lpstr>
      <vt:lpstr>Generation!_FilterDatabase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Collins</dc:creator>
  <cp:lastModifiedBy>SESIT Group</cp:lastModifiedBy>
  <cp:lastPrinted>2019-05-29T14:46:03Z</cp:lastPrinted>
  <dcterms:created xsi:type="dcterms:W3CDTF">2018-03-01T23:28:31Z</dcterms:created>
  <dcterms:modified xsi:type="dcterms:W3CDTF">2021-05-18T18:27:20Z</dcterms:modified>
</cp:coreProperties>
</file>