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codeName="ThisWorkbook"/>
  <mc:AlternateContent xmlns:mc="http://schemas.openxmlformats.org/markup-compatibility/2006">
    <mc:Choice Requires="x15">
      <x15ac:absPath xmlns:x15ac="http://schemas.microsoft.com/office/spreadsheetml/2010/11/ac" url="/Users/home/Files/UoT-PhD/Research/00-CODERS/210516-Internal-Reza/"/>
    </mc:Choice>
  </mc:AlternateContent>
  <xr:revisionPtr revIDLastSave="0" documentId="13_ncr:1_{C08046CD-C150-DA46-8CAB-94FEF3C3A7D0}" xr6:coauthVersionLast="46" xr6:coauthVersionMax="46" xr10:uidLastSave="{00000000-0000-0000-0000-000000000000}"/>
  <bookViews>
    <workbookView xWindow="0" yWindow="500" windowWidth="28800" windowHeight="14200" activeTab="1" xr2:uid="{00000000-000D-0000-FFFF-FFFF00000000}"/>
  </bookViews>
  <sheets>
    <sheet name="README" sheetId="33" r:id="rId1"/>
    <sheet name="PE-Sources" sheetId="42" r:id="rId2"/>
    <sheet name="Generation" sheetId="25" r:id="rId3"/>
    <sheet name="Storage" sheetId="46" r:id="rId4"/>
    <sheet name="HydroExisting" sheetId="26" r:id="rId5"/>
    <sheet name="HydroRenewals" sheetId="36" r:id="rId6"/>
    <sheet name="HydroGreenfield" sheetId="37" r:id="rId7"/>
    <sheet name="HydroPS" sheetId="39" r:id="rId8"/>
    <sheet name="Transmission" sheetId="27" r:id="rId9"/>
    <sheet name="Nodes" sheetId="44" r:id="rId10"/>
    <sheet name="Distribution" sheetId="48" r:id="rId11"/>
    <sheet name="System" sheetId="30" r:id="rId12"/>
    <sheet name="HGWh" sheetId="40" r:id="rId13"/>
    <sheet name="HMW" sheetId="41" r:id="rId14"/>
    <sheet name="FGWh" sheetId="28" r:id="rId15"/>
    <sheet name="FMW" sheetId="29" r:id="rId16"/>
    <sheet name="Hourly" sheetId="34" r:id="rId17"/>
    <sheet name="Inputs" sheetId="45" r:id="rId18"/>
  </sheets>
  <externalReferences>
    <externalReference r:id="rId19"/>
    <externalReference r:id="rId20"/>
  </externalReferences>
  <definedNames>
    <definedName name="_xlnm._FilterDatabase" localSheetId="2" hidden="1">Generation!$B$3:$AU$3</definedName>
    <definedName name="_xlnm._FilterDatabase" localSheetId="1" hidden="1">'PE-Sources'!$B$3:$H$3</definedName>
    <definedName name="_xlnm._FilterDatabase" localSheetId="3" hidden="1">Storage!$B$3:$AF$3</definedName>
    <definedName name="_xlnm._FilterDatabase" localSheetId="8" hidden="1">Transmission!$B$3:$Y$3</definedName>
    <definedName name="code">#REF!</definedName>
    <definedName name="Keywords">[1]Selection!$I$2:$I$59</definedName>
    <definedName name="Organization">[1]Selection!$A$9:$A$31</definedName>
    <definedName name="Process">[1]Selection!$A$2:$A$3</definedName>
    <definedName name="renumber">#REF!</definedName>
    <definedName name="rerank">#REF!</definedName>
    <definedName name="total">#REF!</definedName>
    <definedName name="user">#REF!</definedName>
    <definedName name="VRE">[2]lists!$B$3:$C$3</definedName>
    <definedName name="Yes_No">[1]Selection!$F$2:$F$3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5" i="29" l="1"/>
  <c r="O5" i="29"/>
  <c r="P6" i="28"/>
  <c r="O6" i="28"/>
  <c r="M44" i="48"/>
  <c r="N44" i="48" s="1"/>
  <c r="L44" i="48"/>
  <c r="M43" i="48"/>
  <c r="N43" i="48" s="1"/>
  <c r="L43" i="48"/>
  <c r="O43" i="48" s="1"/>
  <c r="M42" i="48"/>
  <c r="N42" i="48" s="1"/>
  <c r="L42" i="48"/>
  <c r="M32" i="48"/>
  <c r="N32" i="48" s="1"/>
  <c r="L32" i="48"/>
  <c r="M31" i="48"/>
  <c r="N31" i="48" s="1"/>
  <c r="L31" i="48"/>
  <c r="M13" i="48"/>
  <c r="N13" i="48" s="1"/>
  <c r="L13" i="48"/>
  <c r="O13" i="48" s="1"/>
  <c r="M10" i="48"/>
  <c r="N10" i="48" s="1"/>
  <c r="L10" i="48"/>
  <c r="J4" i="27" a="1"/>
  <c r="J4" i="27" s="1"/>
  <c r="H4" i="27"/>
  <c r="K4" i="27" s="1"/>
  <c r="J46" i="27" a="1"/>
  <c r="J46" i="27" s="1"/>
  <c r="H46" i="27"/>
  <c r="K46" i="27" s="1"/>
  <c r="R46" i="27" s="1"/>
  <c r="O32" i="48" l="1"/>
  <c r="O10" i="48"/>
  <c r="O31" i="48"/>
  <c r="O42" i="48"/>
  <c r="O44" i="48"/>
  <c r="R4" i="27"/>
  <c r="Q4" i="27"/>
  <c r="Q46" i="27"/>
  <c r="J14" i="27" l="1" a="1"/>
  <c r="J14" i="27" s="1"/>
  <c r="H14" i="27"/>
  <c r="K14" i="27" s="1"/>
  <c r="R14" i="27" s="1"/>
  <c r="J15" i="27" a="1"/>
  <c r="J15" i="27" s="1"/>
  <c r="H15" i="27"/>
  <c r="K15" i="27" s="1"/>
  <c r="J13" i="27" a="1"/>
  <c r="J13" i="27" s="1"/>
  <c r="H13" i="27"/>
  <c r="K13" i="27" s="1"/>
  <c r="J39" i="27" a="1"/>
  <c r="J39" i="27" s="1"/>
  <c r="H39" i="27"/>
  <c r="K39" i="27" s="1"/>
  <c r="R39" i="27" s="1"/>
  <c r="U15" i="25"/>
  <c r="V15" i="25" s="1"/>
  <c r="H38" i="27"/>
  <c r="K38" i="27" s="1"/>
  <c r="Q38" i="27" s="1"/>
  <c r="J38" i="27" a="1"/>
  <c r="J38" i="27" s="1"/>
  <c r="J21" i="27" a="1"/>
  <c r="J21" i="27" s="1"/>
  <c r="H21" i="27"/>
  <c r="K21" i="27" s="1"/>
  <c r="J23" i="27" a="1"/>
  <c r="J23" i="27" s="1"/>
  <c r="H23" i="27"/>
  <c r="K23" i="27" s="1"/>
  <c r="R23" i="27" s="1"/>
  <c r="J24" i="27" a="1"/>
  <c r="J24" i="27" s="1"/>
  <c r="H24" i="27"/>
  <c r="K24" i="27" s="1"/>
  <c r="J19" i="27" a="1"/>
  <c r="J19" i="27" s="1"/>
  <c r="H19" i="27"/>
  <c r="K19" i="27" s="1"/>
  <c r="R19" i="27" s="1"/>
  <c r="Q14" i="27" l="1"/>
  <c r="R15" i="27"/>
  <c r="Q15" i="27"/>
  <c r="R13" i="27"/>
  <c r="Q13" i="27"/>
  <c r="Q39" i="27"/>
  <c r="R38" i="27"/>
  <c r="R21" i="27"/>
  <c r="Q21" i="27"/>
  <c r="Q23" i="27"/>
  <c r="R24" i="27"/>
  <c r="Q24" i="27"/>
  <c r="Q19" i="27"/>
  <c r="O7" i="45" l="1"/>
  <c r="Q7" i="45" s="1"/>
  <c r="T7" i="45" s="1"/>
  <c r="O8" i="45"/>
  <c r="Q8" i="45" s="1"/>
  <c r="T8" i="45" s="1"/>
  <c r="O9" i="45"/>
  <c r="O10" i="45"/>
  <c r="Q10" i="45" s="1"/>
  <c r="T10" i="45" s="1"/>
  <c r="O11" i="45"/>
  <c r="Q11" i="45" s="1"/>
  <c r="T11" i="45" s="1"/>
  <c r="O12" i="45"/>
  <c r="Q12" i="45" s="1"/>
  <c r="T12" i="45" s="1"/>
  <c r="O13" i="45"/>
  <c r="Q13" i="45" s="1"/>
  <c r="T13" i="45" s="1"/>
  <c r="O14" i="45"/>
  <c r="Q14" i="45" s="1"/>
  <c r="T14" i="45" s="1"/>
  <c r="O15" i="45"/>
  <c r="Q15" i="45" s="1"/>
  <c r="T15" i="45" s="1"/>
  <c r="O16" i="45"/>
  <c r="Q16" i="45" s="1"/>
  <c r="T16" i="45" s="1"/>
  <c r="O17" i="45"/>
  <c r="Q17" i="45" s="1"/>
  <c r="T17" i="45" s="1"/>
  <c r="O6" i="45"/>
  <c r="Q6" i="45" s="1"/>
  <c r="T6" i="45" s="1"/>
  <c r="P6" i="45"/>
  <c r="S6" i="45" s="1"/>
  <c r="P7" i="45"/>
  <c r="S7" i="45" s="1"/>
  <c r="P8" i="45"/>
  <c r="S8" i="45" s="1"/>
  <c r="Q9" i="45"/>
  <c r="T9" i="45" s="1"/>
  <c r="P9" i="45"/>
  <c r="S9" i="45" s="1"/>
  <c r="P10" i="45"/>
  <c r="S10" i="45" s="1"/>
  <c r="P11" i="45"/>
  <c r="S11" i="45" s="1"/>
  <c r="P12" i="45"/>
  <c r="S12" i="45" s="1"/>
  <c r="P13" i="45"/>
  <c r="S13" i="45" s="1"/>
  <c r="P14" i="45"/>
  <c r="S14" i="45" s="1"/>
  <c r="P15" i="45"/>
  <c r="S15" i="45" s="1"/>
  <c r="P16" i="45"/>
  <c r="S16" i="45" s="1"/>
  <c r="P17" i="45"/>
  <c r="S17" i="45" s="1"/>
  <c r="N4" i="29"/>
  <c r="E1" i="29"/>
  <c r="F1" i="29" s="1"/>
  <c r="G1" i="29" s="1"/>
  <c r="H1" i="29" s="1"/>
  <c r="I1" i="29" s="1"/>
  <c r="J1" i="29" s="1"/>
  <c r="K1" i="29" s="1"/>
  <c r="L1" i="29" s="1"/>
  <c r="M1" i="29" s="1"/>
  <c r="N1" i="29" s="1"/>
  <c r="M4" i="29"/>
  <c r="M5" i="29" s="1"/>
  <c r="L4" i="29"/>
  <c r="L5" i="29" s="1"/>
  <c r="K4" i="29"/>
  <c r="K5" i="29" s="1"/>
  <c r="J4" i="29"/>
  <c r="J5" i="29" s="1"/>
  <c r="I4" i="29"/>
  <c r="I5" i="29" s="1"/>
  <c r="H4" i="29"/>
  <c r="H5" i="29" s="1"/>
  <c r="G4" i="29"/>
  <c r="G5" i="29" s="1"/>
  <c r="F4" i="29"/>
  <c r="F5" i="29" s="1"/>
  <c r="E4" i="29"/>
  <c r="E5" i="29" s="1"/>
  <c r="N5" i="28"/>
  <c r="N6" i="28" s="1"/>
  <c r="F1" i="28"/>
  <c r="G1" i="28" s="1"/>
  <c r="H1" i="28" s="1"/>
  <c r="I1" i="28" s="1"/>
  <c r="J1" i="28" s="1"/>
  <c r="K1" i="28" s="1"/>
  <c r="L1" i="28" s="1"/>
  <c r="M1" i="28" s="1"/>
  <c r="N1" i="28" s="1"/>
  <c r="E1" i="28"/>
  <c r="M5" i="28"/>
  <c r="M6" i="28" s="1"/>
  <c r="L5" i="28"/>
  <c r="L6" i="28" s="1"/>
  <c r="K5" i="28"/>
  <c r="K6" i="28" s="1"/>
  <c r="J5" i="28"/>
  <c r="J6" i="28" s="1"/>
  <c r="I5" i="28"/>
  <c r="I6" i="28" s="1"/>
  <c r="H5" i="28"/>
  <c r="H6" i="28" s="1"/>
  <c r="G5" i="28"/>
  <c r="G6" i="28" s="1"/>
  <c r="F5" i="28"/>
  <c r="F6" i="28" s="1"/>
  <c r="E5" i="28"/>
  <c r="E6" i="28" s="1"/>
  <c r="N7" i="41"/>
  <c r="M6" i="41"/>
  <c r="M7" i="41" s="1"/>
  <c r="L6" i="41"/>
  <c r="L7" i="41" s="1"/>
  <c r="K6" i="41"/>
  <c r="K7" i="41" s="1"/>
  <c r="J6" i="41"/>
  <c r="J7" i="41" s="1"/>
  <c r="I6" i="41"/>
  <c r="I7" i="41" s="1"/>
  <c r="H6" i="41"/>
  <c r="H7" i="41" s="1"/>
  <c r="G6" i="41"/>
  <c r="G7" i="41" s="1"/>
  <c r="F6" i="41"/>
  <c r="F7" i="41" s="1"/>
  <c r="E6" i="41"/>
  <c r="E7" i="41" s="1"/>
  <c r="N6" i="40"/>
  <c r="G6" i="40"/>
  <c r="K6" i="40"/>
  <c r="M6" i="40"/>
  <c r="F5" i="40"/>
  <c r="F6" i="40" s="1"/>
  <c r="G5" i="40"/>
  <c r="H5" i="40"/>
  <c r="H6" i="40" s="1"/>
  <c r="I5" i="40"/>
  <c r="I6" i="40" s="1"/>
  <c r="J5" i="40"/>
  <c r="J6" i="40" s="1"/>
  <c r="K5" i="40"/>
  <c r="L5" i="40"/>
  <c r="L6" i="40" s="1"/>
  <c r="M5" i="40"/>
  <c r="E5" i="40"/>
  <c r="E6" i="40" s="1"/>
  <c r="V18" i="25"/>
  <c r="V17" i="25"/>
  <c r="U19" i="25"/>
  <c r="V19" i="25" s="1"/>
  <c r="U20" i="25"/>
  <c r="V20" i="25" s="1"/>
  <c r="S19" i="25"/>
  <c r="T19" i="25" s="1"/>
  <c r="S20" i="25"/>
  <c r="T20" i="25" s="1"/>
  <c r="S21" i="25"/>
  <c r="S25" i="25"/>
  <c r="S26" i="25"/>
  <c r="S28" i="25"/>
  <c r="S22" i="25"/>
  <c r="S23" i="25"/>
  <c r="S24" i="25"/>
  <c r="S27" i="25"/>
  <c r="S29" i="25"/>
  <c r="N5" i="29" l="1"/>
  <c r="H43" i="27"/>
  <c r="K43" i="27" s="1"/>
  <c r="H44" i="27"/>
  <c r="K44" i="27" s="1"/>
  <c r="H5" i="27"/>
  <c r="K5" i="27" s="1"/>
  <c r="H30" i="27"/>
  <c r="K30" i="27" s="1"/>
  <c r="H42" i="27"/>
  <c r="K42" i="27" s="1"/>
  <c r="H25" i="27"/>
  <c r="K25" i="27" s="1"/>
  <c r="H28" i="27"/>
  <c r="K28" i="27" s="1"/>
  <c r="H8" i="27"/>
  <c r="K8" i="27" s="1"/>
  <c r="H33" i="27"/>
  <c r="K33" i="27" s="1"/>
  <c r="H12" i="27"/>
  <c r="K12" i="27" s="1"/>
  <c r="H29" i="27"/>
  <c r="K29" i="27" s="1"/>
  <c r="H6" i="27"/>
  <c r="K6" i="27" s="1"/>
  <c r="H41" i="27"/>
  <c r="K41" i="27" s="1"/>
  <c r="H47" i="27"/>
  <c r="K47" i="27" s="1"/>
  <c r="H16" i="27"/>
  <c r="K16" i="27" s="1"/>
  <c r="H22" i="27"/>
  <c r="K22" i="27" s="1"/>
  <c r="H40" i="27"/>
  <c r="K40" i="27" s="1"/>
  <c r="H20" i="27"/>
  <c r="K20" i="27" s="1"/>
  <c r="H45" i="27"/>
  <c r="K45" i="27" s="1"/>
  <c r="H7" i="27"/>
  <c r="K7" i="27" s="1"/>
  <c r="H32" i="27"/>
  <c r="K32" i="27" s="1"/>
  <c r="H36" i="27"/>
  <c r="K36" i="27" s="1"/>
  <c r="H11" i="27"/>
  <c r="K11" i="27" s="1"/>
  <c r="H9" i="27"/>
  <c r="K9" i="27" s="1"/>
  <c r="H48" i="27"/>
  <c r="K48" i="27" s="1"/>
  <c r="H26" i="27"/>
  <c r="K26" i="27" s="1"/>
  <c r="H27" i="27"/>
  <c r="K27" i="27" s="1"/>
  <c r="H34" i="27"/>
  <c r="K34" i="27" s="1"/>
  <c r="H35" i="27"/>
  <c r="K35" i="27" s="1"/>
  <c r="H51" i="27"/>
  <c r="K51" i="27" s="1"/>
  <c r="H37" i="27"/>
  <c r="K37" i="27" s="1"/>
  <c r="H17" i="27"/>
  <c r="K17" i="27" s="1"/>
  <c r="H10" i="27"/>
  <c r="K10" i="27" s="1"/>
  <c r="H50" i="27"/>
  <c r="K50" i="27" s="1"/>
  <c r="H49" i="27"/>
  <c r="K49" i="27" s="1"/>
  <c r="H31" i="27"/>
  <c r="K31" i="27" s="1"/>
  <c r="H18" i="27"/>
  <c r="K18" i="27" s="1"/>
  <c r="G23" i="45"/>
  <c r="C23" i="45"/>
  <c r="K22" i="45"/>
  <c r="J22" i="45"/>
  <c r="G22" i="45"/>
  <c r="C22" i="45"/>
  <c r="G21" i="45"/>
  <c r="C21" i="45"/>
  <c r="K20" i="45"/>
  <c r="J20" i="45"/>
  <c r="G20" i="45"/>
  <c r="C20" i="45"/>
  <c r="G19" i="45"/>
  <c r="C19" i="45"/>
  <c r="K18" i="45"/>
  <c r="J18" i="45"/>
  <c r="G18" i="45"/>
  <c r="C18" i="45"/>
  <c r="K17" i="45"/>
  <c r="J17" i="45"/>
  <c r="G17" i="45"/>
  <c r="C17" i="45"/>
  <c r="K16" i="45"/>
  <c r="J16" i="45"/>
  <c r="G16" i="45"/>
  <c r="C16" i="45"/>
  <c r="G15" i="45"/>
  <c r="C15" i="45"/>
  <c r="K14" i="45"/>
  <c r="J14" i="45"/>
  <c r="G14" i="45"/>
  <c r="C14" i="45"/>
  <c r="K13" i="45"/>
  <c r="J13" i="45"/>
  <c r="G13" i="45"/>
  <c r="C13" i="45"/>
  <c r="G12" i="45"/>
  <c r="C12" i="45"/>
  <c r="K11" i="45"/>
  <c r="J11" i="45"/>
  <c r="G11" i="45"/>
  <c r="C11" i="45"/>
  <c r="K10" i="45"/>
  <c r="J10" i="45"/>
  <c r="G10" i="45"/>
  <c r="C10" i="45"/>
  <c r="K9" i="45"/>
  <c r="J9" i="45"/>
  <c r="G9" i="45"/>
  <c r="C9" i="45"/>
  <c r="G8" i="45"/>
  <c r="C8" i="45"/>
  <c r="K7" i="45"/>
  <c r="J7" i="45"/>
  <c r="G7" i="45"/>
  <c r="C7" i="45"/>
  <c r="K6" i="45"/>
  <c r="J6" i="45"/>
  <c r="G6" i="45"/>
  <c r="C6" i="45"/>
  <c r="D11" i="45" l="1"/>
  <c r="D17" i="45"/>
  <c r="D12" i="45"/>
  <c r="J35" i="27" s="1" a="1"/>
  <c r="J35" i="27" s="1"/>
  <c r="D23" i="45"/>
  <c r="Q18" i="27"/>
  <c r="D10" i="45"/>
  <c r="D13" i="45"/>
  <c r="D7" i="45"/>
  <c r="D20" i="45"/>
  <c r="J31" i="27" a="1"/>
  <c r="J31" i="27" s="1"/>
  <c r="J10" i="27" a="1"/>
  <c r="J10" i="27" s="1"/>
  <c r="R50" i="27"/>
  <c r="R51" i="27"/>
  <c r="R26" i="27"/>
  <c r="R36" i="27"/>
  <c r="R45" i="27"/>
  <c r="R16" i="27"/>
  <c r="R6" i="27"/>
  <c r="R8" i="27"/>
  <c r="R42" i="27"/>
  <c r="J34" i="27" a="1"/>
  <c r="J34" i="27" s="1"/>
  <c r="J9" i="27" a="1"/>
  <c r="J9" i="27" s="1"/>
  <c r="D9" i="45"/>
  <c r="D8" i="45"/>
  <c r="D16" i="45"/>
  <c r="D18" i="45"/>
  <c r="D19" i="45"/>
  <c r="J11" i="27" a="1"/>
  <c r="J11" i="27" s="1"/>
  <c r="J50" i="27" a="1"/>
  <c r="J50" i="27" s="1"/>
  <c r="J36" i="27" a="1"/>
  <c r="J36" i="27" s="1"/>
  <c r="J5" i="27" a="1"/>
  <c r="J5" i="27" s="1"/>
  <c r="Q31" i="27"/>
  <c r="R31" i="27"/>
  <c r="Q10" i="27"/>
  <c r="R10" i="27"/>
  <c r="Q35" i="27"/>
  <c r="R35" i="27"/>
  <c r="Q48" i="27"/>
  <c r="R48" i="27"/>
  <c r="Q32" i="27"/>
  <c r="R32" i="27"/>
  <c r="Q20" i="27"/>
  <c r="R20" i="27"/>
  <c r="Q29" i="27"/>
  <c r="R29" i="27"/>
  <c r="Q28" i="27"/>
  <c r="R28" i="27"/>
  <c r="Q30" i="27"/>
  <c r="R30" i="27"/>
  <c r="R17" i="27"/>
  <c r="Q17" i="27"/>
  <c r="R34" i="27"/>
  <c r="Q34" i="27"/>
  <c r="R9" i="27"/>
  <c r="Q9" i="27"/>
  <c r="R7" i="27"/>
  <c r="Q7" i="27"/>
  <c r="R40" i="27"/>
  <c r="Q40" i="27"/>
  <c r="R47" i="27"/>
  <c r="Q47" i="27"/>
  <c r="R12" i="27"/>
  <c r="Q12" i="27"/>
  <c r="R25" i="27"/>
  <c r="Q25" i="27"/>
  <c r="R5" i="27"/>
  <c r="Q5" i="27"/>
  <c r="R43" i="27"/>
  <c r="Q43" i="27"/>
  <c r="Q49" i="27"/>
  <c r="R49" i="27"/>
  <c r="Q37" i="27"/>
  <c r="R37" i="27"/>
  <c r="Q27" i="27"/>
  <c r="R27" i="27"/>
  <c r="Q11" i="27"/>
  <c r="R11" i="27"/>
  <c r="Q22" i="27"/>
  <c r="R22" i="27"/>
  <c r="Q41" i="27"/>
  <c r="R41" i="27"/>
  <c r="Q33" i="27"/>
  <c r="R33" i="27"/>
  <c r="Q44" i="27"/>
  <c r="R44" i="27"/>
  <c r="R18" i="27"/>
  <c r="Q50" i="27"/>
  <c r="Q51" i="27"/>
  <c r="Q26" i="27"/>
  <c r="Q36" i="27"/>
  <c r="Q45" i="27"/>
  <c r="Q16" i="27"/>
  <c r="Q6" i="27"/>
  <c r="Q8" i="27"/>
  <c r="Q42" i="27"/>
  <c r="J49" i="27" l="1" a="1"/>
  <c r="J49" i="27" s="1"/>
  <c r="J33" i="27" a="1"/>
  <c r="J33" i="27" s="1"/>
  <c r="J40" i="27" a="1"/>
  <c r="J40" i="27" s="1"/>
  <c r="J41" i="27" a="1"/>
  <c r="J41" i="27" s="1"/>
  <c r="J26" i="27" a="1"/>
  <c r="J26" i="27" s="1"/>
  <c r="J30" i="27" a="1"/>
  <c r="J30" i="27" s="1"/>
  <c r="J27" i="27" a="1"/>
  <c r="J27" i="27" s="1"/>
  <c r="J28" i="27" a="1"/>
  <c r="J28" i="27" s="1"/>
  <c r="J17" i="27" a="1"/>
  <c r="J17" i="27" s="1"/>
  <c r="J48" i="27" a="1"/>
  <c r="J48" i="27" s="1"/>
  <c r="J43" i="27" a="1"/>
  <c r="J43" i="27" s="1"/>
  <c r="J22" i="27" a="1"/>
  <c r="J22" i="27" s="1"/>
  <c r="J51" i="27" a="1"/>
  <c r="J51" i="27" s="1"/>
  <c r="J47" i="27" a="1"/>
  <c r="J47" i="27" s="1"/>
  <c r="J37" i="27" a="1"/>
  <c r="J37" i="27" s="1"/>
  <c r="J7" i="27" a="1"/>
  <c r="J7" i="27" s="1"/>
  <c r="J25" i="27" a="1"/>
  <c r="J25" i="27" s="1"/>
  <c r="J6" i="27" a="1"/>
  <c r="J6" i="27" s="1"/>
  <c r="J18" i="27" a="1"/>
  <c r="J18" i="27" s="1"/>
  <c r="J12" i="27" a="1"/>
  <c r="J12" i="27" s="1"/>
  <c r="J42" i="27" a="1"/>
  <c r="J42" i="27" s="1"/>
  <c r="J20" i="27" a="1"/>
  <c r="J20" i="27" s="1"/>
  <c r="J44" i="27" a="1"/>
  <c r="J44" i="27" s="1"/>
  <c r="J16" i="27" a="1"/>
  <c r="J16" i="27" s="1"/>
  <c r="J45" i="27" a="1"/>
  <c r="J45" i="27" s="1"/>
  <c r="J29" i="27" a="1"/>
  <c r="J29" i="27" s="1"/>
  <c r="J8" i="27" a="1"/>
  <c r="J8" i="27" s="1"/>
  <c r="J32" i="27" a="1"/>
  <c r="J32" i="27" s="1"/>
  <c r="U12" i="25" l="1"/>
  <c r="U11" i="25"/>
  <c r="U10" i="25"/>
  <c r="U9" i="25"/>
  <c r="U8" i="25"/>
  <c r="U7" i="25"/>
  <c r="U6" i="25"/>
  <c r="U5" i="25"/>
  <c r="U14" i="25"/>
  <c r="V14" i="25" s="1"/>
  <c r="U13" i="25"/>
  <c r="V13" i="25" s="1"/>
  <c r="U16" i="25"/>
  <c r="U4" i="25" l="1"/>
  <c r="V4" i="25" s="1"/>
  <c r="V16" i="25"/>
  <c r="V29" i="25"/>
  <c r="V27" i="25"/>
  <c r="V24" i="25"/>
  <c r="V23" i="25"/>
  <c r="V22" i="25"/>
  <c r="V28" i="25"/>
  <c r="V26" i="25"/>
  <c r="V25" i="25"/>
  <c r="V21" i="25"/>
  <c r="S16" i="25"/>
  <c r="T29" i="25" l="1"/>
  <c r="T27" i="25"/>
  <c r="T24" i="25"/>
  <c r="T23" i="25"/>
  <c r="T22" i="25"/>
  <c r="T28" i="25"/>
  <c r="T26" i="25"/>
  <c r="T25" i="25"/>
  <c r="T21" i="25"/>
  <c r="S18" i="25"/>
  <c r="T18" i="25" s="1"/>
  <c r="S17" i="25"/>
  <c r="T17" i="25" s="1"/>
  <c r="S12" i="25"/>
  <c r="T12" i="25" s="1"/>
  <c r="S11" i="25"/>
  <c r="T11" i="25" s="1"/>
  <c r="S10" i="25"/>
  <c r="T10" i="25" s="1"/>
  <c r="S9" i="25"/>
  <c r="T9" i="25" s="1"/>
  <c r="S8" i="25"/>
  <c r="T8" i="25" s="1"/>
  <c r="S7" i="25"/>
  <c r="T7" i="25" s="1"/>
  <c r="S6" i="25"/>
  <c r="T6" i="25" s="1"/>
  <c r="S5" i="25"/>
  <c r="T5" i="25" s="1"/>
  <c r="S15" i="25"/>
  <c r="T15" i="25" s="1"/>
  <c r="S14" i="25"/>
  <c r="T14" i="25" s="1"/>
  <c r="S13" i="25"/>
  <c r="T13" i="25" s="1"/>
  <c r="T16" i="25"/>
  <c r="S4" i="25"/>
  <c r="T4" i="25" s="1"/>
  <c r="V12" i="25" l="1"/>
  <c r="V11" i="25"/>
  <c r="V10" i="25"/>
  <c r="V9" i="25"/>
  <c r="V8" i="25"/>
  <c r="V7" i="25"/>
  <c r="V6" i="25"/>
  <c r="V5"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<sst xmlns="http://schemas.openxmlformats.org/spreadsheetml/2006/main" count="1683" uniqueCount="589">
  <si>
    <t>Owner</t>
  </si>
  <si>
    <t>Latitude</t>
  </si>
  <si>
    <t>Longitude</t>
  </si>
  <si>
    <t>Start Year</t>
  </si>
  <si>
    <t>Project Name</t>
  </si>
  <si>
    <t>(MW)</t>
  </si>
  <si>
    <t>(GWh/year)</t>
  </si>
  <si>
    <t>Location</t>
  </si>
  <si>
    <t>Transmission</t>
  </si>
  <si>
    <t>($/MWh)</t>
  </si>
  <si>
    <t>Fixed O&amp;M Cost</t>
  </si>
  <si>
    <t>Variable O&amp;M Cost</t>
  </si>
  <si>
    <t>Minimum Up Time</t>
  </si>
  <si>
    <t>Minimum Down Time</t>
  </si>
  <si>
    <t>Shut Down Costs</t>
  </si>
  <si>
    <t>Shut Down Ramp Limit</t>
  </si>
  <si>
    <t>(%/min)</t>
  </si>
  <si>
    <t>($/hour)</t>
  </si>
  <si>
    <t>(hours)</t>
  </si>
  <si>
    <t>(%)</t>
  </si>
  <si>
    <t>Operating Reserve Fraction</t>
  </si>
  <si>
    <t>Characteristics of existing system transmission</t>
  </si>
  <si>
    <t>LEGEND</t>
  </si>
  <si>
    <t>Start Up Ramp Limit</t>
  </si>
  <si>
    <t>Start Up Costs</t>
  </si>
  <si>
    <t>[MW/hr p MWcap]</t>
  </si>
  <si>
    <t>(S/MWcap)</t>
  </si>
  <si>
    <t>DESIGN</t>
  </si>
  <si>
    <t>OPERATIONS</t>
  </si>
  <si>
    <t>Voltage</t>
  </si>
  <si>
    <t>Length</t>
  </si>
  <si>
    <t># of units</t>
  </si>
  <si>
    <t>Must Run</t>
  </si>
  <si>
    <t>(T/F)</t>
  </si>
  <si>
    <t>Notes</t>
  </si>
  <si>
    <t>OPERATING COSTS</t>
  </si>
  <si>
    <t xml:space="preserve">Inc Heat Rate @ Max </t>
  </si>
  <si>
    <t>(MMBtu/MWh)</t>
  </si>
  <si>
    <t>Forced Outage Rate</t>
  </si>
  <si>
    <t>Notes:</t>
  </si>
  <si>
    <t>System</t>
  </si>
  <si>
    <t>Miscellaneous provincial system characteristics</t>
  </si>
  <si>
    <t>%</t>
  </si>
  <si>
    <t>MW</t>
  </si>
  <si>
    <t>Reserve Requirements</t>
  </si>
  <si>
    <t>(% installed MW)</t>
  </si>
  <si>
    <t>Number of Circuits</t>
  </si>
  <si>
    <t>Circuit ID</t>
  </si>
  <si>
    <t>(kV)</t>
  </si>
  <si>
    <t>(A)</t>
  </si>
  <si>
    <t>(km)</t>
  </si>
  <si>
    <t>Spin Up Ramp Rate</t>
  </si>
  <si>
    <t>Spin Down Ramp Rate</t>
  </si>
  <si>
    <t>Calculated values (may be overlain by reference shading)</t>
  </si>
  <si>
    <t>(% across system)</t>
  </si>
  <si>
    <t>Line Losses</t>
  </si>
  <si>
    <t>UNIT</t>
  </si>
  <si>
    <t>End Year</t>
  </si>
  <si>
    <t>Maintenance Days</t>
  </si>
  <si>
    <t>RH Additions, Comments and TODOs</t>
  </si>
  <si>
    <t>Remote projects are not included in this list.</t>
  </si>
  <si>
    <t>See calculations sheets for sources of values.</t>
  </si>
  <si>
    <t>Sources</t>
  </si>
  <si>
    <t>EXISTING GENERATION</t>
  </si>
  <si>
    <t>ELCC is a dynamic value that changes as the wind penetration level changes, and is unique to each electricity system depending upon the capabilities of the other system generating units and the load shape.</t>
  </si>
  <si>
    <t>PE</t>
  </si>
  <si>
    <t>Maritime Electric</t>
  </si>
  <si>
    <t>Charlottetown</t>
  </si>
  <si>
    <t>Borden</t>
  </si>
  <si>
    <t>Summerside</t>
  </si>
  <si>
    <t>City of Summerside</t>
  </si>
  <si>
    <t>Eastern Kings</t>
  </si>
  <si>
    <t>North Cape</t>
  </si>
  <si>
    <t>Hermanville / Clear Springs</t>
  </si>
  <si>
    <t>Norway</t>
  </si>
  <si>
    <t>West Cape</t>
  </si>
  <si>
    <t>Engie</t>
  </si>
  <si>
    <t>WEICan</t>
  </si>
  <si>
    <t>PEI Energy Corporation</t>
  </si>
  <si>
    <t>Elmira</t>
  </si>
  <si>
    <t>Kings County</t>
  </si>
  <si>
    <t>NB Power</t>
  </si>
  <si>
    <t>Nuclear</t>
  </si>
  <si>
    <t>Tignish</t>
  </si>
  <si>
    <t>EXISTING TRANSMISSION</t>
  </si>
  <si>
    <t>SYSTEM CHARACTERISTICS</t>
  </si>
  <si>
    <t>T-10</t>
  </si>
  <si>
    <t>T-11</t>
  </si>
  <si>
    <t>T-13</t>
  </si>
  <si>
    <t>T-15</t>
  </si>
  <si>
    <t>T-21</t>
  </si>
  <si>
    <t>T-23</t>
  </si>
  <si>
    <t>T-25</t>
  </si>
  <si>
    <t>(ac/dc)</t>
  </si>
  <si>
    <t>ac</t>
  </si>
  <si>
    <t>Dingwell Mills</t>
  </si>
  <si>
    <t>Souris</t>
  </si>
  <si>
    <t>Georgetown</t>
  </si>
  <si>
    <t>Victoria Cross</t>
  </si>
  <si>
    <t>Dover</t>
  </si>
  <si>
    <t>Crossroads</t>
  </si>
  <si>
    <t>Eastern Kings GS</t>
  </si>
  <si>
    <t>Y-111</t>
  </si>
  <si>
    <t>Y-109</t>
  </si>
  <si>
    <t>Y-101</t>
  </si>
  <si>
    <t>Y-103</t>
  </si>
  <si>
    <t>Y-105</t>
  </si>
  <si>
    <t>Y-107</t>
  </si>
  <si>
    <t>Y-113</t>
  </si>
  <si>
    <t>Y-115</t>
  </si>
  <si>
    <t>Hunter River</t>
  </si>
  <si>
    <t>Albany</t>
  </si>
  <si>
    <t>Slemon Park</t>
  </si>
  <si>
    <t>Wellington</t>
  </si>
  <si>
    <t>Alberton</t>
  </si>
  <si>
    <t>Northcape GS</t>
  </si>
  <si>
    <t>Northcape</t>
  </si>
  <si>
    <t>Y-104</t>
  </si>
  <si>
    <t>West Cape GS</t>
  </si>
  <si>
    <t>Bedeque</t>
  </si>
  <si>
    <t>Richmond Cove</t>
  </si>
  <si>
    <t>West St.Peters</t>
  </si>
  <si>
    <t>Hermanville GS</t>
  </si>
  <si>
    <t>St. Eleanors</t>
  </si>
  <si>
    <t>Generator Type</t>
  </si>
  <si>
    <t>(days/y)</t>
  </si>
  <si>
    <t>($/year)</t>
  </si>
  <si>
    <t>PEI Energy Systems</t>
  </si>
  <si>
    <t>Fort Chicago Energy Partners of Calgary</t>
  </si>
  <si>
    <t>Borden_01</t>
  </si>
  <si>
    <t>Borden_02</t>
  </si>
  <si>
    <t>Kings County_01</t>
  </si>
  <si>
    <t>Summerside_01</t>
  </si>
  <si>
    <t>Summerside_02</t>
  </si>
  <si>
    <t>Summerside_03</t>
  </si>
  <si>
    <t>Summerside_04</t>
  </si>
  <si>
    <t>Summerside_05</t>
  </si>
  <si>
    <t>Summerside_06</t>
  </si>
  <si>
    <t>Summerside_07</t>
  </si>
  <si>
    <t>Summerside_08</t>
  </si>
  <si>
    <t>Summerside Wind</t>
  </si>
  <si>
    <t>Charlottetown_09</t>
  </si>
  <si>
    <t>Charlottetown_10</t>
  </si>
  <si>
    <t>Wind_Onshore</t>
  </si>
  <si>
    <t>See the related Gitlab issue for a summary of inventory status</t>
  </si>
  <si>
    <t>HydroExisting</t>
  </si>
  <si>
    <t>Characteristics specific to existing interconnected hydroelectric generators with hourly or monthly storage</t>
  </si>
  <si>
    <t>HydroRenewals</t>
  </si>
  <si>
    <t>Characteristics specific to potential future capacity upgrades and pumped storage additions at existing facilities</t>
  </si>
  <si>
    <t>HydroGreenfield</t>
  </si>
  <si>
    <t>Characteristics specific to potential future greenfield hydroelectric projects</t>
  </si>
  <si>
    <t>HydroPS</t>
  </si>
  <si>
    <t>Characteristics specific to potential future pumped storage hydroelectric projects</t>
  </si>
  <si>
    <t>HGWh</t>
  </si>
  <si>
    <t>Provincial historical energy demand, after DSM</t>
  </si>
  <si>
    <t>HMW</t>
  </si>
  <si>
    <t>Provincial historical capacity demand, after DSM</t>
  </si>
  <si>
    <t>FGWh</t>
  </si>
  <si>
    <t>Provincial mid-load energy forecast, before and after DSM</t>
  </si>
  <si>
    <t>FMW</t>
  </si>
  <si>
    <t>Provincial mid-load capacity forecast, before and after DSM</t>
  </si>
  <si>
    <t>Hourly</t>
  </si>
  <si>
    <t>Provincial hourly generation data</t>
  </si>
  <si>
    <t>Data not yet obtained</t>
  </si>
  <si>
    <t>Data obtained and calculated</t>
  </si>
  <si>
    <t>See the accompanying calculations file and raw data files for additional supporting information</t>
  </si>
  <si>
    <t>NONE</t>
  </si>
  <si>
    <t>EXISTING STORAGE HYDROELECTRIC</t>
  </si>
  <si>
    <t>HYDROELECTRIC RENEWAL</t>
  </si>
  <si>
    <t>HYDROELECTRIC GREENFIELD</t>
  </si>
  <si>
    <t>Diesel_CT</t>
  </si>
  <si>
    <t>Oil_ST</t>
  </si>
  <si>
    <t>Capacity Factor</t>
  </si>
  <si>
    <t>Specific Notes:</t>
  </si>
  <si>
    <t>diesel</t>
  </si>
  <si>
    <t>nuclear</t>
  </si>
  <si>
    <t>wind</t>
  </si>
  <si>
    <t>General Notes:</t>
  </si>
  <si>
    <t>See calculations sheets for sources of values</t>
  </si>
  <si>
    <t>Start year indicates the year at which the facilitated was commissioned or refurbished to its current type</t>
  </si>
  <si>
    <t>Unless noted otherwise, the wind generating stations are presumed to be connected to the nearest 69 kV substation</t>
  </si>
  <si>
    <t>Multi-unit Hydro_run facilities treated as single-unit facilities</t>
  </si>
  <si>
    <t>Biomass</t>
  </si>
  <si>
    <t>Other References</t>
  </si>
  <si>
    <t>Prince Edward Island.a</t>
  </si>
  <si>
    <t>HISTORICAL ANNUAL ENERGY DEMAND</t>
  </si>
  <si>
    <t>GWh/year</t>
  </si>
  <si>
    <t>Annual Change in Energy Demand</t>
  </si>
  <si>
    <t>Percentage Change in Energy Demand</t>
  </si>
  <si>
    <t>Primary sources for the provincial data</t>
  </si>
  <si>
    <t>Generation</t>
  </si>
  <si>
    <t>Characteristics of existing interconnected generators</t>
  </si>
  <si>
    <t>PE-Sources</t>
  </si>
  <si>
    <t>SOURCES</t>
  </si>
  <si>
    <t>Source</t>
  </si>
  <si>
    <t>Year</t>
  </si>
  <si>
    <t>Name</t>
  </si>
  <si>
    <t>Link</t>
  </si>
  <si>
    <t>Publication</t>
  </si>
  <si>
    <t>Region</t>
  </si>
  <si>
    <t>Environment Canada</t>
  </si>
  <si>
    <t>Historical Hydrometric Data Search</t>
  </si>
  <si>
    <t>https://wateroffice.ec.gc.ca/search/historical_e.html</t>
  </si>
  <si>
    <t>World Resources Institute</t>
  </si>
  <si>
    <t>Global Power Plant Database</t>
  </si>
  <si>
    <t>http://datasets.wri.org/dataset/globalpowerplantdatabase</t>
  </si>
  <si>
    <t>Google Maps / Google Earth</t>
  </si>
  <si>
    <t>See "Other References" column of the relevant tab</t>
  </si>
  <si>
    <t>https://www.maritimeelectric.com/about-us/community-and-environment/renewable-energy/</t>
  </si>
  <si>
    <t>Government of PEI</t>
  </si>
  <si>
    <t>NPCC</t>
  </si>
  <si>
    <t>Dunsky Energy Consulting</t>
  </si>
  <si>
    <t>PEI Energy Commission</t>
  </si>
  <si>
    <t>MECL</t>
  </si>
  <si>
    <t>AMEC</t>
  </si>
  <si>
    <t>Hatch</t>
  </si>
  <si>
    <t>https://www.princeedwardisland.ca/en/information/transportation-infrastructure-and-energy/wind-energy-prince-edward-island</t>
  </si>
  <si>
    <t>http://www.peiec.ca/2019-wind-farm.html</t>
  </si>
  <si>
    <t>https://www.npcc.org/Library/Resource%20Adequacy/2016%20Maritimes%20Area%20CRRA%20for%20RCCpaf.pdf</t>
  </si>
  <si>
    <t>https://www.maritimeelectric.com/about-us/regulatory/2019-general-rate-application/</t>
  </si>
  <si>
    <t>https://summerside.ca/residents/electricity/energy_capacity_resource_planning</t>
  </si>
  <si>
    <t>http://www.irac.pe.ca/electric/</t>
  </si>
  <si>
    <t>https://www.princeedwardisland.ca/en/information/environment-water-and-climate-change/projects-under-environmental-review-undertakings</t>
  </si>
  <si>
    <t>https://www.nbpower.com/en/about-us/accountability-reports/annual-and-quarterly-reports/</t>
  </si>
  <si>
    <t>https://canwea.ca/wind-integration-study/full-report/</t>
  </si>
  <si>
    <t>http://www.gov.pe.ca/photos/original/NRGCommish_13.pdf</t>
  </si>
  <si>
    <t>https://www.princeedwardisland.ca/en/information/transportation-infrastructure-and-energy/energy-strategy</t>
  </si>
  <si>
    <t>Current</t>
  </si>
  <si>
    <t>Starting Node Name</t>
  </si>
  <si>
    <t>Starting Node Code</t>
  </si>
  <si>
    <t>Ending Node Name</t>
  </si>
  <si>
    <t>Ending Node Code</t>
  </si>
  <si>
    <t>PP_NBPE1_IPT</t>
  </si>
  <si>
    <t>West Royalty</t>
  </si>
  <si>
    <t>Rattenbury</t>
  </si>
  <si>
    <t>Sherbrooke</t>
  </si>
  <si>
    <t>Lorne Valley</t>
  </si>
  <si>
    <t>Church Road</t>
  </si>
  <si>
    <t>O'Leary</t>
  </si>
  <si>
    <t>Renewable Energy</t>
  </si>
  <si>
    <t>Wind Energy in Prince Edward Island</t>
  </si>
  <si>
    <t>Proposed 2019 Windfarm</t>
  </si>
  <si>
    <t>Prince Edward Island Provincial Energy Strategy</t>
  </si>
  <si>
    <t>2016 Maritimes Area Comprehensive Review of Resource Adequacy</t>
  </si>
  <si>
    <t>General Rate Application</t>
  </si>
  <si>
    <t>City of Summerside Capacity Resource Plan</t>
  </si>
  <si>
    <t>Response to Interrogatories from Commission Staff</t>
  </si>
  <si>
    <t>Charting Our Electric Future Final Report.  Appendix D: Maritime Electric Energy Supply System Map</t>
  </si>
  <si>
    <t>Environmental Impact Statement (EIS): Proposed West St. Peters Substation and Transmission Line Project</t>
  </si>
  <si>
    <t>Environmental Impact Statement (EIS): Transmission Line Y-104 Church Road Substation to West Royalty Substation</t>
  </si>
  <si>
    <t>Environmental Impact Statement (EIS): Proposed New Glasgow Substation and Transmission Line Project</t>
  </si>
  <si>
    <t>Environmental Impact Statement (EIS): Proposed Borden-Carleton Transmission Line Project</t>
  </si>
  <si>
    <t>2017/18 Annual Report</t>
  </si>
  <si>
    <t>Environmental Impact Statement Hermanville/Clearspring 30 Megawatt Wind Farm Final Report</t>
  </si>
  <si>
    <t>Nova Scotia Power Inc. Atlantic RECSI</t>
  </si>
  <si>
    <t>Hermanville JCT</t>
  </si>
  <si>
    <t>Count</t>
  </si>
  <si>
    <t>T-01</t>
  </si>
  <si>
    <t>T-02</t>
  </si>
  <si>
    <t>T-03</t>
  </si>
  <si>
    <t>T-05</t>
  </si>
  <si>
    <t>T-08</t>
  </si>
  <si>
    <t>Scotchfort</t>
  </si>
  <si>
    <t>PE_HRM_JCT</t>
  </si>
  <si>
    <t>Suez Norway</t>
  </si>
  <si>
    <t>Capacity Adjustment (ELCC)</t>
  </si>
  <si>
    <t>Biomass / Biogas</t>
  </si>
  <si>
    <t>Wind</t>
  </si>
  <si>
    <t>Solar</t>
  </si>
  <si>
    <t>Nova Scotia Power Inc.</t>
  </si>
  <si>
    <t>NS Power 2020 IRP Modeling Results Release</t>
  </si>
  <si>
    <t>https://irp.nspower.ca/documents/modeling-results/</t>
  </si>
  <si>
    <t>Nova Scotia</t>
  </si>
  <si>
    <t>Heavy Fuel Oil</t>
  </si>
  <si>
    <t>Light Fuel Oil CT</t>
  </si>
  <si>
    <t>Natural Gas CC</t>
  </si>
  <si>
    <t>Natural Gas CT</t>
  </si>
  <si>
    <t>Energy and Environmental Economics</t>
  </si>
  <si>
    <t>Planning Reserve Margin and Capacity Value Study</t>
  </si>
  <si>
    <t>https://irp.nspower.ca/documents/pre-irp-deliverables/</t>
  </si>
  <si>
    <t>IESO</t>
  </si>
  <si>
    <t>Annual Planning Outlook: A view of Ontario's electricity system needs [including data tables]</t>
  </si>
  <si>
    <t>http://www.ieso.ca/en/Sector-Participants/Planning-and-Forecasting/Annual-Planning-Outlook</t>
  </si>
  <si>
    <t>https://www.maritimeelectric.com/media/1093/general-rate-case-application-and-evidence.pdf</t>
  </si>
  <si>
    <t>Prince Edward Island</t>
  </si>
  <si>
    <t>Atlantic</t>
  </si>
  <si>
    <t>Ontario</t>
  </si>
  <si>
    <t>New Brunswick</t>
  </si>
  <si>
    <t>National</t>
  </si>
  <si>
    <t>The minimum monthly capacty factor for purchases from Point Lepreau is 85%, so 90% was used</t>
  </si>
  <si>
    <t>Capacity adjustments for Nova Scotia (wind and solar) and Ontario (nuclear) have been used</t>
  </si>
  <si>
    <t>Combustion Turbine #3</t>
  </si>
  <si>
    <t>IPB Richmond Cove</t>
  </si>
  <si>
    <t>Summer Capacity</t>
  </si>
  <si>
    <t>Winter Capacity</t>
  </si>
  <si>
    <t>COPPER Balancing Area</t>
  </si>
  <si>
    <t>Connecting Node Name</t>
  </si>
  <si>
    <t>Connecting Node Code</t>
  </si>
  <si>
    <t>Generation Type</t>
  </si>
  <si>
    <t>Generation Type - COPPER</t>
  </si>
  <si>
    <t>Effective Capacity</t>
  </si>
  <si>
    <t>Capacity Adjustment</t>
  </si>
  <si>
    <t>Maximum Capacity</t>
  </si>
  <si>
    <t>Minimum Capacity</t>
  </si>
  <si>
    <t>Outage Duration</t>
  </si>
  <si>
    <t>Fuel Costs</t>
  </si>
  <si>
    <t>Planning Region</t>
  </si>
  <si>
    <t>Power Factor</t>
  </si>
  <si>
    <t>Summer Rating</t>
  </si>
  <si>
    <t>Winter Rating</t>
  </si>
  <si>
    <t>Summer Ampacity</t>
  </si>
  <si>
    <t>Winter Ampacity</t>
  </si>
  <si>
    <t>Reactance</t>
  </si>
  <si>
    <t>(MVA)</t>
  </si>
  <si>
    <t>Not yet available</t>
  </si>
  <si>
    <t>Legend:</t>
  </si>
  <si>
    <t>JCT = Junction</t>
  </si>
  <si>
    <t>Inputs</t>
  </si>
  <si>
    <t>Inputs to the data calculations</t>
  </si>
  <si>
    <t>Reactance as function of voltage</t>
  </si>
  <si>
    <t>Surge Impedance Loading</t>
  </si>
  <si>
    <t>CPI - Canada (all items)</t>
  </si>
  <si>
    <t>Zc (High)</t>
  </si>
  <si>
    <t>Zc 
(Low)</t>
  </si>
  <si>
    <t>SIL (Low)</t>
  </si>
  <si>
    <t>SIL
(High)</t>
  </si>
  <si>
    <t>(V)</t>
  </si>
  <si>
    <t>(ohm/km)</t>
  </si>
  <si>
    <t>(ohms)</t>
  </si>
  <si>
    <t>SIL (Low) assumed for summer and SIL (High) for winter</t>
  </si>
  <si>
    <t>Values estimated between known values</t>
  </si>
  <si>
    <t>Surge impedance loading (SIL) is the power delivered by a lossless line to a load resistance equal to the surge impedance Zc = (L/C)^0.5</t>
  </si>
  <si>
    <t>L = inductance</t>
  </si>
  <si>
    <t>C = capacitance</t>
  </si>
  <si>
    <t>(ohm)</t>
  </si>
  <si>
    <t>(miles)</t>
  </si>
  <si>
    <t>Smax</t>
  </si>
  <si>
    <t>Integrated System Plan 2020</t>
  </si>
  <si>
    <t>Sunbank</t>
  </si>
  <si>
    <t>Solar_PV</t>
  </si>
  <si>
    <t>solar</t>
  </si>
  <si>
    <t>ELCC may be higher for battery connected solar facilities</t>
  </si>
  <si>
    <t>EXISTING STORAGE</t>
  </si>
  <si>
    <t>Connecting Voltage</t>
  </si>
  <si>
    <t xml:space="preserve">Technology </t>
  </si>
  <si>
    <t>Storage Capacity</t>
  </si>
  <si>
    <t>Storage Energy</t>
  </si>
  <si>
    <t>Duration</t>
  </si>
  <si>
    <t>Associated Generation</t>
  </si>
  <si>
    <t>Cost</t>
  </si>
  <si>
    <t>kV</t>
  </si>
  <si>
    <t>(MWh)</t>
  </si>
  <si>
    <t>(Hours)</t>
  </si>
  <si>
    <t>($M)</t>
  </si>
  <si>
    <t>Storage</t>
  </si>
  <si>
    <t>storage</t>
  </si>
  <si>
    <t>Lithium Ion</t>
  </si>
  <si>
    <t>Characteristics of existing grid-scale storage facilities</t>
  </si>
  <si>
    <t>Summerside Storage</t>
  </si>
  <si>
    <t>Summerside Electric</t>
  </si>
  <si>
    <t>Slemon Park Storage</t>
  </si>
  <si>
    <t>Provides non-spinning reserve; 10 minute start capability; 10 MW max. winter capacity</t>
  </si>
  <si>
    <t>Provides non-spinning reserve; 10 minute start capability; 20 MW max. winter capacity</t>
  </si>
  <si>
    <t>Can provide non-spinning reserve; 10 minute start capability; 35 MW max. winter capacity</t>
  </si>
  <si>
    <t>Summerside Annual Energy Demand (After DSM)</t>
  </si>
  <si>
    <t>MECL Annual Energy Demand (After DSM)</t>
  </si>
  <si>
    <t>Island Annual Energy Demand (After DSM)</t>
  </si>
  <si>
    <t>2010-2019</t>
  </si>
  <si>
    <t>HISTORICAL PEAK DEMAND</t>
  </si>
  <si>
    <t>MECL Peak Demand (After DSM)</t>
  </si>
  <si>
    <t>Summerside Peak Demand (After DSM)</t>
  </si>
  <si>
    <t>Island Winter Peak Demand (After DSM)</t>
  </si>
  <si>
    <t>Island Summer Peak Demand (After DSM)</t>
  </si>
  <si>
    <t>FORECAST ANNUAL ENERGY DEMAND</t>
  </si>
  <si>
    <t>2020-2030</t>
  </si>
  <si>
    <t>Specific notes:</t>
  </si>
  <si>
    <t>There are two utiities on the Island: : Summerside Electric, which serves Summerside and Maritime Electric, which serves the reaminder of the province</t>
  </si>
  <si>
    <t>ELCC for wind drops as more wind is added to the system</t>
  </si>
  <si>
    <t>Effective capacities estimated using the ELCC values in the "System" tab</t>
  </si>
  <si>
    <t>When a substation contains two voltage levels, the generator connects at the more appropriate voltage based on generator capacity</t>
  </si>
  <si>
    <t>Average Annual Energy of NB Power Purchses estimated as the sum of the hourly energy transported into PE on the NB-PE intertie in 2018 (i.e. excluding exports from PE to NB)</t>
  </si>
  <si>
    <t>Transformers</t>
  </si>
  <si>
    <t>X3</t>
  </si>
  <si>
    <t>Primary Voltage</t>
  </si>
  <si>
    <t>Seondary Voltage</t>
  </si>
  <si>
    <t>X1</t>
  </si>
  <si>
    <t>X2</t>
  </si>
  <si>
    <t>X5</t>
  </si>
  <si>
    <t>X6</t>
  </si>
  <si>
    <t>X7</t>
  </si>
  <si>
    <t>Winter/Summer Transformer Flow Conversion</t>
  </si>
  <si>
    <t>Same values used for 63-72 kV</t>
  </si>
  <si>
    <t>MH Values</t>
  </si>
  <si>
    <t>Ampacity estimates made from known ratings on existing lines</t>
  </si>
  <si>
    <t>MH estimates provided by David Jacobson in an email of July 30, 2019</t>
  </si>
  <si>
    <t>Statistics Canada – TABLE 18-10-0005-01,  annual average, not seasonally adjusted</t>
  </si>
  <si>
    <t>Transmission line flow ratings</t>
  </si>
  <si>
    <t>Conversions</t>
  </si>
  <si>
    <t>Winter/Summer Tranmission Flow Conversion</t>
  </si>
  <si>
    <t>Index</t>
  </si>
  <si>
    <t>T-04</t>
  </si>
  <si>
    <t>Bagnall Road</t>
  </si>
  <si>
    <t>Y-108</t>
  </si>
  <si>
    <t>Y-112</t>
  </si>
  <si>
    <t>FORECAST PEAK DEMAND</t>
  </si>
  <si>
    <t>Average</t>
  </si>
  <si>
    <t>Overbye et al.</t>
  </si>
  <si>
    <t>Power System Analysis and Design (Sixth Edition). Table 5.2</t>
  </si>
  <si>
    <t xml:space="preserve">Athari, MH and Zhifang, W. </t>
  </si>
  <si>
    <t xml:space="preserve">Interdependence of Transmission Branch Parameters on the Voltage Levels. Electrical Engineering and Systems Science. </t>
  </si>
  <si>
    <t>https://arxiv.org/abs/1709.06930</t>
  </si>
  <si>
    <t>Gutman, R., Marchenko, P.P., and Dunlop, R.D.</t>
  </si>
  <si>
    <t>Analytical Development of Loadability Characteristics for EHV and UHV Transmission Lines</t>
  </si>
  <si>
    <t>http://home.eng.iastate.edu/~jdm/ee552/StClairAEP.pdf</t>
  </si>
  <si>
    <t>Smax = Loadability in multiples of SIL = 42.40 (Length in Miles)^(−0.6595) (this is a power function interpolation of Figure 7 in Gutman et al.)</t>
  </si>
  <si>
    <t>Annual Change in Winter Peak Demand</t>
  </si>
  <si>
    <t>Percentage Change in Winter Peak Demand</t>
  </si>
  <si>
    <t>Data under review or being gathered</t>
  </si>
  <si>
    <t>all other colours are linked to sources</t>
  </si>
  <si>
    <t>INPUT DATA AND ASSUMPTIONS</t>
  </si>
  <si>
    <t>Maintenance Outage Rate</t>
  </si>
  <si>
    <t>Gen Code</t>
  </si>
  <si>
    <t>Grid</t>
  </si>
  <si>
    <t>Kensington</t>
  </si>
  <si>
    <t>Cavendish Farms</t>
  </si>
  <si>
    <t>Airport</t>
  </si>
  <si>
    <t>University PEI</t>
  </si>
  <si>
    <t>Mount Albion</t>
  </si>
  <si>
    <t>NB-PEI Border</t>
  </si>
  <si>
    <t>PE_BOR01_GEN</t>
  </si>
  <si>
    <t>PE_BOR02_GEN</t>
  </si>
  <si>
    <t>PE_CHA09_GEN</t>
  </si>
  <si>
    <t>PE_CHA10_GEN</t>
  </si>
  <si>
    <t>PE_CTB03_GEN</t>
  </si>
  <si>
    <t>PE_SSD01_GEN</t>
  </si>
  <si>
    <t>PE_SSD02_GEN</t>
  </si>
  <si>
    <t>PE_SSD03_GEN</t>
  </si>
  <si>
    <t>PE_SSD04_GEN</t>
  </si>
  <si>
    <t>PE_SSD05_GEN</t>
  </si>
  <si>
    <t>PE_SSD06_GEN</t>
  </si>
  <si>
    <t>PE_SSD07_GEN</t>
  </si>
  <si>
    <t>PE_SSD08_GEN</t>
  </si>
  <si>
    <t>PE_EKS_GSS</t>
  </si>
  <si>
    <t>PE_HRM_GSS</t>
  </si>
  <si>
    <t>PE_NCP_GSS</t>
  </si>
  <si>
    <t>PE_WCP_GSS</t>
  </si>
  <si>
    <t>PE_CRD_DSS</t>
  </si>
  <si>
    <t>PE_DWM_DSS</t>
  </si>
  <si>
    <t>PE_DOV_DSS</t>
  </si>
  <si>
    <t>Hermanville</t>
  </si>
  <si>
    <t>PE_BAG_DSS</t>
  </si>
  <si>
    <t>PE_GRG_DSS</t>
  </si>
  <si>
    <t>PE_HTR_DSS</t>
  </si>
  <si>
    <t>PE_LNV_DSS</t>
  </si>
  <si>
    <t>PE_KEN_DSS</t>
  </si>
  <si>
    <t>PE_MAB_DSS</t>
  </si>
  <si>
    <t>PE_OLY_DSS</t>
  </si>
  <si>
    <t>PE_RTN_DSS</t>
  </si>
  <si>
    <t>PE_SCF_DSS</t>
  </si>
  <si>
    <t>PE_SOU_DSS</t>
  </si>
  <si>
    <t>PE_UPE_DSS</t>
  </si>
  <si>
    <t>PE_VCX_DSS</t>
  </si>
  <si>
    <t>PE_WEL_DSS</t>
  </si>
  <si>
    <t>PE_WRY_DSS</t>
  </si>
  <si>
    <t>PE_WSP_DSS</t>
  </si>
  <si>
    <t>Node Code</t>
  </si>
  <si>
    <t>Node Name</t>
  </si>
  <si>
    <t>PE_CHR_TSS</t>
  </si>
  <si>
    <t>PE_SMS_DFS</t>
  </si>
  <si>
    <t>PE_CHA_DFS</t>
  </si>
  <si>
    <t>PE_ALB_DFS</t>
  </si>
  <si>
    <t>Suez Norway GS</t>
  </si>
  <si>
    <t>Aeolus</t>
  </si>
  <si>
    <t>WEICan GS</t>
  </si>
  <si>
    <t>PE_WEI_GSS</t>
  </si>
  <si>
    <t>Aeolus GS</t>
  </si>
  <si>
    <t>Prince Edward island</t>
  </si>
  <si>
    <t>PE_AOL_GSS</t>
  </si>
  <si>
    <t>PE_SZN_GSS</t>
  </si>
  <si>
    <t>PE_STE_DFS</t>
  </si>
  <si>
    <t>CSS = Converter Station</t>
  </si>
  <si>
    <t>DFS = Dual Function Distribution and Generation Substation</t>
  </si>
  <si>
    <t>DSS = Distribution Substation</t>
  </si>
  <si>
    <t>GEN = Generating Unit</t>
  </si>
  <si>
    <t>GSS = Generating Substation</t>
  </si>
  <si>
    <t>ISS = Industrial Customer Substation</t>
  </si>
  <si>
    <t>SWS = Switching Station</t>
  </si>
  <si>
    <t>TSS = Terminal Station</t>
  </si>
  <si>
    <t>PE_APT_ISS</t>
  </si>
  <si>
    <t>PE_BED_SWS</t>
  </si>
  <si>
    <t>PE_BOR_DFS</t>
  </si>
  <si>
    <t>PE_CAV_ISS</t>
  </si>
  <si>
    <t>PE_RCV_TSS</t>
  </si>
  <si>
    <t>PE_SHB_DFS</t>
  </si>
  <si>
    <t>PE_ABY_DSS</t>
  </si>
  <si>
    <t>Nodes</t>
  </si>
  <si>
    <t>Characteristics of existing transmission system nodes</t>
  </si>
  <si>
    <t>Distribution</t>
  </si>
  <si>
    <t>Characteristics of existing distribution substations</t>
  </si>
  <si>
    <t>For contingency purposes only</t>
  </si>
  <si>
    <t>Installed Capacity</t>
  </si>
  <si>
    <t>Annual Average Energy</t>
  </si>
  <si>
    <t>Storage Code</t>
  </si>
  <si>
    <t>PE_SMS_STO</t>
  </si>
  <si>
    <t>PE_SLP_STO</t>
  </si>
  <si>
    <t xml:space="preserve"> Winter Ampacity</t>
  </si>
  <si>
    <t>Midway across Northumberland Strait</t>
  </si>
  <si>
    <t>PE_AOL00_GEN</t>
  </si>
  <si>
    <t>PE_NCP00_GEN</t>
  </si>
  <si>
    <t>PE_KCO00_GEN</t>
  </si>
  <si>
    <t>PE_EKS00_GEN</t>
  </si>
  <si>
    <t>PE_PES00_GEN</t>
  </si>
  <si>
    <t>PE_HRM00_GEN</t>
  </si>
  <si>
    <t>PE_SLP00_GEN</t>
  </si>
  <si>
    <t>PE_SZN00_GEN</t>
  </si>
  <si>
    <t>PE_SSW00_GEN</t>
  </si>
  <si>
    <t>PE_SBK00_GEN</t>
  </si>
  <si>
    <t>PE_WEI00_GEN</t>
  </si>
  <si>
    <t>PE_WCP00_GEN</t>
  </si>
  <si>
    <t>CONTRACTED - NBPower-MECL</t>
  </si>
  <si>
    <t>PP_NBPE100_GEN</t>
  </si>
  <si>
    <t>Canada Energy Regulator</t>
  </si>
  <si>
    <t>International Power Lines Dashboard</t>
  </si>
  <si>
    <t>https://www.cer-rec.gc.ca/en/data-analysis/facilities-we-regulate/international-power-lines-dashboard/index.html</t>
  </si>
  <si>
    <t>Canada</t>
  </si>
  <si>
    <t>biomass</t>
  </si>
  <si>
    <t>HYDROELECTRIC PUIMPED STORAGE</t>
  </si>
  <si>
    <t>Existing Design</t>
  </si>
  <si>
    <t>Reservoir Design</t>
  </si>
  <si>
    <t>Costs</t>
  </si>
  <si>
    <t>Pumped Storage Project</t>
  </si>
  <si>
    <t>Project Code</t>
  </si>
  <si>
    <t>Distance to Market Grid</t>
  </si>
  <si>
    <t>Additional Installed Capacity</t>
  </si>
  <si>
    <t>Additional Dependable Capacity</t>
  </si>
  <si>
    <t>Estimated Round Trip Efficiency</t>
  </si>
  <si>
    <t>Existing Project Name</t>
  </si>
  <si>
    <t>Annual Average Energy - Plant</t>
  </si>
  <si>
    <t>Existing #units</t>
  </si>
  <si>
    <t>Salt/Fresh</t>
  </si>
  <si>
    <t>Reservoir Types</t>
  </si>
  <si>
    <t>Reservoir Storage</t>
  </si>
  <si>
    <t>Storage Requirement</t>
  </si>
  <si>
    <t>Gross Head</t>
  </si>
  <si>
    <t>Penstock</t>
  </si>
  <si>
    <t>H/L Ratio</t>
  </si>
  <si>
    <t>Design Flow (Generation)</t>
  </si>
  <si>
    <t>Design Flow (Pumping)</t>
  </si>
  <si>
    <t>Turbine Type</t>
  </si>
  <si>
    <t>Pump Type</t>
  </si>
  <si>
    <t xml:space="preserve">Generation Duration at Peak Output </t>
  </si>
  <si>
    <t>Efficient Pumping Capacity Duration</t>
  </si>
  <si>
    <t>Total Footprint</t>
  </si>
  <si>
    <t>Total Capital Cost</t>
  </si>
  <si>
    <t>Capital Overhead</t>
  </si>
  <si>
    <t>Interest During Construction</t>
  </si>
  <si>
    <t>Implementation Costs</t>
  </si>
  <si>
    <t>Project Definition Costs</t>
  </si>
  <si>
    <t>Total Project Cost</t>
  </si>
  <si>
    <t>Annualized Project Cost</t>
  </si>
  <si>
    <t>Annualized Project Cost per kW</t>
  </si>
  <si>
    <t>Fixed O&amp;M</t>
  </si>
  <si>
    <t>Variable Cost</t>
  </si>
  <si>
    <t>Water Rentals</t>
  </si>
  <si>
    <t>Variable O&amp;M</t>
  </si>
  <si>
    <t>Unit Cost of Capacity</t>
  </si>
  <si>
    <t>Unit Cost of Stored Energy</t>
  </si>
  <si>
    <t>Levelized Cost</t>
  </si>
  <si>
    <t>Construction Time</t>
  </si>
  <si>
    <t>Development Time</t>
  </si>
  <si>
    <t>dd.dddd</t>
  </si>
  <si>
    <t>(m3)</t>
  </si>
  <si>
    <t>(m)</t>
  </si>
  <si>
    <t>(m3/s)</t>
  </si>
  <si>
    <t>(h)</t>
  </si>
  <si>
    <t>(ha)</t>
  </si>
  <si>
    <t>($2018M)</t>
  </si>
  <si>
    <t>($M/year)</t>
  </si>
  <si>
    <t>($/kW-year)</t>
  </si>
  <si>
    <t>($/MW-year)</t>
  </si>
  <si>
    <t>($2018/MW)</t>
  </si>
  <si>
    <t>($2018/MWh)</t>
  </si>
  <si>
    <t>($2018/kW-year)</t>
  </si>
  <si>
    <t>(years)</t>
  </si>
  <si>
    <t>2020-2050</t>
  </si>
  <si>
    <t>Assume extended to 2050</t>
  </si>
  <si>
    <t>Mid-load forecast for use in COPPER</t>
  </si>
  <si>
    <t>2020-2030 Rate</t>
  </si>
  <si>
    <t>2020-2050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</si>
</sst>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00"/>
    <numFmt numFmtId="166" formatCode="#,##0.0000"/>
    <numFmt numFmtId="167" formatCode="#,##0.0"/>
    <numFmt numFmtId="168" formatCode="#,##0.0000000000"/>
  </numFmts>
  <fonts count="36"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sz val="12"/>
      <name val="Calibri"/>
      <family val="2"/>
    </font>
    <font>
      <sz val="12"/>
      <color rgb="FF000000"/>
      <name val="Calibri"/>
      <family val="2"/>
    </font>
    <font>
      <sz val="14"/>
      <color theme="1"/>
      <name val="Calibri"/>
      <family val="2"/>
      <scheme val="minor"/>
    </font>
    <font>
      <b/>
      <sz val="10"/>
      <color theme="1"/>
      <name val="Calibri"/>
      <family val="2"/>
      <scheme val="minor"/>
    </font>
    <font>
      <sz val="12"/>
      <color theme="1"/>
      <name val="Calibri"/>
      <family val="2"/>
    </font>
    <font>
      <sz val="11"/>
      <name val="Arial"/>
      <family val="2"/>
    </font>
    <font>
      <sz val="14"/>
      <name val="Calibri"/>
      <family val="2"/>
    </font>
    <font>
      <sz val="14"/>
      <color rgb="FF000000"/>
      <name val="Calibri"/>
      <family val="2"/>
    </font>
    <font>
      <sz val="14"/>
      <color theme="1"/>
      <name val="Calibri (Body)"/>
    </font>
    <font>
      <b/>
      <sz val="14"/>
      <color rgb="FFFF0000"/>
      <name val="Calibri"/>
      <family val="2"/>
      <scheme val="minor"/>
    </font>
    <font>
      <sz val="14"/>
      <color theme="1"/>
      <name val="Helvetic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rgb="FFFA7D00"/>
      <name val="Calibri"/>
      <family val="2"/>
      <scheme val="minor"/>
    </font>
    <font>
      <i/>
      <sz val="12"/>
      <color rgb="FF7F7F7F"/>
      <name val="Calibri"/>
      <family val="2"/>
      <scheme val="minor"/>
    </font>
    <font>
      <sz val="12"/>
      <color theme="0"/>
      <name val="Calibri"/>
      <family val="2"/>
      <scheme val="minor"/>
    </font>
    <font>
      <b/>
      <sz val="14"/>
      <color rgb="FF000000"/>
      <name val="Calibri"/>
      <family val="2"/>
      <scheme val="minor"/>
    </font>
    <font>
      <sz val="14"/>
      <name val="Calibri"/>
      <family val="2"/>
      <scheme val="minor"/>
    </font>
    <font>
      <sz val="14"/>
      <color theme="1"/>
      <name val="Calibri"/>
      <family val="2"/>
    </font>
    <font>
      <b/>
      <sz val="12"/>
      <name val="Calibri"/>
      <family val="2"/>
      <scheme val="minor"/>
    </font>
    <font>
      <sz val="12"/>
      <color rgb="FF000000"/>
      <name val="Times New Roman"/>
      <family val="1"/>
    </font>
    <font>
      <sz val="8"/>
      <name val="Calibri"/>
      <family val="2"/>
      <scheme val="minor"/>
    </font>
  </fonts>
  <fills count="7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gray125">
        <fgColor theme="0" tint="-0.14996795556505021"/>
        <bgColor indexed="65"/>
      </patternFill>
    </fill>
    <fill>
      <patternFill patternType="solid">
        <fgColor theme="6" tint="0.39997558519241921"/>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bgColor indexed="64"/>
      </patternFill>
    </fill>
    <fill>
      <patternFill patternType="solid">
        <fgColor theme="4"/>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5">
    <xf numFmtId="3" fontId="0" fillId="0" borderId="0">
      <alignment horizontal="right" vertical="center"/>
    </xf>
    <xf numFmtId="0" fontId="8" fillId="0" borderId="0"/>
    <xf numFmtId="0" fontId="5" fillId="0" borderId="0" applyNumberFormat="0" applyFill="0" applyBorder="0" applyAlignment="0" applyProtection="0"/>
    <xf numFmtId="1" fontId="30" fillId="0" borderId="9">
      <alignment horizontal="center" vertical="center" wrapText="1"/>
    </xf>
    <xf numFmtId="1" fontId="15" fillId="11" borderId="9">
      <alignment vertical="center"/>
    </xf>
    <xf numFmtId="0" fontId="15" fillId="0" borderId="0" applyNumberFormat="0" applyFill="0" applyBorder="0" applyAlignment="0" applyProtection="0"/>
    <xf numFmtId="43" fontId="17" fillId="0" borderId="0" applyFont="0" applyFill="0" applyBorder="0" applyAlignment="0" applyProtection="0"/>
    <xf numFmtId="41" fontId="17" fillId="0" borderId="0" applyFont="0" applyFill="0" applyBorder="0" applyAlignment="0" applyProtection="0"/>
    <xf numFmtId="44" fontId="17" fillId="0" borderId="0" applyFont="0" applyFill="0" applyBorder="0" applyAlignment="0" applyProtection="0"/>
    <xf numFmtId="42" fontId="17" fillId="0" borderId="0" applyFont="0" applyFill="0" applyBorder="0" applyAlignment="0" applyProtection="0"/>
    <xf numFmtId="10" fontId="17" fillId="0" borderId="0" applyFont="0" applyFill="0" applyBorder="0" applyAlignment="0" applyProtection="0"/>
    <xf numFmtId="0" fontId="18" fillId="0" borderId="0" applyNumberFormat="0" applyFill="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4" applyNumberFormat="0" applyAlignment="0" applyProtection="0"/>
    <xf numFmtId="0" fontId="26" fillId="18" borderId="5" applyNumberFormat="0" applyAlignment="0" applyProtection="0"/>
    <xf numFmtId="0" fontId="27" fillId="0" borderId="6" applyNumberFormat="0" applyFill="0" applyAlignment="0" applyProtection="0"/>
    <xf numFmtId="0" fontId="4" fillId="44" borderId="9" applyNumberFormat="0" applyAlignment="0" applyProtection="0"/>
    <xf numFmtId="0" fontId="17" fillId="19" borderId="7" applyNumberFormat="0" applyFont="0" applyAlignment="0" applyProtection="0"/>
    <xf numFmtId="0" fontId="28" fillId="0" borderId="0" applyNumberFormat="0" applyFill="0" applyBorder="0" applyAlignment="0" applyProtection="0"/>
    <xf numFmtId="0" fontId="2" fillId="0" borderId="8" applyNumberFormat="0" applyFill="0" applyAlignment="0" applyProtection="0"/>
    <xf numFmtId="0" fontId="2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9"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9"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10" fontId="31" fillId="0" borderId="9">
      <alignment horizontal="right" vertical="center"/>
    </xf>
    <xf numFmtId="0" fontId="12" fillId="0" borderId="9">
      <alignment horizontal="left" vertical="center" wrapText="1"/>
    </xf>
    <xf numFmtId="0" fontId="12" fillId="0" borderId="9">
      <alignment horizontal="center" vertical="center" wrapText="1"/>
    </xf>
    <xf numFmtId="3" fontId="3" fillId="0" borderId="0">
      <alignment horizontal="left" vertical="center"/>
    </xf>
    <xf numFmtId="0" fontId="5" fillId="0" borderId="0" applyNumberFormat="0" applyFill="0" applyBorder="0" applyAlignment="0" applyProtection="0"/>
    <xf numFmtId="1" fontId="8" fillId="0" borderId="9">
      <alignment horizontal="right" vertical="center"/>
    </xf>
    <xf numFmtId="0" fontId="4" fillId="0" borderId="0">
      <alignment vertical="center"/>
    </xf>
    <xf numFmtId="0" fontId="12" fillId="0" borderId="9">
      <alignment horizontal="right" vertical="center" wrapText="1"/>
    </xf>
    <xf numFmtId="165" fontId="8" fillId="0" borderId="9">
      <alignment horizontal="right" vertical="center"/>
    </xf>
    <xf numFmtId="3" fontId="3" fillId="0" borderId="9">
      <alignment horizontal="left" vertical="center"/>
    </xf>
    <xf numFmtId="4" fontId="8" fillId="0" borderId="9">
      <alignment horizontal="right" vertical="center"/>
    </xf>
    <xf numFmtId="0" fontId="4" fillId="0" borderId="0">
      <alignment horizontal="left" vertical="center"/>
    </xf>
    <xf numFmtId="10" fontId="8" fillId="0" borderId="9">
      <alignment horizontal="right" vertical="center"/>
    </xf>
    <xf numFmtId="2" fontId="15" fillId="11" borderId="9">
      <alignment vertical="center"/>
    </xf>
    <xf numFmtId="166" fontId="8" fillId="0" borderId="9">
      <alignment horizontal="right" vertical="center"/>
    </xf>
    <xf numFmtId="0" fontId="4" fillId="0" borderId="0">
      <alignment vertical="center"/>
    </xf>
    <xf numFmtId="3" fontId="8" fillId="0" borderId="9">
      <alignment horizontal="right" vertical="center"/>
    </xf>
    <xf numFmtId="167" fontId="8" fillId="0" borderId="9">
      <alignment horizontal="right" vertical="center"/>
    </xf>
    <xf numFmtId="10" fontId="15" fillId="11" borderId="9">
      <alignment horizontal="right" vertical="center"/>
    </xf>
    <xf numFmtId="1" fontId="15" fillId="11" borderId="9">
      <alignment vertical="center"/>
    </xf>
    <xf numFmtId="168" fontId="8" fillId="0" borderId="9">
      <alignment horizontal="right" vertical="center"/>
    </xf>
    <xf numFmtId="10" fontId="8" fillId="0" borderId="9" applyFill="0" applyAlignment="0" applyProtection="0"/>
    <xf numFmtId="0" fontId="12" fillId="0" borderId="9">
      <alignment horizontal="left" vertical="center" wrapText="1"/>
    </xf>
    <xf numFmtId="0" fontId="12" fillId="0" borderId="9">
      <alignment horizontal="center" vertical="center" wrapText="1"/>
    </xf>
    <xf numFmtId="0" fontId="4" fillId="44" borderId="0" applyNumberFormat="0" applyAlignment="0" applyProtection="0"/>
  </cellStyleXfs>
  <cellXfs count="238">
    <xf numFmtId="3" fontId="0" fillId="0" borderId="0" xfId="0">
      <alignment horizontal="right" vertical="center"/>
    </xf>
    <xf numFmtId="0" fontId="2" fillId="0" borderId="0" xfId="1" applyFont="1" applyAlignment="1">
      <alignment horizontal="center" vertical="center" wrapText="1"/>
    </xf>
    <xf numFmtId="0" fontId="8" fillId="0" borderId="0" xfId="1"/>
    <xf numFmtId="0" fontId="2" fillId="0" borderId="0" xfId="1" applyFont="1" applyAlignment="1">
      <alignment horizontal="center"/>
    </xf>
    <xf numFmtId="1" fontId="8" fillId="0" borderId="0" xfId="1" applyNumberFormat="1"/>
    <xf numFmtId="0" fontId="8" fillId="0" borderId="0" xfId="1" applyAlignment="1">
      <alignment horizontal="center"/>
    </xf>
    <xf numFmtId="1" fontId="6" fillId="0" borderId="0" xfId="3" applyFont="1" applyBorder="1" applyAlignment="1">
      <alignment horizontal="left" vertical="top" wrapText="1"/>
    </xf>
    <xf numFmtId="0" fontId="2" fillId="0" borderId="0" xfId="1" applyFont="1" applyAlignment="1">
      <alignment horizontal="center" wrapText="1"/>
    </xf>
    <xf numFmtId="3" fontId="0" fillId="0" borderId="0" xfId="0" applyAlignment="1"/>
    <xf numFmtId="1" fontId="12" fillId="0" borderId="0" xfId="3" applyFont="1" applyBorder="1" applyAlignment="1">
      <alignment horizontal="left" vertical="top" wrapText="1"/>
    </xf>
    <xf numFmtId="3" fontId="8" fillId="0" borderId="0" xfId="0" applyFont="1" applyAlignment="1"/>
    <xf numFmtId="3" fontId="0" fillId="0" borderId="0" xfId="0" applyFill="1">
      <alignment horizontal="right" vertical="center"/>
    </xf>
    <xf numFmtId="1" fontId="15" fillId="11" borderId="9" xfId="4" applyAlignment="1">
      <alignment horizontal="right" vertical="center"/>
    </xf>
    <xf numFmtId="0" fontId="1" fillId="0" borderId="0" xfId="1" applyFont="1" applyFill="1"/>
    <xf numFmtId="0" fontId="1" fillId="0" borderId="0" xfId="1" applyFont="1"/>
    <xf numFmtId="1" fontId="30" fillId="0" borderId="9" xfId="3">
      <alignment horizontal="center" vertical="center" wrapText="1"/>
    </xf>
    <xf numFmtId="0" fontId="12" fillId="0" borderId="9" xfId="51">
      <alignment horizontal="left" vertical="center" wrapText="1"/>
    </xf>
    <xf numFmtId="3" fontId="3" fillId="0" borderId="0" xfId="53">
      <alignment horizontal="left" vertical="center"/>
    </xf>
    <xf numFmtId="1" fontId="30" fillId="4" borderId="9" xfId="3" applyFill="1">
      <alignment horizontal="center" vertical="center" wrapText="1"/>
    </xf>
    <xf numFmtId="0" fontId="3" fillId="0" borderId="0" xfId="1" applyFont="1" applyAlignment="1">
      <alignment horizontal="left" wrapText="1"/>
    </xf>
    <xf numFmtId="0" fontId="4" fillId="0" borderId="0" xfId="1" applyFont="1" applyAlignment="1">
      <alignment horizontal="right"/>
    </xf>
    <xf numFmtId="0" fontId="1" fillId="0" borderId="0" xfId="1" applyFont="1" applyAlignment="1">
      <alignment horizontal="center"/>
    </xf>
    <xf numFmtId="0" fontId="4" fillId="0" borderId="0" xfId="1" applyFont="1"/>
    <xf numFmtId="3" fontId="0" fillId="0" borderId="0" xfId="0" applyAlignment="1">
      <alignment horizontal="center"/>
    </xf>
    <xf numFmtId="0" fontId="1" fillId="0" borderId="0" xfId="1" applyFont="1" applyAlignment="1">
      <alignment horizontal="right" vertical="center"/>
    </xf>
    <xf numFmtId="0" fontId="1" fillId="0" borderId="0" xfId="1" applyFont="1" applyAlignment="1">
      <alignment horizontal="center" vertical="center"/>
    </xf>
    <xf numFmtId="3" fontId="2" fillId="0" borderId="0" xfId="0" applyFont="1" applyAlignment="1">
      <alignment horizontal="center"/>
    </xf>
    <xf numFmtId="3" fontId="6" fillId="0" borderId="0" xfId="0" applyFont="1" applyAlignment="1">
      <alignment horizontal="left" vertical="top" wrapText="1"/>
    </xf>
    <xf numFmtId="3" fontId="0" fillId="0" borderId="0" xfId="0">
      <alignment horizontal="right" vertical="center"/>
    </xf>
    <xf numFmtId="1" fontId="7" fillId="0" borderId="0" xfId="0" applyNumberFormat="1" applyFont="1" applyAlignment="1">
      <alignment horizontal="right" vertical="top" shrinkToFit="1"/>
    </xf>
    <xf numFmtId="3" fontId="11" fillId="0" borderId="0" xfId="0" applyFont="1" applyAlignment="1">
      <alignment horizontal="right" vertical="center"/>
    </xf>
    <xf numFmtId="3" fontId="8" fillId="0" borderId="0" xfId="0" applyFont="1">
      <alignment horizontal="right" vertical="center"/>
    </xf>
    <xf numFmtId="0" fontId="8" fillId="0" borderId="0" xfId="1" applyAlignment="1">
      <alignment horizontal="center" vertical="center"/>
    </xf>
    <xf numFmtId="3" fontId="8" fillId="0" borderId="0" xfId="0" applyFont="1" applyAlignment="1">
      <alignment horizontal="center"/>
    </xf>
    <xf numFmtId="3" fontId="6" fillId="0" borderId="0" xfId="0" applyFont="1" applyAlignment="1">
      <alignment horizontal="center" vertical="top" wrapText="1"/>
    </xf>
    <xf numFmtId="2" fontId="7" fillId="0" borderId="0" xfId="0" applyNumberFormat="1" applyFont="1" applyAlignment="1">
      <alignment horizontal="right" vertical="top" shrinkToFit="1"/>
    </xf>
    <xf numFmtId="164" fontId="7" fillId="0" borderId="0" xfId="0" applyNumberFormat="1" applyFont="1" applyAlignment="1">
      <alignment horizontal="right" vertical="top" shrinkToFit="1"/>
    </xf>
    <xf numFmtId="0" fontId="1" fillId="0" borderId="0" xfId="1" applyFont="1" applyAlignment="1">
      <alignment horizontal="right"/>
    </xf>
    <xf numFmtId="0" fontId="12" fillId="0" borderId="9" xfId="52">
      <alignment horizontal="center" vertical="center" wrapText="1"/>
    </xf>
    <xf numFmtId="3" fontId="4" fillId="0" borderId="0" xfId="0" applyFont="1">
      <alignment horizontal="right" vertical="center"/>
    </xf>
    <xf numFmtId="3" fontId="0" fillId="0" borderId="0" xfId="0">
      <alignment horizontal="right" vertical="center"/>
    </xf>
    <xf numFmtId="3" fontId="0" fillId="0" borderId="0" xfId="0" applyAlignment="1">
      <alignment horizontal="center"/>
    </xf>
    <xf numFmtId="3" fontId="8" fillId="0" borderId="0" xfId="0" applyFont="1">
      <alignment horizontal="right" vertical="center"/>
    </xf>
    <xf numFmtId="3" fontId="8" fillId="3" borderId="0" xfId="0" applyFont="1" applyFill="1">
      <alignment horizontal="right" vertical="center"/>
    </xf>
    <xf numFmtId="3" fontId="14" fillId="0" borderId="0" xfId="0" applyFont="1">
      <alignment horizontal="right" vertical="center"/>
    </xf>
    <xf numFmtId="3" fontId="0" fillId="0" borderId="0" xfId="0">
      <alignment horizontal="right" vertical="center"/>
    </xf>
    <xf numFmtId="3" fontId="0" fillId="0" borderId="0" xfId="0" applyFont="1">
      <alignment horizontal="right" vertical="center"/>
    </xf>
    <xf numFmtId="3" fontId="10" fillId="0" borderId="0" xfId="0" applyFont="1">
      <alignment horizontal="right" vertical="center"/>
    </xf>
    <xf numFmtId="3" fontId="10" fillId="0" borderId="0" xfId="0" applyFont="1" applyAlignment="1">
      <alignment horizontal="center"/>
    </xf>
    <xf numFmtId="4" fontId="10" fillId="0" borderId="0" xfId="0" applyNumberFormat="1" applyFont="1">
      <alignment horizontal="right" vertical="center"/>
    </xf>
    <xf numFmtId="3" fontId="10" fillId="0" borderId="0" xfId="0" applyFont="1">
      <alignment horizontal="right" vertical="center"/>
    </xf>
    <xf numFmtId="3" fontId="10" fillId="0" borderId="0" xfId="0" applyFont="1">
      <alignment horizontal="right" vertical="center"/>
    </xf>
    <xf numFmtId="4" fontId="10" fillId="0" borderId="0" xfId="0" applyNumberFormat="1" applyFont="1">
      <alignment horizontal="right" vertical="center"/>
    </xf>
    <xf numFmtId="10" fontId="0" fillId="0" borderId="0" xfId="0" applyNumberFormat="1">
      <alignment horizontal="right" vertical="center"/>
    </xf>
    <xf numFmtId="164" fontId="16" fillId="0" borderId="0" xfId="0" applyNumberFormat="1" applyFont="1">
      <alignment horizontal="right" vertical="center"/>
    </xf>
    <xf numFmtId="3" fontId="0" fillId="0" borderId="0" xfId="0" applyAlignment="1">
      <alignment horizontal="right"/>
    </xf>
    <xf numFmtId="1" fontId="8" fillId="0" borderId="0" xfId="0" applyNumberFormat="1" applyFont="1">
      <alignment horizontal="right" vertical="center"/>
    </xf>
    <xf numFmtId="3" fontId="3" fillId="0" borderId="0" xfId="0" applyFont="1" applyAlignment="1">
      <alignment horizontal="center"/>
    </xf>
    <xf numFmtId="3" fontId="8" fillId="2" borderId="0" xfId="0" applyFont="1" applyFill="1" applyAlignment="1"/>
    <xf numFmtId="3" fontId="8" fillId="4" borderId="0" xfId="0" applyFont="1" applyFill="1" applyAlignment="1"/>
    <xf numFmtId="3" fontId="8" fillId="3" borderId="0" xfId="0" applyFont="1" applyFill="1" applyAlignment="1"/>
    <xf numFmtId="1" fontId="8" fillId="0" borderId="9" xfId="55">
      <alignment horizontal="right" vertical="center"/>
    </xf>
    <xf numFmtId="0" fontId="4" fillId="0" borderId="0" xfId="56">
      <alignment vertical="center"/>
    </xf>
    <xf numFmtId="1" fontId="8" fillId="0" borderId="9" xfId="55" applyFill="1">
      <alignment horizontal="right" vertical="center"/>
    </xf>
    <xf numFmtId="1" fontId="30" fillId="0" borderId="9" xfId="3" quotePrefix="1">
      <alignment horizontal="center" vertical="center" wrapText="1"/>
    </xf>
    <xf numFmtId="0" fontId="12" fillId="9" borderId="9" xfId="51" applyFill="1">
      <alignment horizontal="left" vertical="center" wrapText="1"/>
    </xf>
    <xf numFmtId="0" fontId="12" fillId="0" borderId="10" xfId="52" applyBorder="1">
      <alignment horizontal="center" vertical="center" wrapText="1"/>
    </xf>
    <xf numFmtId="10" fontId="31" fillId="0" borderId="9" xfId="50">
      <alignment horizontal="right" vertical="center"/>
    </xf>
    <xf numFmtId="1" fontId="30" fillId="0" borderId="9" xfId="3" applyFill="1">
      <alignment horizontal="center" vertical="center" wrapText="1"/>
    </xf>
    <xf numFmtId="0" fontId="12" fillId="6" borderId="9" xfId="51" applyFill="1">
      <alignment horizontal="left" vertical="center" wrapText="1"/>
    </xf>
    <xf numFmtId="0" fontId="12" fillId="0" borderId="9" xfId="51" applyFill="1">
      <alignment horizontal="left" vertical="center" wrapText="1"/>
    </xf>
    <xf numFmtId="0" fontId="12" fillId="0" borderId="9" xfId="52" applyFill="1">
      <alignment horizontal="center" vertical="center" wrapText="1"/>
    </xf>
    <xf numFmtId="0" fontId="12" fillId="6" borderId="9" xfId="52" applyFill="1">
      <alignment horizontal="center" vertical="center" wrapText="1"/>
    </xf>
    <xf numFmtId="3" fontId="1" fillId="0" borderId="0" xfId="1" applyNumberFormat="1" applyFont="1" applyAlignment="1">
      <alignment horizontal="right" vertical="center"/>
    </xf>
    <xf numFmtId="0" fontId="12" fillId="10" borderId="9" xfId="51" applyFill="1">
      <alignment horizontal="left" vertical="center" wrapText="1"/>
    </xf>
    <xf numFmtId="0" fontId="12" fillId="12" borderId="9" xfId="51" applyFill="1">
      <alignment horizontal="left" vertical="center" wrapText="1"/>
    </xf>
    <xf numFmtId="0" fontId="12" fillId="12" borderId="9" xfId="52" applyFill="1">
      <alignment horizontal="center" vertical="center" wrapText="1"/>
    </xf>
    <xf numFmtId="10" fontId="31" fillId="5" borderId="9" xfId="50" applyFill="1" applyAlignment="1">
      <alignment horizontal="center" vertical="center"/>
    </xf>
    <xf numFmtId="0" fontId="8" fillId="0" borderId="0" xfId="1" applyFill="1"/>
    <xf numFmtId="3" fontId="8" fillId="0" borderId="0" xfId="0" applyFont="1" applyFill="1">
      <alignment horizontal="right" vertical="center"/>
    </xf>
    <xf numFmtId="0" fontId="12" fillId="10" borderId="9" xfId="52" applyFill="1">
      <alignment horizontal="center" vertical="center" wrapText="1"/>
    </xf>
    <xf numFmtId="0" fontId="12" fillId="51" borderId="9" xfId="51" applyFill="1">
      <alignment horizontal="left" vertical="center" wrapText="1"/>
    </xf>
    <xf numFmtId="0" fontId="12" fillId="50" borderId="9" xfId="51" applyFill="1">
      <alignment horizontal="left" vertical="center" wrapText="1"/>
    </xf>
    <xf numFmtId="1" fontId="30" fillId="0" borderId="9" xfId="0" applyNumberFormat="1" applyFont="1" applyBorder="1" applyAlignment="1">
      <alignment horizontal="center" vertical="center" wrapText="1"/>
    </xf>
    <xf numFmtId="3" fontId="8" fillId="0" borderId="9" xfId="0" applyFont="1" applyFill="1" applyBorder="1">
      <alignment horizontal="right" vertical="center"/>
    </xf>
    <xf numFmtId="0" fontId="8" fillId="0" borderId="9" xfId="1" applyFill="1" applyBorder="1"/>
    <xf numFmtId="1" fontId="13" fillId="0" borderId="9" xfId="0" applyNumberFormat="1" applyFont="1" applyFill="1" applyBorder="1" applyAlignment="1">
      <alignment horizontal="right" vertical="top" shrinkToFit="1"/>
    </xf>
    <xf numFmtId="3" fontId="7" fillId="0" borderId="9" xfId="0" applyFont="1" applyFill="1" applyBorder="1" applyAlignment="1">
      <alignment horizontal="right" vertical="top" shrinkToFit="1"/>
    </xf>
    <xf numFmtId="0" fontId="1" fillId="0" borderId="9" xfId="1" applyFont="1" applyFill="1" applyBorder="1"/>
    <xf numFmtId="0" fontId="8" fillId="0" borderId="9" xfId="1" applyFill="1" applyBorder="1" applyAlignment="1">
      <alignment horizontal="right" vertical="center"/>
    </xf>
    <xf numFmtId="0" fontId="1" fillId="0" borderId="9" xfId="1" applyFont="1" applyFill="1" applyBorder="1" applyAlignment="1">
      <alignment horizontal="right" vertical="center"/>
    </xf>
    <xf numFmtId="3" fontId="8" fillId="0" borderId="9" xfId="0" applyFont="1" applyFill="1" applyBorder="1" applyAlignment="1">
      <alignment horizontal="center"/>
    </xf>
    <xf numFmtId="3" fontId="0" fillId="0" borderId="9" xfId="0" applyFill="1" applyBorder="1">
      <alignment horizontal="right" vertical="center"/>
    </xf>
    <xf numFmtId="3" fontId="1" fillId="0" borderId="9" xfId="0" applyFont="1" applyFill="1" applyBorder="1">
      <alignment horizontal="right" vertical="center"/>
    </xf>
    <xf numFmtId="3" fontId="1" fillId="0" borderId="9" xfId="0" applyFont="1" applyFill="1" applyBorder="1" applyAlignment="1">
      <alignment horizontal="center"/>
    </xf>
    <xf numFmtId="0" fontId="4" fillId="0" borderId="9" xfId="1" applyFont="1" applyFill="1" applyBorder="1" applyAlignment="1">
      <alignment horizontal="center" vertical="center"/>
    </xf>
    <xf numFmtId="0" fontId="9" fillId="0" borderId="9" xfId="1" applyFont="1" applyFill="1" applyBorder="1" applyAlignment="1">
      <alignment horizontal="center" vertical="center"/>
    </xf>
    <xf numFmtId="0" fontId="12" fillId="53" borderId="9" xfId="51" applyFill="1">
      <alignment horizontal="left" vertical="center" wrapText="1"/>
    </xf>
    <xf numFmtId="0" fontId="12" fillId="53" borderId="9" xfId="52" applyFill="1">
      <alignment horizontal="center" vertical="center" wrapText="1"/>
    </xf>
    <xf numFmtId="165" fontId="8" fillId="54" borderId="9" xfId="58" applyFill="1">
      <alignment horizontal="right" vertical="center"/>
    </xf>
    <xf numFmtId="1" fontId="30" fillId="3" borderId="9" xfId="3" applyFill="1">
      <alignment horizontal="center" vertical="center" wrapText="1"/>
    </xf>
    <xf numFmtId="3" fontId="3" fillId="0" borderId="9" xfId="59">
      <alignment horizontal="left" vertical="center"/>
    </xf>
    <xf numFmtId="0" fontId="8" fillId="0" borderId="0" xfId="1" applyFill="1" applyAlignment="1">
      <alignment horizontal="center"/>
    </xf>
    <xf numFmtId="3" fontId="6" fillId="0" borderId="0" xfId="0" applyFont="1" applyFill="1" applyAlignment="1">
      <alignment horizontal="center" vertical="top" wrapText="1"/>
    </xf>
    <xf numFmtId="3" fontId="10" fillId="0" borderId="0" xfId="0" applyFont="1" applyFill="1">
      <alignment horizontal="right" vertical="center"/>
    </xf>
    <xf numFmtId="4" fontId="8" fillId="0" borderId="9" xfId="60">
      <alignment horizontal="right" vertical="center"/>
    </xf>
    <xf numFmtId="10" fontId="8" fillId="0" borderId="9" xfId="62" applyFill="1" applyAlignment="1">
      <alignment horizontal="right" vertical="center"/>
    </xf>
    <xf numFmtId="4" fontId="8" fillId="0" borderId="9" xfId="60" applyFill="1">
      <alignment horizontal="right" vertical="center"/>
    </xf>
    <xf numFmtId="2" fontId="15" fillId="11" borderId="9" xfId="63">
      <alignment vertical="center"/>
    </xf>
    <xf numFmtId="165" fontId="8" fillId="0" borderId="9" xfId="58" applyFill="1">
      <alignment horizontal="right" vertical="center"/>
    </xf>
    <xf numFmtId="0" fontId="12" fillId="13" borderId="9" xfId="52" applyFill="1">
      <alignment horizontal="center" vertical="center" wrapText="1"/>
    </xf>
    <xf numFmtId="1" fontId="15" fillId="11" borderId="9" xfId="4" applyAlignment="1">
      <alignment horizontal="center" vertical="center"/>
    </xf>
    <xf numFmtId="4" fontId="8" fillId="53" borderId="9" xfId="60" applyFill="1">
      <alignment horizontal="right" vertical="center"/>
    </xf>
    <xf numFmtId="3" fontId="1" fillId="0" borderId="0" xfId="0" applyFont="1" applyAlignment="1"/>
    <xf numFmtId="1" fontId="12" fillId="0" borderId="0" xfId="3" applyFont="1" applyBorder="1" applyAlignment="1">
      <alignment horizontal="left" vertical="top"/>
    </xf>
    <xf numFmtId="0" fontId="8" fillId="0" borderId="0" xfId="1" applyAlignment="1">
      <alignment horizontal="right" vertical="center"/>
    </xf>
    <xf numFmtId="3" fontId="12" fillId="0" borderId="0" xfId="0" applyFont="1" applyAlignment="1">
      <alignment horizontal="center" vertical="top" wrapText="1"/>
    </xf>
    <xf numFmtId="1" fontId="12" fillId="0" borderId="0" xfId="3" applyFont="1" applyBorder="1" applyAlignment="1">
      <alignment horizontal="center" vertical="top" wrapText="1"/>
    </xf>
    <xf numFmtId="0" fontId="3" fillId="0" borderId="0" xfId="1" applyFont="1" applyAlignment="1">
      <alignment horizontal="center" vertical="center"/>
    </xf>
    <xf numFmtId="10" fontId="8" fillId="0" borderId="9" xfId="62" applyAlignment="1">
      <alignment horizontal="right" vertical="center"/>
    </xf>
    <xf numFmtId="0" fontId="4" fillId="0" borderId="0" xfId="65">
      <alignment vertical="center"/>
    </xf>
    <xf numFmtId="3" fontId="8" fillId="0" borderId="0" xfId="0" applyFont="1" applyFill="1" applyAlignment="1">
      <alignment horizontal="center"/>
    </xf>
    <xf numFmtId="3" fontId="3" fillId="4" borderId="9" xfId="59" applyFill="1">
      <alignment horizontal="left" vertical="center"/>
    </xf>
    <xf numFmtId="0" fontId="12" fillId="0" borderId="10" xfId="57" applyBorder="1">
      <alignment horizontal="right" vertical="center" wrapText="1"/>
    </xf>
    <xf numFmtId="3" fontId="8" fillId="0" borderId="9" xfId="66">
      <alignment horizontal="right" vertical="center"/>
    </xf>
    <xf numFmtId="4" fontId="8" fillId="5" borderId="9" xfId="60" applyFill="1">
      <alignment horizontal="right" vertical="center"/>
    </xf>
    <xf numFmtId="4" fontId="8" fillId="55" borderId="9" xfId="60" applyFill="1">
      <alignment horizontal="right" vertical="center"/>
    </xf>
    <xf numFmtId="4" fontId="8" fillId="56" borderId="9" xfId="60" applyFill="1">
      <alignment horizontal="right" vertical="center"/>
    </xf>
    <xf numFmtId="1" fontId="8" fillId="0" borderId="0" xfId="1" applyNumberFormat="1" applyAlignment="1">
      <alignment horizontal="center"/>
    </xf>
    <xf numFmtId="49" fontId="14" fillId="0" borderId="0" xfId="1" applyNumberFormat="1" applyFont="1" applyAlignment="1">
      <alignment horizontal="left"/>
    </xf>
    <xf numFmtId="0" fontId="14" fillId="0" borderId="0" xfId="1" applyFont="1" applyAlignment="1">
      <alignment horizontal="left"/>
    </xf>
    <xf numFmtId="0" fontId="3" fillId="0" borderId="0" xfId="1" applyFont="1"/>
    <xf numFmtId="3" fontId="32" fillId="0" borderId="0" xfId="0" applyFont="1">
      <alignment horizontal="right" vertical="center"/>
    </xf>
    <xf numFmtId="0" fontId="12" fillId="8" borderId="9" xfId="51" applyFill="1" applyAlignment="1">
      <alignment horizontal="left" vertical="top" wrapText="1"/>
    </xf>
    <xf numFmtId="0" fontId="12" fillId="10" borderId="9" xfId="51" applyFill="1" applyAlignment="1">
      <alignment horizontal="left" vertical="top" wrapText="1"/>
    </xf>
    <xf numFmtId="0" fontId="12" fillId="7" borderId="9" xfId="51" applyFill="1" applyAlignment="1">
      <alignment horizontal="left" vertical="top" wrapText="1"/>
    </xf>
    <xf numFmtId="0" fontId="12" fillId="12" borderId="9" xfId="51" applyFill="1" applyAlignment="1">
      <alignment horizontal="left" vertical="top" wrapText="1"/>
    </xf>
    <xf numFmtId="0" fontId="12" fillId="9" borderId="9" xfId="51" applyFill="1" applyAlignment="1">
      <alignment horizontal="left" vertical="top" wrapText="1"/>
    </xf>
    <xf numFmtId="0" fontId="12" fillId="6" borderId="9" xfId="51" applyFill="1" applyAlignment="1">
      <alignment horizontal="left" vertical="top" wrapText="1"/>
    </xf>
    <xf numFmtId="0" fontId="12" fillId="5" borderId="9" xfId="51" applyFill="1" applyAlignment="1">
      <alignment horizontal="left" vertical="top" wrapText="1"/>
    </xf>
    <xf numFmtId="0" fontId="12" fillId="13" borderId="9" xfId="51" applyFill="1" applyAlignment="1">
      <alignment horizontal="left" vertical="top" wrapText="1"/>
    </xf>
    <xf numFmtId="0" fontId="12" fillId="45" borderId="9" xfId="51" applyFill="1" applyAlignment="1">
      <alignment horizontal="left" vertical="top" wrapText="1"/>
    </xf>
    <xf numFmtId="0" fontId="12" fillId="46" borderId="9" xfId="51" applyFill="1" applyAlignment="1">
      <alignment horizontal="left" vertical="top" wrapText="1"/>
    </xf>
    <xf numFmtId="0" fontId="12" fillId="47" borderId="9" xfId="51" applyFill="1" applyAlignment="1">
      <alignment horizontal="left" vertical="top" wrapText="1"/>
    </xf>
    <xf numFmtId="0" fontId="12" fillId="48" borderId="9" xfId="51" applyFill="1" applyAlignment="1">
      <alignment horizontal="left" vertical="top" wrapText="1"/>
    </xf>
    <xf numFmtId="0" fontId="12" fillId="49" borderId="9" xfId="51" applyFill="1" applyAlignment="1">
      <alignment horizontal="left" vertical="top" wrapText="1"/>
    </xf>
    <xf numFmtId="0" fontId="12" fillId="53" borderId="9" xfId="51" applyFill="1" applyAlignment="1">
      <alignment horizontal="left" vertical="top" wrapText="1"/>
    </xf>
    <xf numFmtId="0" fontId="12" fillId="54" borderId="9" xfId="51" applyFill="1" applyAlignment="1">
      <alignment horizontal="left" vertical="top" wrapText="1"/>
    </xf>
    <xf numFmtId="0" fontId="12" fillId="58" borderId="9" xfId="51" applyFill="1" applyAlignment="1">
      <alignment horizontal="left" vertical="top" wrapText="1"/>
    </xf>
    <xf numFmtId="0" fontId="31" fillId="0" borderId="9" xfId="0" applyNumberFormat="1" applyFont="1" applyBorder="1" applyAlignment="1">
      <alignment horizontal="left" vertical="center" wrapText="1"/>
    </xf>
    <xf numFmtId="3" fontId="0" fillId="0" borderId="9" xfId="0" applyBorder="1">
      <alignment horizontal="right" vertical="center"/>
    </xf>
    <xf numFmtId="0" fontId="12" fillId="0" borderId="9" xfId="52" applyFill="1" applyBorder="1">
      <alignment horizontal="center" vertical="center" wrapText="1"/>
    </xf>
    <xf numFmtId="0" fontId="12" fillId="0" borderId="9" xfId="51" applyBorder="1">
      <alignment horizontal="left" vertical="center" wrapText="1"/>
    </xf>
    <xf numFmtId="0" fontId="4" fillId="0" borderId="0" xfId="1" applyFont="1" applyFill="1"/>
    <xf numFmtId="3" fontId="1" fillId="0" borderId="0" xfId="1" applyNumberFormat="1" applyFont="1" applyFill="1" applyAlignment="1">
      <alignment horizontal="right" vertical="center"/>
    </xf>
    <xf numFmtId="0" fontId="1" fillId="0" borderId="0" xfId="1" applyFont="1" applyFill="1" applyAlignment="1">
      <alignment horizontal="center" vertical="center"/>
    </xf>
    <xf numFmtId="0" fontId="1" fillId="0" borderId="0" xfId="1" applyFont="1" applyFill="1" applyAlignment="1">
      <alignment horizontal="right" vertical="center"/>
    </xf>
    <xf numFmtId="3" fontId="8" fillId="0" borderId="0" xfId="0" applyFont="1" applyFill="1" applyAlignment="1"/>
    <xf numFmtId="0" fontId="8" fillId="0" borderId="0" xfId="1" applyFill="1" applyAlignment="1">
      <alignment horizontal="center" vertical="center"/>
    </xf>
    <xf numFmtId="2" fontId="7" fillId="0" borderId="0" xfId="0" applyNumberFormat="1" applyFont="1" applyFill="1" applyAlignment="1">
      <alignment horizontal="right" vertical="top" shrinkToFit="1"/>
    </xf>
    <xf numFmtId="0" fontId="12" fillId="0" borderId="9" xfId="51" applyAlignment="1">
      <alignment horizontal="left" vertical="top" wrapText="1"/>
    </xf>
    <xf numFmtId="0" fontId="12" fillId="55" borderId="9" xfId="51" applyFill="1" applyAlignment="1">
      <alignment horizontal="left" vertical="top" wrapText="1"/>
    </xf>
    <xf numFmtId="10" fontId="31" fillId="55" borderId="9" xfId="50" applyFill="1">
      <alignment horizontal="right" vertical="center"/>
    </xf>
    <xf numFmtId="10" fontId="31" fillId="56" borderId="9" xfId="50" applyFill="1">
      <alignment horizontal="right" vertical="center"/>
    </xf>
    <xf numFmtId="0" fontId="12" fillId="0" borderId="9" xfId="52" applyAlignment="1">
      <alignment horizontal="center" vertical="top" wrapText="1"/>
    </xf>
    <xf numFmtId="10" fontId="8" fillId="55" borderId="9" xfId="62" applyFill="1" applyAlignment="1">
      <alignment horizontal="right" vertical="center"/>
    </xf>
    <xf numFmtId="0" fontId="12" fillId="56" borderId="9" xfId="51" applyFill="1" applyAlignment="1">
      <alignment horizontal="left" vertical="top" wrapText="1"/>
    </xf>
    <xf numFmtId="0" fontId="12" fillId="57" borderId="9" xfId="51" applyFill="1">
      <alignment horizontal="left" vertical="center" wrapText="1"/>
    </xf>
    <xf numFmtId="4" fontId="8" fillId="6" borderId="9" xfId="60" applyFill="1">
      <alignment horizontal="right" vertical="center"/>
    </xf>
    <xf numFmtId="10" fontId="8" fillId="55" borderId="9" xfId="62" applyFill="1">
      <alignment horizontal="right" vertical="center"/>
    </xf>
    <xf numFmtId="0" fontId="12" fillId="52" borderId="9" xfId="51" applyFill="1">
      <alignment horizontal="left" vertical="center" wrapText="1"/>
    </xf>
    <xf numFmtId="0" fontId="12" fillId="59" borderId="9" xfId="51" applyFill="1">
      <alignment horizontal="left" vertical="center" wrapText="1"/>
    </xf>
    <xf numFmtId="10" fontId="8" fillId="59" borderId="9" xfId="62" applyFill="1">
      <alignment horizontal="right" vertical="center"/>
    </xf>
    <xf numFmtId="0" fontId="12" fillId="60" borderId="9" xfId="51" applyFill="1" applyAlignment="1">
      <alignment horizontal="left" vertical="top" wrapText="1"/>
    </xf>
    <xf numFmtId="4" fontId="8" fillId="59" borderId="9" xfId="60" applyFill="1">
      <alignment horizontal="right" vertical="center"/>
    </xf>
    <xf numFmtId="10" fontId="8" fillId="59" borderId="9" xfId="62" applyFill="1" applyAlignment="1">
      <alignment horizontal="right" vertical="center"/>
    </xf>
    <xf numFmtId="10" fontId="31" fillId="5" borderId="9" xfId="50" applyFill="1">
      <alignment horizontal="right" vertical="center"/>
    </xf>
    <xf numFmtId="10" fontId="8" fillId="5" borderId="9" xfId="62" applyFill="1" applyAlignment="1">
      <alignment horizontal="right" vertical="center"/>
    </xf>
    <xf numFmtId="3" fontId="8" fillId="0" borderId="9" xfId="66" applyFill="1">
      <alignment horizontal="right" vertical="center"/>
    </xf>
    <xf numFmtId="166" fontId="8" fillId="61" borderId="9" xfId="64" applyFill="1">
      <alignment horizontal="right" vertical="center"/>
    </xf>
    <xf numFmtId="1" fontId="15" fillId="11" borderId="9" xfId="69">
      <alignment vertical="center"/>
    </xf>
    <xf numFmtId="3" fontId="8" fillId="62" borderId="9" xfId="66" applyFill="1">
      <alignment horizontal="right" vertical="center"/>
    </xf>
    <xf numFmtId="0" fontId="12" fillId="63" borderId="9" xfId="51" applyFill="1" applyAlignment="1">
      <alignment horizontal="left" vertical="top" wrapText="1"/>
    </xf>
    <xf numFmtId="0" fontId="12" fillId="64" borderId="9" xfId="51" applyFill="1" applyAlignment="1">
      <alignment horizontal="left" vertical="top" wrapText="1"/>
    </xf>
    <xf numFmtId="0" fontId="12" fillId="65" borderId="9" xfId="51" applyFill="1" applyAlignment="1">
      <alignment horizontal="left" vertical="top" wrapText="1"/>
    </xf>
    <xf numFmtId="4" fontId="8" fillId="61" borderId="9" xfId="60" applyFill="1">
      <alignment horizontal="right" vertical="center"/>
    </xf>
    <xf numFmtId="4" fontId="8" fillId="66" borderId="9" xfId="60" quotePrefix="1" applyFill="1">
      <alignment horizontal="right" vertical="center"/>
    </xf>
    <xf numFmtId="0" fontId="12" fillId="63" borderId="9" xfId="52" applyFill="1">
      <alignment horizontal="center" vertical="center" wrapText="1"/>
    </xf>
    <xf numFmtId="4" fontId="8" fillId="63" borderId="9" xfId="60" applyFill="1">
      <alignment horizontal="right" vertical="center"/>
    </xf>
    <xf numFmtId="0" fontId="12" fillId="63" borderId="9" xfId="51" applyFill="1">
      <alignment horizontal="left" vertical="center" wrapText="1"/>
    </xf>
    <xf numFmtId="1" fontId="8" fillId="63" borderId="9" xfId="55" applyFill="1">
      <alignment horizontal="right" vertical="center"/>
    </xf>
    <xf numFmtId="10" fontId="8" fillId="63" borderId="9" xfId="62" applyFill="1" applyAlignment="1">
      <alignment horizontal="right" vertical="center"/>
    </xf>
    <xf numFmtId="10" fontId="8" fillId="63" borderId="9" xfId="62" applyFill="1">
      <alignment horizontal="right" vertical="center"/>
    </xf>
    <xf numFmtId="10" fontId="8" fillId="63" borderId="9" xfId="62" applyFill="1" applyAlignment="1">
      <alignment horizontal="right" vertical="center" wrapText="1"/>
    </xf>
    <xf numFmtId="10" fontId="31" fillId="63" borderId="9" xfId="50" applyFill="1">
      <alignment horizontal="right" vertical="center"/>
    </xf>
    <xf numFmtId="3" fontId="8" fillId="58" borderId="9" xfId="66" applyFill="1">
      <alignment horizontal="right" vertical="center"/>
    </xf>
    <xf numFmtId="14" fontId="33" fillId="0" borderId="0" xfId="0" applyNumberFormat="1" applyFont="1" applyAlignment="1">
      <alignment vertical="center"/>
    </xf>
    <xf numFmtId="1" fontId="33" fillId="0" borderId="0" xfId="0" applyNumberFormat="1" applyFont="1" applyAlignment="1">
      <alignment vertical="center" wrapText="1"/>
    </xf>
    <xf numFmtId="3" fontId="34" fillId="0" borderId="0" xfId="0" applyFont="1" applyAlignment="1">
      <alignment horizontal="left" vertical="top"/>
    </xf>
    <xf numFmtId="3" fontId="0" fillId="0" borderId="0" xfId="0">
      <alignment horizontal="right" vertical="center"/>
    </xf>
    <xf numFmtId="3" fontId="8" fillId="0" borderId="0" xfId="1" applyNumberFormat="1"/>
    <xf numFmtId="3" fontId="4" fillId="0" borderId="0" xfId="0" applyFont="1" applyAlignment="1"/>
    <xf numFmtId="3" fontId="8" fillId="63" borderId="9" xfId="66" applyFill="1">
      <alignment horizontal="right" vertical="center"/>
    </xf>
    <xf numFmtId="10" fontId="8" fillId="56" borderId="9" xfId="62" applyFill="1">
      <alignment horizontal="right" vertical="center"/>
    </xf>
    <xf numFmtId="3" fontId="34" fillId="0" borderId="0" xfId="0" applyFont="1" applyAlignment="1">
      <alignment horizontal="center" vertical="top"/>
    </xf>
    <xf numFmtId="167" fontId="8" fillId="0" borderId="9" xfId="67">
      <alignment horizontal="right" vertical="center"/>
    </xf>
    <xf numFmtId="3" fontId="8" fillId="0" borderId="9" xfId="66" quotePrefix="1">
      <alignment horizontal="right" vertical="center"/>
    </xf>
    <xf numFmtId="167" fontId="8" fillId="63" borderId="9" xfId="67" applyFill="1">
      <alignment horizontal="right" vertical="center"/>
    </xf>
    <xf numFmtId="0" fontId="12" fillId="62" borderId="9" xfId="51" applyFill="1">
      <alignment horizontal="left" vertical="center" wrapText="1"/>
    </xf>
    <xf numFmtId="0" fontId="12" fillId="61" borderId="9" xfId="51" applyFill="1">
      <alignment horizontal="left" vertical="center" wrapText="1"/>
    </xf>
    <xf numFmtId="0" fontId="12" fillId="66" borderId="9" xfId="51" applyFill="1">
      <alignment horizontal="left" vertical="center" wrapText="1"/>
    </xf>
    <xf numFmtId="0" fontId="12" fillId="67" borderId="9" xfId="51" applyFill="1">
      <alignment horizontal="left" vertical="center" wrapText="1"/>
    </xf>
    <xf numFmtId="0" fontId="12" fillId="68" borderId="9" xfId="51" applyFill="1">
      <alignment horizontal="left" vertical="center" wrapText="1"/>
    </xf>
    <xf numFmtId="3" fontId="3" fillId="3" borderId="9" xfId="59" applyFill="1">
      <alignment horizontal="left" vertical="center"/>
    </xf>
    <xf numFmtId="3" fontId="3" fillId="0" borderId="0" xfId="53" applyFill="1">
      <alignment horizontal="left" vertical="center"/>
    </xf>
    <xf numFmtId="1" fontId="6" fillId="0" borderId="0" xfId="3" applyFont="1" applyFill="1" applyBorder="1" applyAlignment="1">
      <alignment horizontal="left" vertical="top" wrapText="1"/>
    </xf>
    <xf numFmtId="1" fontId="12" fillId="0" borderId="0" xfId="3" applyFont="1" applyFill="1" applyBorder="1" applyAlignment="1">
      <alignment horizontal="left" vertical="top" wrapText="1"/>
    </xf>
    <xf numFmtId="3" fontId="6" fillId="0" borderId="0" xfId="0" applyFont="1" applyFill="1" applyAlignment="1">
      <alignment horizontal="left" vertical="top" wrapText="1"/>
    </xf>
    <xf numFmtId="168" fontId="8" fillId="54" borderId="9" xfId="70" applyFill="1">
      <alignment horizontal="right" vertical="center"/>
    </xf>
    <xf numFmtId="2" fontId="15" fillId="0" borderId="9" xfId="63" applyFill="1">
      <alignment vertical="center"/>
    </xf>
    <xf numFmtId="4" fontId="8" fillId="0" borderId="9" xfId="60" quotePrefix="1" applyFill="1">
      <alignment horizontal="right" vertical="center"/>
    </xf>
    <xf numFmtId="0" fontId="12" fillId="69" borderId="9" xfId="51" applyFill="1">
      <alignment horizontal="left" vertical="center" wrapText="1"/>
    </xf>
    <xf numFmtId="10" fontId="8" fillId="0" borderId="9" xfId="71" applyAlignment="1">
      <alignment horizontal="right" vertical="center"/>
    </xf>
    <xf numFmtId="1" fontId="30" fillId="4" borderId="9" xfId="3" quotePrefix="1" applyFill="1">
      <alignment horizontal="center" vertical="center" wrapText="1"/>
    </xf>
    <xf numFmtId="0" fontId="12" fillId="0" borderId="9" xfId="72">
      <alignment horizontal="left" vertical="center" wrapText="1"/>
    </xf>
    <xf numFmtId="0" fontId="12" fillId="0" borderId="9" xfId="73">
      <alignment horizontal="center" vertical="center" wrapText="1"/>
    </xf>
    <xf numFmtId="165" fontId="8" fillId="0" borderId="9" xfId="58">
      <alignment horizontal="right" vertical="center"/>
    </xf>
    <xf numFmtId="1" fontId="15" fillId="0" borderId="9" xfId="4" applyFill="1" applyAlignment="1">
      <alignment horizontal="center" vertical="center"/>
    </xf>
    <xf numFmtId="10" fontId="8" fillId="0" borderId="9" xfId="71" applyFill="1" applyAlignment="1">
      <alignment vertical="center"/>
    </xf>
    <xf numFmtId="10" fontId="8" fillId="0" borderId="9" xfId="71" applyFill="1" applyAlignment="1">
      <alignment horizontal="right" vertical="center"/>
    </xf>
    <xf numFmtId="4" fontId="4" fillId="0" borderId="0" xfId="74" applyNumberFormat="1" applyFill="1" applyAlignment="1">
      <alignment horizontal="right" vertical="center"/>
    </xf>
    <xf numFmtId="1" fontId="6" fillId="0" borderId="0" xfId="3" applyFont="1" applyBorder="1" applyAlignment="1">
      <alignment horizontal="center" vertical="top" wrapText="1"/>
    </xf>
    <xf numFmtId="3" fontId="11" fillId="0" borderId="0" xfId="0" applyFont="1">
      <alignment horizontal="right" vertical="center"/>
    </xf>
    <xf numFmtId="0" fontId="12" fillId="2" borderId="9" xfId="52" applyFill="1">
      <alignment horizontal="center" vertical="center" wrapText="1"/>
    </xf>
    <xf numFmtId="0" fontId="4" fillId="2" borderId="0" xfId="56" applyFill="1">
      <alignment vertical="center"/>
    </xf>
    <xf numFmtId="0" fontId="12" fillId="2" borderId="9" xfId="51" applyFill="1">
      <alignment horizontal="left" vertical="center" wrapText="1"/>
    </xf>
    <xf numFmtId="10" fontId="8" fillId="2" borderId="9" xfId="62" applyFill="1" applyAlignment="1">
      <alignment horizontal="right" vertical="center"/>
    </xf>
    <xf numFmtId="3" fontId="0" fillId="2" borderId="0" xfId="0" applyFill="1">
      <alignment horizontal="right" vertical="center"/>
    </xf>
  </cellXfs>
  <cellStyles count="75">
    <cellStyle name="20% - Accent1" xfId="27" builtinId="30" hidden="1" customBuilti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Bad" xfId="17" builtinId="27" hidden="1"/>
    <cellStyle name="Check Cell" xfId="22" builtinId="23" hidden="1" customBuiltin="1"/>
    <cellStyle name="Check Cell" xfId="74" builtinId="23"/>
    <cellStyle name="Comma" xfId="6" builtinId="3" hidden="1"/>
    <cellStyle name="Comma [0]" xfId="7" builtinId="6" hidden="1"/>
    <cellStyle name="Currency" xfId="8" builtinId="4" hidden="1"/>
    <cellStyle name="Currency [0]" xfId="9" builtinId="7" hidden="1"/>
    <cellStyle name="Decimal-1" xfId="67" xr:uid="{1FB8251C-3613-9442-AA94-268BBCFD25C5}"/>
    <cellStyle name="Decimal-10" xfId="70" xr:uid="{1511F450-A607-3C47-8A39-EE0E0BAF5240}"/>
    <cellStyle name="Decimal-2" xfId="60" xr:uid="{1771DC2C-CA80-3044-9F5A-30758E2E2B77}"/>
    <cellStyle name="Decimal-4" xfId="64" xr:uid="{C2CCD897-3B09-2C4C-A21D-DBF88F646396}"/>
    <cellStyle name="Decimal-6" xfId="58" xr:uid="{5F5B37ED-6E4C-A443-9335-0674F3B2272C}"/>
    <cellStyle name="Estimated" xfId="4" xr:uid="{38062CB6-EF4B-CF41-85AF-D72FF9707668}"/>
    <cellStyle name="Estimated 2" xfId="63" xr:uid="{30C0E440-77EF-DC4B-8DEA-F0A0D09631E1}"/>
    <cellStyle name="Estimated 3" xfId="69" xr:uid="{0E04C127-E34E-6049-827C-4A47217859E8}"/>
    <cellStyle name="Estimated-%" xfId="68" xr:uid="{6ED06560-1C51-4A46-9C51-C2C075FAC265}"/>
    <cellStyle name="Explanatory Text" xfId="24" builtinId="53" hidden="1"/>
    <cellStyle name="Good" xfId="16" builtinId="26" hidden="1"/>
    <cellStyle name="Heading 1" xfId="12" builtinId="16" hidden="1"/>
    <cellStyle name="Heading 2" xfId="13" builtinId="17" hidden="1"/>
    <cellStyle name="Heading 3" xfId="14" builtinId="18" hidden="1"/>
    <cellStyle name="Heading 4" xfId="15" builtinId="19" hidden="1"/>
    <cellStyle name="Hyperlink" xfId="2" builtinId="8" hidden="1"/>
    <cellStyle name="Hyperlink" xfId="54" builtinId="8" hidden="1"/>
    <cellStyle name="Input" xfId="19" builtinId="20" hidden="1"/>
    <cellStyle name="Linked Cell" xfId="21" builtinId="24" hidden="1"/>
    <cellStyle name="Neutral" xfId="18" builtinId="28" hidden="1"/>
    <cellStyle name="Normal" xfId="0" builtinId="0" customBuiltin="1"/>
    <cellStyle name="Normal 2" xfId="1" xr:uid="{6518068D-7F63-BB47-8624-9E754A647162}"/>
    <cellStyle name="Normal 3" xfId="3" xr:uid="{FD7BBF8A-3A79-CC46-92E9-540F981CCC7D}"/>
    <cellStyle name="Note" xfId="23" builtinId="10" hidden="1"/>
    <cellStyle name="Number" xfId="55" xr:uid="{5C13E065-72F8-3E45-9DB1-A89D31B8B255}"/>
    <cellStyle name="Number 2" xfId="66" xr:uid="{D95DEA42-8D12-8F43-AB47-796E786F4383}"/>
    <cellStyle name="Output" xfId="20" builtinId="21" hidden="1"/>
    <cellStyle name="Percent" xfId="10" builtinId="5" hidden="1" customBuiltin="1"/>
    <cellStyle name="Percent" xfId="50" builtinId="5" customBuiltin="1"/>
    <cellStyle name="Percent-2" xfId="62" xr:uid="{38320B8A-7015-9F41-97B3-9D9B48E37BEE}"/>
    <cellStyle name="Percent-2 2" xfId="71" xr:uid="{6B55D88E-C457-E34B-8E64-C82F959F3927}"/>
    <cellStyle name="Sub-title" xfId="56" xr:uid="{515D02F9-C424-0749-A2F2-AE42248D9FF3}"/>
    <cellStyle name="Sub-title 2" xfId="61" xr:uid="{00DA6AE3-6536-B54A-80F7-1FA1206BFF31}"/>
    <cellStyle name="Sub-title 2 2" xfId="65" xr:uid="{AD6537D5-9130-CF45-B159-4EDE145FEA39}"/>
    <cellStyle name="Text Centre" xfId="52" xr:uid="{EF003E5B-098A-5F4E-91C9-5340529FBA44}"/>
    <cellStyle name="Text Centre 2" xfId="73" xr:uid="{B41812D2-7277-D04D-9511-E5ED17B48F6D}"/>
    <cellStyle name="Text Left" xfId="51" xr:uid="{4561F0F6-4880-BA48-899A-5D67000CD77E}"/>
    <cellStyle name="Text Left 2" xfId="72" xr:uid="{B944D255-6B96-7A4D-A09F-17EA5CDDC698}"/>
    <cellStyle name="Text Right" xfId="57" xr:uid="{30D929E0-F7E1-414C-82D5-3CF792823DD5}"/>
    <cellStyle name="Title" xfId="11" builtinId="15" hidden="1"/>
    <cellStyle name="Title" xfId="53" builtinId="15" customBuiltin="1"/>
    <cellStyle name="Title 2" xfId="59" xr:uid="{27182C1C-E981-8544-A74C-5F2C71E5EA2B}"/>
    <cellStyle name="Total" xfId="25" builtinId="25" hidden="1"/>
    <cellStyle name="Warning Text" xfId="5" builtinId="11" hidden="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orrected%20-%20LCA%20Round%201%20IRs%20-%20Master%20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ome/Files/UoT-PhD/Research/00-References/Alberta/Transmission/SLIVER%20model%20inputs%20-%20AB-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Questions"/>
      <sheetName val="Selection"/>
    </sheetNames>
    <sheetDataSet>
      <sheetData sheetId="0"/>
      <sheetData sheetId="1"/>
      <sheetData sheetId="2">
        <row r="2">
          <cell r="A2" t="str">
            <v>Round 1</v>
          </cell>
          <cell r="F2" t="str">
            <v>Yes</v>
          </cell>
          <cell r="I2" t="str">
            <v>aboriginal relations</v>
          </cell>
        </row>
        <row r="3">
          <cell r="A3" t="str">
            <v>Round 2</v>
          </cell>
          <cell r="F3" t="str">
            <v>No</v>
          </cell>
          <cell r="I3" t="str">
            <v>access (transmission)</v>
          </cell>
        </row>
        <row r="4">
          <cell r="I4" t="str">
            <v>biomass</v>
          </cell>
        </row>
        <row r="5">
          <cell r="I5" t="str">
            <v>Bipole III</v>
          </cell>
        </row>
        <row r="6">
          <cell r="I6" t="str">
            <v>capital costs</v>
          </cell>
        </row>
        <row r="7">
          <cell r="I7" t="str">
            <v>carbon/GHG emissions</v>
          </cell>
        </row>
        <row r="8">
          <cell r="I8" t="str">
            <v>caribou</v>
          </cell>
        </row>
        <row r="9">
          <cell r="A9" t="str">
            <v>BF</v>
          </cell>
          <cell r="I9" t="str">
            <v>climate change</v>
          </cell>
        </row>
        <row r="10">
          <cell r="A10" t="str">
            <v>CAC</v>
          </cell>
          <cell r="I10" t="str">
            <v>combined cycle combustion turbine</v>
          </cell>
        </row>
        <row r="11">
          <cell r="A11" t="str">
            <v>CS</v>
          </cell>
          <cell r="I11" t="str">
            <v>Conawapa</v>
          </cell>
        </row>
        <row r="12">
          <cell r="A12" t="str">
            <v>DBP</v>
          </cell>
          <cell r="I12" t="str">
            <v>concerns of First Nations</v>
          </cell>
        </row>
        <row r="13">
          <cell r="A13" t="str">
            <v>DP</v>
          </cell>
          <cell r="I13" t="str">
            <v>cultural effects</v>
          </cell>
        </row>
        <row r="14">
          <cell r="A14" t="str">
            <v>ERA</v>
          </cell>
          <cell r="I14" t="str">
            <v>cumulative effects</v>
          </cell>
        </row>
        <row r="15">
          <cell r="A15" t="str">
            <v>GAC</v>
          </cell>
          <cell r="I15" t="str">
            <v>customers (export markets)</v>
          </cell>
        </row>
        <row r="16">
          <cell r="A16" t="str">
            <v>GD</v>
          </cell>
          <cell r="I16" t="str">
            <v>debt-equity ratio</v>
          </cell>
        </row>
        <row r="17">
          <cell r="A17" t="str">
            <v>JG</v>
          </cell>
          <cell r="I17" t="str">
            <v>demand side management</v>
          </cell>
        </row>
        <row r="18">
          <cell r="A18" t="str">
            <v>JT</v>
          </cell>
          <cell r="I18" t="str">
            <v>drought (risk)</v>
          </cell>
        </row>
        <row r="19">
          <cell r="A19" t="str">
            <v>KP</v>
          </cell>
          <cell r="I19" t="str">
            <v>DSM</v>
          </cell>
        </row>
        <row r="20">
          <cell r="A20" t="str">
            <v>LCA</v>
          </cell>
          <cell r="I20" t="str">
            <v>economics of change (risk)</v>
          </cell>
        </row>
        <row r="21">
          <cell r="A21" t="str">
            <v>MIPUG</v>
          </cell>
          <cell r="I21" t="str">
            <v>emerging energies</v>
          </cell>
        </row>
        <row r="22">
          <cell r="A22" t="str">
            <v>MKO</v>
          </cell>
          <cell r="I22" t="str">
            <v>environmental impacts</v>
          </cell>
        </row>
        <row r="23">
          <cell r="A23" t="str">
            <v>MMF</v>
          </cell>
          <cell r="I23" t="str">
            <v>environmental protection plans</v>
          </cell>
        </row>
        <row r="24">
          <cell r="A24" t="str">
            <v>MNP</v>
          </cell>
          <cell r="I24" t="str">
            <v>export contract</v>
          </cell>
        </row>
        <row r="25">
          <cell r="A25" t="str">
            <v>MPA</v>
          </cell>
          <cell r="I25" t="str">
            <v>export markets</v>
          </cell>
        </row>
        <row r="26">
          <cell r="A26" t="str">
            <v>PE</v>
          </cell>
          <cell r="I26" t="str">
            <v>geothermal</v>
          </cell>
        </row>
        <row r="27">
          <cell r="A27" t="str">
            <v>POT</v>
          </cell>
          <cell r="I27" t="str">
            <v>green house gas</v>
          </cell>
        </row>
        <row r="28">
          <cell r="A28" t="str">
            <v>PUB</v>
          </cell>
          <cell r="I28" t="str">
            <v>hurdle rate policy</v>
          </cell>
        </row>
        <row r="29">
          <cell r="A29" t="str">
            <v>RT</v>
          </cell>
          <cell r="I29" t="str">
            <v>Internal Rate of Return</v>
          </cell>
        </row>
        <row r="30">
          <cell r="A30" t="str">
            <v>TYP</v>
          </cell>
          <cell r="I30" t="str">
            <v>Keeyask</v>
          </cell>
        </row>
        <row r="31">
          <cell r="A31" t="str">
            <v>WK</v>
          </cell>
          <cell r="I31" t="str">
            <v>Kyoto protocol</v>
          </cell>
        </row>
        <row r="32">
          <cell r="I32" t="str">
            <v>Levelized Cost</v>
          </cell>
        </row>
        <row r="33">
          <cell r="I33" t="str">
            <v>levelized cost</v>
          </cell>
        </row>
        <row r="34">
          <cell r="I34" t="str">
            <v>long term contracts</v>
          </cell>
        </row>
        <row r="35">
          <cell r="I35" t="str">
            <v>macro-environmental</v>
          </cell>
        </row>
        <row r="36">
          <cell r="I36" t="str">
            <v>market and transmission risks</v>
          </cell>
        </row>
        <row r="37">
          <cell r="I37" t="str">
            <v>Minnesota-Manitoba Transmission Line</v>
          </cell>
        </row>
        <row r="38">
          <cell r="I38" t="str">
            <v>mitigation of adverse effects</v>
          </cell>
        </row>
        <row r="39">
          <cell r="I39" t="str">
            <v>natural gas</v>
          </cell>
        </row>
        <row r="40">
          <cell r="I40" t="str">
            <v>non-utility generation</v>
          </cell>
        </row>
        <row r="41">
          <cell r="I41" t="str">
            <v>NPV</v>
          </cell>
        </row>
        <row r="42">
          <cell r="I42" t="str">
            <v>O and M costs</v>
          </cell>
        </row>
        <row r="43">
          <cell r="I43" t="str">
            <v>partnership agreements</v>
          </cell>
        </row>
        <row r="44">
          <cell r="I44" t="str">
            <v>price forecasts</v>
          </cell>
        </row>
        <row r="45">
          <cell r="I45" t="str">
            <v>project benefits</v>
          </cell>
        </row>
        <row r="46">
          <cell r="I46" t="str">
            <v>project licensing</v>
          </cell>
        </row>
        <row r="47">
          <cell r="I47" t="str">
            <v>rate impacts</v>
          </cell>
        </row>
        <row r="48">
          <cell r="I48" t="str">
            <v>shale gas</v>
          </cell>
        </row>
        <row r="49">
          <cell r="I49" t="str">
            <v>short term contracts</v>
          </cell>
        </row>
        <row r="50">
          <cell r="I50" t="str">
            <v>socio-economic</v>
          </cell>
        </row>
        <row r="51">
          <cell r="I51" t="str">
            <v>solar</v>
          </cell>
        </row>
        <row r="52">
          <cell r="I52" t="str">
            <v>sturgeon</v>
          </cell>
        </row>
        <row r="53">
          <cell r="I53" t="str">
            <v>sunk costs</v>
          </cell>
        </row>
        <row r="54">
          <cell r="I54" t="str">
            <v>supply side efficiency enhancements</v>
          </cell>
        </row>
        <row r="55">
          <cell r="I55" t="str">
            <v>sustainable development</v>
          </cell>
        </row>
        <row r="56">
          <cell r="I56" t="str">
            <v>transmission reliability</v>
          </cell>
        </row>
        <row r="57">
          <cell r="I57" t="str">
            <v>variability of revenues (export markets)</v>
          </cell>
        </row>
        <row r="58">
          <cell r="I58" t="str">
            <v>wind</v>
          </cell>
        </row>
        <row r="59">
          <cell r="I59" t="str">
            <v>wind costs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_input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Nodes"/>
      <sheetName val="excel input instruct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
          <cell r="B3" t="str">
            <v>Wind</v>
          </cell>
          <cell r="C3" t="str">
            <v>Solar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7D60C-0743-5948-934F-962AE4A45344}">
  <sheetPr codeName="Sheet1"/>
  <dimension ref="A1:D28"/>
  <sheetViews>
    <sheetView topLeftCell="A21" workbookViewId="0">
      <selection activeCell="A27" sqref="A27:XFD28"/>
    </sheetView>
  </sheetViews>
  <sheetFormatPr baseColWidth="10" defaultRowHeight="16" x14ac:dyDescent="0.2"/>
  <cols>
    <col min="1" max="1" width="4.83203125" style="8" customWidth="1"/>
    <col min="2" max="2" width="21.6640625" style="8" customWidth="1"/>
    <col min="3" max="3" width="10.83203125" style="8"/>
    <col min="4" max="16384" width="10.83203125" style="45"/>
  </cols>
  <sheetData>
    <row r="1" spans="1:4" s="17" customFormat="1" ht="21" x14ac:dyDescent="0.2">
      <c r="A1" s="17" t="s">
        <v>65</v>
      </c>
      <c r="B1" s="17" t="s">
        <v>22</v>
      </c>
    </row>
    <row r="2" spans="1:4" s="8" customFormat="1" x14ac:dyDescent="0.2"/>
    <row r="3" spans="1:4" s="8" customFormat="1" ht="19" x14ac:dyDescent="0.25">
      <c r="B3" s="2" t="s">
        <v>192</v>
      </c>
      <c r="C3" s="2" t="s">
        <v>189</v>
      </c>
      <c r="D3" s="10"/>
    </row>
    <row r="4" spans="1:4" s="10" customFormat="1" ht="19" x14ac:dyDescent="0.25">
      <c r="B4" s="2" t="s">
        <v>190</v>
      </c>
      <c r="C4" s="2" t="s">
        <v>191</v>
      </c>
    </row>
    <row r="5" spans="1:4" s="10" customFormat="1" ht="19" x14ac:dyDescent="0.25">
      <c r="B5" s="2" t="s">
        <v>354</v>
      </c>
      <c r="C5" s="2" t="s">
        <v>357</v>
      </c>
    </row>
    <row r="6" spans="1:4" s="10" customFormat="1" ht="19" x14ac:dyDescent="0.25">
      <c r="B6" s="2" t="s">
        <v>145</v>
      </c>
      <c r="C6" s="2" t="s">
        <v>146</v>
      </c>
    </row>
    <row r="7" spans="1:4" s="10" customFormat="1" ht="19" x14ac:dyDescent="0.25">
      <c r="B7" s="2" t="s">
        <v>147</v>
      </c>
      <c r="C7" s="2" t="s">
        <v>148</v>
      </c>
    </row>
    <row r="8" spans="1:4" s="10" customFormat="1" ht="19" x14ac:dyDescent="0.25">
      <c r="B8" s="2" t="s">
        <v>149</v>
      </c>
      <c r="C8" s="2" t="s">
        <v>150</v>
      </c>
    </row>
    <row r="9" spans="1:4" s="10" customFormat="1" ht="19" x14ac:dyDescent="0.25">
      <c r="B9" s="2" t="s">
        <v>151</v>
      </c>
      <c r="C9" s="2" t="s">
        <v>152</v>
      </c>
    </row>
    <row r="10" spans="1:4" s="10" customFormat="1" ht="19" x14ac:dyDescent="0.25">
      <c r="B10" s="2" t="s">
        <v>8</v>
      </c>
      <c r="C10" s="2" t="s">
        <v>21</v>
      </c>
    </row>
    <row r="11" spans="1:4" s="10" customFormat="1" ht="19" x14ac:dyDescent="0.25">
      <c r="B11" s="10" t="s">
        <v>495</v>
      </c>
      <c r="C11" s="10" t="s">
        <v>496</v>
      </c>
    </row>
    <row r="12" spans="1:4" s="10" customFormat="1" ht="19" x14ac:dyDescent="0.25">
      <c r="B12" s="10" t="s">
        <v>497</v>
      </c>
      <c r="C12" s="10" t="s">
        <v>498</v>
      </c>
    </row>
    <row r="13" spans="1:4" s="10" customFormat="1" ht="19" x14ac:dyDescent="0.25">
      <c r="B13" s="2" t="s">
        <v>40</v>
      </c>
      <c r="C13" s="2" t="s">
        <v>41</v>
      </c>
    </row>
    <row r="14" spans="1:4" s="42" customFormat="1" ht="19" x14ac:dyDescent="0.25">
      <c r="A14" s="10"/>
      <c r="B14" s="2" t="s">
        <v>153</v>
      </c>
      <c r="C14" s="2" t="s">
        <v>154</v>
      </c>
    </row>
    <row r="15" spans="1:4" s="42" customFormat="1" ht="19" x14ac:dyDescent="0.25">
      <c r="A15" s="10"/>
      <c r="B15" s="2" t="s">
        <v>155</v>
      </c>
      <c r="C15" s="2" t="s">
        <v>156</v>
      </c>
    </row>
    <row r="16" spans="1:4" s="10" customFormat="1" ht="19" x14ac:dyDescent="0.25">
      <c r="B16" s="2" t="s">
        <v>157</v>
      </c>
      <c r="C16" s="2" t="s">
        <v>158</v>
      </c>
    </row>
    <row r="17" spans="1:3" s="10" customFormat="1" ht="19" x14ac:dyDescent="0.25">
      <c r="B17" s="2" t="s">
        <v>159</v>
      </c>
      <c r="C17" s="2" t="s">
        <v>160</v>
      </c>
    </row>
    <row r="18" spans="1:3" s="10" customFormat="1" ht="19" x14ac:dyDescent="0.25">
      <c r="B18" s="2" t="s">
        <v>161</v>
      </c>
      <c r="C18" s="2" t="s">
        <v>162</v>
      </c>
    </row>
    <row r="19" spans="1:3" s="10" customFormat="1" ht="19" x14ac:dyDescent="0.25">
      <c r="B19" s="10" t="s">
        <v>317</v>
      </c>
      <c r="C19" s="10" t="s">
        <v>318</v>
      </c>
    </row>
    <row r="20" spans="1:3" s="10" customFormat="1" ht="19" x14ac:dyDescent="0.25"/>
    <row r="21" spans="1:3" s="42" customFormat="1" ht="19" x14ac:dyDescent="0.25">
      <c r="A21" s="10"/>
      <c r="B21" s="58"/>
      <c r="C21" s="2" t="s">
        <v>163</v>
      </c>
    </row>
    <row r="22" spans="1:3" s="42" customFormat="1" ht="19" x14ac:dyDescent="0.25">
      <c r="A22" s="10"/>
      <c r="B22" s="60"/>
      <c r="C22" s="2" t="s">
        <v>417</v>
      </c>
    </row>
    <row r="23" spans="1:3" s="42" customFormat="1" ht="19" x14ac:dyDescent="0.25">
      <c r="A23" s="10"/>
      <c r="B23" s="59"/>
      <c r="C23" s="2" t="s">
        <v>164</v>
      </c>
    </row>
    <row r="24" spans="1:3" s="42" customFormat="1" ht="19" x14ac:dyDescent="0.25">
      <c r="A24" s="10"/>
      <c r="B24" s="12">
        <v>27</v>
      </c>
      <c r="C24" s="2" t="s">
        <v>53</v>
      </c>
    </row>
    <row r="25" spans="1:3" s="42" customFormat="1" ht="19" x14ac:dyDescent="0.25">
      <c r="A25" s="10"/>
      <c r="B25" s="10"/>
      <c r="C25" s="2" t="s">
        <v>418</v>
      </c>
    </row>
    <row r="26" spans="1:3" s="10" customFormat="1" ht="19" x14ac:dyDescent="0.25"/>
    <row r="27" spans="1:3" s="42" customFormat="1" ht="19" x14ac:dyDescent="0.25">
      <c r="A27" s="10"/>
      <c r="B27" s="2" t="s">
        <v>165</v>
      </c>
      <c r="C27" s="10"/>
    </row>
    <row r="28" spans="1:3" ht="19" x14ac:dyDescent="0.25">
      <c r="B28" s="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5C15-2F48-3E48-A73C-618A193A694E}">
  <dimension ref="A1:AK36"/>
  <sheetViews>
    <sheetView tabSelected="1" zoomScaleNormal="100" workbookViewId="0">
      <pane xSplit="3" ySplit="3" topLeftCell="D4" activePane="bottomRight" state="frozen"/>
      <selection pane="topRight" activeCell="C1" sqref="C1"/>
      <selection pane="bottomLeft" activeCell="A2" sqref="A2"/>
      <selection pane="bottomRight" activeCell="A5" sqref="A5"/>
    </sheetView>
  </sheetViews>
  <sheetFormatPr baseColWidth="10" defaultRowHeight="19" x14ac:dyDescent="0.25"/>
  <cols>
    <col min="1" max="1" width="4.83203125" style="2" customWidth="1"/>
    <col min="2" max="2" width="63.5" style="2" customWidth="1"/>
    <col min="3" max="3" width="13.5" style="128" customWidth="1"/>
    <col min="4" max="4" width="165.83203125" style="129" customWidth="1"/>
    <col min="5" max="5" width="164.5" style="130" customWidth="1"/>
    <col min="6" max="7" width="57.6640625" style="130" customWidth="1"/>
    <col min="8" max="8" width="100.83203125" style="130" customWidth="1"/>
    <col min="9" max="16384" width="10.83203125" style="2"/>
  </cols>
  <sheetData>
    <row r="1" spans="1:8" ht="21" x14ac:dyDescent="0.25">
      <c r="A1" s="57" t="s">
        <v>65</v>
      </c>
      <c r="B1" s="101" t="s">
        <v>193</v>
      </c>
    </row>
    <row r="2" spans="1:8" s="45" customFormat="1" ht="16" x14ac:dyDescent="0.2"/>
    <row r="3" spans="1:8" s="131" customFormat="1" ht="21" x14ac:dyDescent="0.25">
      <c r="B3" s="15" t="s">
        <v>194</v>
      </c>
      <c r="C3" s="15" t="s">
        <v>195</v>
      </c>
      <c r="D3" s="15" t="s">
        <v>196</v>
      </c>
      <c r="E3" s="15" t="s">
        <v>197</v>
      </c>
      <c r="F3" s="15" t="s">
        <v>198</v>
      </c>
      <c r="G3" s="15" t="s">
        <v>199</v>
      </c>
      <c r="H3" s="15" t="s">
        <v>34</v>
      </c>
    </row>
    <row r="4" spans="1:8" ht="20" x14ac:dyDescent="0.25">
      <c r="A4" s="45"/>
      <c r="B4" s="173" t="s">
        <v>66</v>
      </c>
      <c r="C4" s="38">
        <v>2016</v>
      </c>
      <c r="D4" s="16" t="s">
        <v>244</v>
      </c>
      <c r="E4" s="16" t="s">
        <v>283</v>
      </c>
      <c r="F4" s="16"/>
      <c r="G4" s="16" t="s">
        <v>284</v>
      </c>
      <c r="H4" s="16"/>
    </row>
    <row r="5" spans="1:8" ht="20" x14ac:dyDescent="0.25">
      <c r="A5" s="237"/>
      <c r="B5" s="182" t="s">
        <v>66</v>
      </c>
      <c r="C5" s="38">
        <v>2020</v>
      </c>
      <c r="D5" s="16" t="s">
        <v>337</v>
      </c>
      <c r="E5" s="16" t="s">
        <v>221</v>
      </c>
      <c r="F5" s="16"/>
      <c r="G5" s="16"/>
      <c r="H5" s="16"/>
    </row>
    <row r="6" spans="1:8" x14ac:dyDescent="0.25">
      <c r="A6" s="45"/>
      <c r="B6" s="183"/>
      <c r="C6" s="38"/>
      <c r="D6" s="16"/>
      <c r="E6" s="16"/>
      <c r="F6" s="16"/>
      <c r="G6" s="16"/>
      <c r="H6" s="16"/>
    </row>
    <row r="7" spans="1:8" x14ac:dyDescent="0.25">
      <c r="A7" s="45"/>
      <c r="B7" s="184"/>
      <c r="C7" s="38"/>
      <c r="D7" s="16"/>
      <c r="E7" s="16"/>
      <c r="F7" s="16"/>
      <c r="G7" s="16"/>
      <c r="H7" s="16"/>
    </row>
    <row r="8" spans="1:8" s="132" customFormat="1" ht="20" x14ac:dyDescent="0.2">
      <c r="B8" s="146" t="s">
        <v>203</v>
      </c>
      <c r="C8" s="38">
        <v>2019</v>
      </c>
      <c r="D8" s="16" t="s">
        <v>204</v>
      </c>
      <c r="E8" s="16" t="s">
        <v>205</v>
      </c>
      <c r="F8" s="16"/>
      <c r="G8" s="16"/>
      <c r="H8" s="16"/>
    </row>
    <row r="9" spans="1:8" ht="20" x14ac:dyDescent="0.25">
      <c r="B9" s="147" t="s">
        <v>206</v>
      </c>
      <c r="C9" s="38">
        <v>2020</v>
      </c>
      <c r="D9" s="16"/>
      <c r="E9" s="16"/>
      <c r="F9" s="16"/>
      <c r="G9" s="16"/>
      <c r="H9" s="16"/>
    </row>
    <row r="10" spans="1:8" ht="20" x14ac:dyDescent="0.25">
      <c r="B10" s="148" t="s">
        <v>207</v>
      </c>
      <c r="C10" s="38"/>
      <c r="D10" s="16"/>
      <c r="E10" s="16"/>
      <c r="F10" s="16"/>
      <c r="G10" s="16"/>
      <c r="H10" s="16"/>
    </row>
    <row r="11" spans="1:8" ht="20" x14ac:dyDescent="0.25">
      <c r="A11" s="45"/>
      <c r="B11" s="82" t="s">
        <v>213</v>
      </c>
      <c r="C11" s="38">
        <v>2018</v>
      </c>
      <c r="D11" s="16" t="s">
        <v>251</v>
      </c>
      <c r="E11" s="16" t="s">
        <v>222</v>
      </c>
      <c r="F11" s="16"/>
      <c r="G11" s="16" t="s">
        <v>284</v>
      </c>
      <c r="H11" s="16"/>
    </row>
    <row r="12" spans="1:8" s="45" customFormat="1" ht="20" x14ac:dyDescent="0.2">
      <c r="B12" s="81" t="s">
        <v>81</v>
      </c>
      <c r="C12" s="38">
        <v>2018</v>
      </c>
      <c r="D12" s="16" t="s">
        <v>252</v>
      </c>
      <c r="E12" s="16" t="s">
        <v>223</v>
      </c>
      <c r="F12" s="16"/>
      <c r="G12" s="16" t="s">
        <v>287</v>
      </c>
      <c r="H12" s="16"/>
    </row>
    <row r="13" spans="1:8" s="45" customFormat="1" ht="20" x14ac:dyDescent="0.2">
      <c r="B13" s="170" t="s">
        <v>214</v>
      </c>
      <c r="C13" s="38">
        <v>2013</v>
      </c>
      <c r="D13" s="16" t="s">
        <v>253</v>
      </c>
      <c r="E13" s="16" t="s">
        <v>222</v>
      </c>
      <c r="F13" s="16"/>
      <c r="G13" s="16" t="s">
        <v>284</v>
      </c>
      <c r="H13" s="16"/>
    </row>
    <row r="14" spans="1:8" ht="20" x14ac:dyDescent="0.25">
      <c r="B14" s="161" t="s">
        <v>269</v>
      </c>
      <c r="C14" s="164">
        <v>2020</v>
      </c>
      <c r="D14" s="160" t="s">
        <v>270</v>
      </c>
      <c r="E14" s="160" t="s">
        <v>271</v>
      </c>
      <c r="F14" s="16"/>
      <c r="G14" s="16" t="s">
        <v>272</v>
      </c>
      <c r="H14" s="16"/>
    </row>
    <row r="15" spans="1:8" ht="20" x14ac:dyDescent="0.25">
      <c r="B15" s="166" t="s">
        <v>277</v>
      </c>
      <c r="C15" s="164">
        <v>2019</v>
      </c>
      <c r="D15" s="160" t="s">
        <v>278</v>
      </c>
      <c r="E15" s="160" t="s">
        <v>279</v>
      </c>
      <c r="F15" s="16"/>
      <c r="G15" s="16" t="s">
        <v>284</v>
      </c>
      <c r="H15" s="16"/>
    </row>
    <row r="16" spans="1:8" s="45" customFormat="1" ht="20" x14ac:dyDescent="0.2">
      <c r="B16" s="167" t="s">
        <v>215</v>
      </c>
      <c r="C16" s="38">
        <v>2018</v>
      </c>
      <c r="D16" s="16" t="s">
        <v>254</v>
      </c>
      <c r="E16" s="16" t="s">
        <v>224</v>
      </c>
      <c r="F16" s="16"/>
      <c r="G16" s="16" t="s">
        <v>285</v>
      </c>
      <c r="H16" s="16"/>
    </row>
    <row r="17" spans="1:8" ht="20" x14ac:dyDescent="0.25">
      <c r="B17" s="171" t="s">
        <v>280</v>
      </c>
      <c r="C17" s="38">
        <v>2020</v>
      </c>
      <c r="D17" s="16" t="s">
        <v>281</v>
      </c>
      <c r="E17" s="16" t="s">
        <v>282</v>
      </c>
      <c r="F17" s="16"/>
      <c r="G17" s="16" t="s">
        <v>286</v>
      </c>
      <c r="H17" s="16"/>
    </row>
    <row r="18" spans="1:8" ht="20" x14ac:dyDescent="0.25">
      <c r="A18" s="45"/>
      <c r="B18" s="133" t="s">
        <v>66</v>
      </c>
      <c r="C18" s="38">
        <v>2019</v>
      </c>
      <c r="D18" s="16" t="s">
        <v>239</v>
      </c>
      <c r="E18" s="16" t="s">
        <v>208</v>
      </c>
      <c r="F18" s="16"/>
      <c r="G18" s="16" t="s">
        <v>284</v>
      </c>
      <c r="H18" s="16"/>
    </row>
    <row r="19" spans="1:8" ht="20" x14ac:dyDescent="0.25">
      <c r="A19" s="45"/>
      <c r="B19" s="134" t="s">
        <v>209</v>
      </c>
      <c r="C19" s="38">
        <v>2019</v>
      </c>
      <c r="D19" s="16" t="s">
        <v>240</v>
      </c>
      <c r="E19" s="16" t="s">
        <v>216</v>
      </c>
      <c r="F19" s="16"/>
      <c r="G19" s="16" t="s">
        <v>284</v>
      </c>
      <c r="H19" s="16"/>
    </row>
    <row r="20" spans="1:8" ht="20" x14ac:dyDescent="0.25">
      <c r="A20" s="45"/>
      <c r="B20" s="135" t="s">
        <v>200</v>
      </c>
      <c r="C20" s="38">
        <v>2019</v>
      </c>
      <c r="D20" s="16" t="s">
        <v>201</v>
      </c>
      <c r="E20" s="16" t="s">
        <v>202</v>
      </c>
      <c r="F20" s="16"/>
      <c r="G20" s="16" t="s">
        <v>288</v>
      </c>
      <c r="H20" s="16"/>
    </row>
    <row r="21" spans="1:8" ht="20" x14ac:dyDescent="0.25">
      <c r="A21" s="45"/>
      <c r="B21" s="136" t="s">
        <v>78</v>
      </c>
      <c r="C21" s="38">
        <v>2019</v>
      </c>
      <c r="D21" s="16" t="s">
        <v>241</v>
      </c>
      <c r="E21" s="16" t="s">
        <v>217</v>
      </c>
      <c r="F21" s="16"/>
      <c r="G21" s="16" t="s">
        <v>284</v>
      </c>
      <c r="H21" s="16"/>
    </row>
    <row r="22" spans="1:8" ht="20" x14ac:dyDescent="0.25">
      <c r="A22" s="45"/>
      <c r="B22" s="137" t="s">
        <v>209</v>
      </c>
      <c r="C22" s="38">
        <v>2016</v>
      </c>
      <c r="D22" s="16" t="s">
        <v>242</v>
      </c>
      <c r="E22" s="16" t="s">
        <v>226</v>
      </c>
      <c r="F22" s="16"/>
      <c r="G22" s="16" t="s">
        <v>284</v>
      </c>
      <c r="H22" s="16"/>
    </row>
    <row r="23" spans="1:8" ht="20" x14ac:dyDescent="0.25">
      <c r="A23" s="45"/>
      <c r="B23" s="138" t="s">
        <v>210</v>
      </c>
      <c r="C23" s="38">
        <v>2016</v>
      </c>
      <c r="D23" s="16" t="s">
        <v>243</v>
      </c>
      <c r="E23" s="16" t="s">
        <v>218</v>
      </c>
      <c r="F23" s="16"/>
      <c r="G23" s="16" t="s">
        <v>284</v>
      </c>
      <c r="H23" s="16"/>
    </row>
    <row r="24" spans="1:8" ht="20" x14ac:dyDescent="0.25">
      <c r="A24" s="45"/>
      <c r="B24" s="139" t="s">
        <v>66</v>
      </c>
      <c r="C24" s="38">
        <v>2019</v>
      </c>
      <c r="D24" s="16" t="s">
        <v>244</v>
      </c>
      <c r="E24" s="16" t="s">
        <v>219</v>
      </c>
      <c r="F24" s="16"/>
      <c r="G24" s="16" t="s">
        <v>284</v>
      </c>
      <c r="H24" s="16"/>
    </row>
    <row r="25" spans="1:8" ht="20" x14ac:dyDescent="0.25">
      <c r="A25" s="45"/>
      <c r="B25" s="140" t="s">
        <v>211</v>
      </c>
      <c r="C25" s="38">
        <v>2019</v>
      </c>
      <c r="D25" s="16" t="s">
        <v>245</v>
      </c>
      <c r="E25" s="16" t="s">
        <v>220</v>
      </c>
      <c r="F25" s="16"/>
      <c r="G25" s="16" t="s">
        <v>284</v>
      </c>
      <c r="H25" s="16"/>
    </row>
    <row r="26" spans="1:8" s="45" customFormat="1" ht="20" x14ac:dyDescent="0.2">
      <c r="B26" s="141" t="s">
        <v>66</v>
      </c>
      <c r="C26" s="38">
        <v>2019</v>
      </c>
      <c r="D26" s="16" t="s">
        <v>246</v>
      </c>
      <c r="E26" s="16" t="s">
        <v>221</v>
      </c>
      <c r="F26" s="16"/>
      <c r="G26" s="16" t="s">
        <v>284</v>
      </c>
      <c r="H26" s="16"/>
    </row>
    <row r="27" spans="1:8" ht="20" x14ac:dyDescent="0.25">
      <c r="A27" s="45"/>
      <c r="B27" s="142" t="s">
        <v>212</v>
      </c>
      <c r="C27" s="38">
        <v>2012</v>
      </c>
      <c r="D27" s="16" t="s">
        <v>247</v>
      </c>
      <c r="E27" s="16" t="s">
        <v>225</v>
      </c>
      <c r="F27" s="16"/>
      <c r="G27" s="16" t="s">
        <v>284</v>
      </c>
      <c r="H27" s="16"/>
    </row>
    <row r="28" spans="1:8" ht="20" x14ac:dyDescent="0.25">
      <c r="A28" s="45"/>
      <c r="B28" s="143" t="s">
        <v>213</v>
      </c>
      <c r="C28" s="38">
        <v>2013</v>
      </c>
      <c r="D28" s="16" t="s">
        <v>248</v>
      </c>
      <c r="E28" s="2" t="s">
        <v>222</v>
      </c>
      <c r="F28" s="16"/>
      <c r="G28" s="16" t="s">
        <v>284</v>
      </c>
      <c r="H28" s="16"/>
    </row>
    <row r="29" spans="1:8" ht="20" x14ac:dyDescent="0.25">
      <c r="A29" s="45"/>
      <c r="B29" s="144" t="s">
        <v>213</v>
      </c>
      <c r="C29" s="38">
        <v>2013</v>
      </c>
      <c r="D29" s="16" t="s">
        <v>249</v>
      </c>
      <c r="E29" s="16" t="s">
        <v>222</v>
      </c>
      <c r="F29" s="16"/>
      <c r="G29" s="16" t="s">
        <v>284</v>
      </c>
      <c r="H29" s="16"/>
    </row>
    <row r="30" spans="1:8" ht="20" x14ac:dyDescent="0.25">
      <c r="A30" s="45"/>
      <c r="B30" s="145" t="s">
        <v>213</v>
      </c>
      <c r="C30" s="38">
        <v>2016</v>
      </c>
      <c r="D30" s="16" t="s">
        <v>250</v>
      </c>
      <c r="E30" s="16" t="s">
        <v>222</v>
      </c>
      <c r="F30" s="16"/>
      <c r="G30" s="16" t="s">
        <v>284</v>
      </c>
      <c r="H30" s="16"/>
    </row>
    <row r="31" spans="1:8" ht="20" x14ac:dyDescent="0.25">
      <c r="B31" s="208" t="s">
        <v>406</v>
      </c>
      <c r="C31" s="38">
        <v>2017</v>
      </c>
      <c r="D31" s="16" t="s">
        <v>407</v>
      </c>
      <c r="E31" s="16"/>
      <c r="F31" s="16"/>
      <c r="G31" s="16"/>
      <c r="H31" s="16"/>
    </row>
    <row r="32" spans="1:8" ht="20" x14ac:dyDescent="0.25">
      <c r="B32" s="209" t="s">
        <v>408</v>
      </c>
      <c r="C32" s="38">
        <v>2017</v>
      </c>
      <c r="D32" s="16" t="s">
        <v>409</v>
      </c>
      <c r="E32" s="16" t="s">
        <v>410</v>
      </c>
      <c r="F32" s="16"/>
      <c r="G32" s="16"/>
      <c r="H32" s="16"/>
    </row>
    <row r="33" spans="2:37" ht="20" x14ac:dyDescent="0.25">
      <c r="B33" s="210" t="s">
        <v>411</v>
      </c>
      <c r="C33" s="38">
        <v>1979</v>
      </c>
      <c r="D33" s="16" t="s">
        <v>412</v>
      </c>
      <c r="E33" s="16" t="s">
        <v>413</v>
      </c>
      <c r="F33" s="16"/>
      <c r="G33" s="16"/>
      <c r="H33" s="16"/>
    </row>
    <row r="34" spans="2:37" x14ac:dyDescent="0.25">
      <c r="B34" s="211"/>
      <c r="C34" s="38"/>
      <c r="D34" s="16"/>
      <c r="E34" s="16"/>
      <c r="F34" s="16"/>
      <c r="G34" s="16"/>
      <c r="H34" s="16"/>
    </row>
    <row r="35" spans="2:37" x14ac:dyDescent="0.25">
      <c r="B35" s="221"/>
      <c r="C35" s="38"/>
      <c r="D35" s="16"/>
      <c r="E35" s="16"/>
      <c r="F35" s="16"/>
      <c r="G35" s="16"/>
      <c r="H35" s="16"/>
      <c r="J35" s="199"/>
      <c r="K35" s="34"/>
      <c r="L35" s="25"/>
      <c r="M35" s="34"/>
      <c r="N35" s="34"/>
      <c r="O35" s="34"/>
      <c r="P35" s="34"/>
      <c r="Q35" s="25"/>
      <c r="R35" s="34"/>
      <c r="S35" s="34"/>
      <c r="T35" s="24"/>
      <c r="U35" s="24"/>
      <c r="V35" s="29"/>
      <c r="W35" s="29"/>
      <c r="Y35" s="14"/>
      <c r="AF35" s="5"/>
      <c r="AJ35" s="199"/>
      <c r="AK35" s="199"/>
    </row>
    <row r="36" spans="2:37" ht="20" x14ac:dyDescent="0.25">
      <c r="B36" s="212" t="s">
        <v>521</v>
      </c>
      <c r="C36" s="38">
        <v>2021</v>
      </c>
      <c r="D36" s="16" t="s">
        <v>522</v>
      </c>
      <c r="E36" s="16" t="s">
        <v>523</v>
      </c>
      <c r="F36" s="16"/>
      <c r="G36" s="16" t="s">
        <v>524</v>
      </c>
      <c r="H36" s="16"/>
    </row>
  </sheetData>
  <autoFilter ref="B3:H3" xr:uid="{4394770A-2345-D74B-BD81-DB7567B27015}">
    <sortState xmlns:xlrd2="http://schemas.microsoft.com/office/spreadsheetml/2017/richdata2" ref="B4:H206">
      <sortCondition ref="G3:G20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DF20-10D6-F646-8865-6EC8CB276D84}">
  <sheetPr codeName="Sheet3"/>
  <dimension ref="A1:BD178"/>
  <sheetViews>
    <sheetView workbookViewId="0">
      <pane xSplit="2" ySplit="3" topLeftCell="K4" activePane="bottomRight" state="frozen"/>
      <selection pane="topRight" activeCell="C1" sqref="C1"/>
      <selection pane="bottomLeft" activeCell="A5" sqref="A5"/>
      <selection pane="bottomRight" activeCell="Q1" sqref="Q1"/>
    </sheetView>
  </sheetViews>
  <sheetFormatPr baseColWidth="10" defaultRowHeight="19" x14ac:dyDescent="0.25"/>
  <cols>
    <col min="1" max="1" width="4.83203125" style="2" customWidth="1"/>
    <col min="2" max="2" width="53.5" style="2" customWidth="1"/>
    <col min="3" max="3" width="39.6640625" style="78" customWidth="1"/>
    <col min="4" max="4" width="60.83203125" style="2" customWidth="1"/>
    <col min="5" max="5" width="31.5" style="5" customWidth="1"/>
    <col min="6" max="6" width="20.83203125" style="37" customWidth="1"/>
    <col min="7" max="7" width="20.83203125" style="2" customWidth="1"/>
    <col min="8" max="9" width="30.83203125" style="78" customWidth="1"/>
    <col min="10" max="10" width="30.83203125" style="51" customWidth="1"/>
    <col min="11" max="11" width="24.83203125" style="51" customWidth="1"/>
    <col min="12" max="12" width="12.83203125" style="51" customWidth="1"/>
    <col min="13" max="14" width="12.83203125" style="5" customWidth="1"/>
    <col min="15" max="15" width="4.83203125" style="21" customWidth="1"/>
    <col min="16" max="16" width="27.1640625" style="5" customWidth="1"/>
    <col min="17" max="17" width="18.5" style="102" customWidth="1"/>
    <col min="18" max="18" width="10.83203125" style="2"/>
    <col min="19" max="19" width="14.5" style="78" customWidth="1"/>
    <col min="20" max="20" width="13.83203125" style="2" customWidth="1"/>
    <col min="21" max="22" width="16.83203125" style="2" customWidth="1"/>
    <col min="23" max="23" width="13" style="2" customWidth="1"/>
    <col min="24" max="24" width="4.83203125" style="2" customWidth="1"/>
    <col min="25" max="25" width="14.33203125" style="2" customWidth="1"/>
    <col min="26" max="26" width="10.83203125" style="2" customWidth="1"/>
    <col min="27" max="28" width="10.83203125" style="2"/>
    <col min="29" max="29" width="10.83203125" style="28"/>
    <col min="30" max="31" width="16.83203125" style="2" customWidth="1"/>
    <col min="32" max="32" width="17.6640625" style="2" customWidth="1"/>
    <col min="33" max="33" width="19.33203125" style="2" customWidth="1"/>
    <col min="34" max="34" width="10.83203125" style="2"/>
    <col min="35" max="35" width="10.83203125" style="28"/>
    <col min="36" max="37" width="10.83203125" style="2"/>
    <col min="38" max="38" width="14.83203125" style="2" customWidth="1"/>
    <col min="39" max="39" width="4.83203125" style="2" customWidth="1"/>
    <col min="40" max="40" width="12.83203125" style="2" customWidth="1"/>
    <col min="41" max="41" width="10.83203125" style="2"/>
    <col min="42" max="42" width="12.83203125" style="2" customWidth="1"/>
    <col min="43" max="43" width="17.5" style="2" customWidth="1"/>
    <col min="44" max="44" width="13.5" style="2" customWidth="1"/>
    <col min="45" max="45" width="4.83203125" style="78" customWidth="1"/>
    <col min="46" max="46" width="50.6640625" style="2" customWidth="1"/>
    <col min="47" max="47" width="99.6640625" style="2" customWidth="1"/>
    <col min="48" max="16384" width="10.83203125" style="2"/>
  </cols>
  <sheetData>
    <row r="1" spans="1:47" ht="21" x14ac:dyDescent="0.25">
      <c r="A1" s="57" t="s">
        <v>65</v>
      </c>
      <c r="B1" s="17" t="s">
        <v>63</v>
      </c>
      <c r="C1" s="214"/>
      <c r="D1" s="19"/>
      <c r="F1" s="20"/>
      <c r="J1" s="17"/>
      <c r="K1" s="17"/>
      <c r="P1" s="62" t="s">
        <v>27</v>
      </c>
      <c r="Q1" s="234"/>
      <c r="R1" s="22"/>
      <c r="S1" s="153"/>
      <c r="T1" s="22"/>
      <c r="Y1" s="62" t="s">
        <v>28</v>
      </c>
      <c r="AC1" s="23"/>
      <c r="AG1" s="22"/>
      <c r="AI1" s="23"/>
      <c r="AN1" s="62" t="s">
        <v>35</v>
      </c>
    </row>
    <row r="2" spans="1:47" s="7" customFormat="1" ht="80" x14ac:dyDescent="0.2">
      <c r="A2" s="3"/>
      <c r="B2" s="18" t="s">
        <v>4</v>
      </c>
      <c r="C2" s="18" t="s">
        <v>421</v>
      </c>
      <c r="D2" s="18" t="s">
        <v>0</v>
      </c>
      <c r="E2" s="18" t="s">
        <v>7</v>
      </c>
      <c r="F2" s="18" t="s">
        <v>1</v>
      </c>
      <c r="G2" s="18" t="s">
        <v>2</v>
      </c>
      <c r="H2" s="18" t="s">
        <v>295</v>
      </c>
      <c r="I2" s="18" t="s">
        <v>306</v>
      </c>
      <c r="J2" s="18" t="s">
        <v>296</v>
      </c>
      <c r="K2" s="18" t="s">
        <v>297</v>
      </c>
      <c r="L2" s="18" t="s">
        <v>343</v>
      </c>
      <c r="M2" s="18" t="s">
        <v>3</v>
      </c>
      <c r="N2" s="18" t="s">
        <v>57</v>
      </c>
      <c r="O2" s="15"/>
      <c r="P2" s="18" t="s">
        <v>298</v>
      </c>
      <c r="Q2" s="18" t="s">
        <v>299</v>
      </c>
      <c r="R2" s="18" t="s">
        <v>500</v>
      </c>
      <c r="S2" s="18" t="s">
        <v>301</v>
      </c>
      <c r="T2" s="18" t="s">
        <v>300</v>
      </c>
      <c r="U2" s="18" t="s">
        <v>172</v>
      </c>
      <c r="V2" s="18" t="s">
        <v>501</v>
      </c>
      <c r="W2" s="18" t="s">
        <v>31</v>
      </c>
      <c r="X2" s="15"/>
      <c r="Y2" s="100" t="s">
        <v>36</v>
      </c>
      <c r="Z2" s="100" t="s">
        <v>303</v>
      </c>
      <c r="AA2" s="100" t="s">
        <v>302</v>
      </c>
      <c r="AB2" s="100" t="s">
        <v>12</v>
      </c>
      <c r="AC2" s="100" t="s">
        <v>13</v>
      </c>
      <c r="AD2" s="100" t="s">
        <v>51</v>
      </c>
      <c r="AE2" s="100" t="s">
        <v>52</v>
      </c>
      <c r="AF2" s="100" t="s">
        <v>23</v>
      </c>
      <c r="AG2" s="100" t="s">
        <v>15</v>
      </c>
      <c r="AH2" s="100" t="s">
        <v>32</v>
      </c>
      <c r="AI2" s="100" t="s">
        <v>20</v>
      </c>
      <c r="AJ2" s="100" t="s">
        <v>304</v>
      </c>
      <c r="AK2" s="100" t="s">
        <v>38</v>
      </c>
      <c r="AL2" s="100" t="s">
        <v>420</v>
      </c>
      <c r="AM2" s="15"/>
      <c r="AN2" s="100" t="s">
        <v>24</v>
      </c>
      <c r="AO2" s="100" t="s">
        <v>305</v>
      </c>
      <c r="AP2" s="100" t="s">
        <v>14</v>
      </c>
      <c r="AQ2" s="100" t="s">
        <v>10</v>
      </c>
      <c r="AR2" s="100" t="s">
        <v>11</v>
      </c>
      <c r="AS2" s="15"/>
      <c r="AT2" s="18" t="s">
        <v>183</v>
      </c>
      <c r="AU2" s="18" t="s">
        <v>34</v>
      </c>
    </row>
    <row r="3" spans="1:47" s="3" customFormat="1" ht="40" x14ac:dyDescent="0.2">
      <c r="B3" s="15"/>
      <c r="C3" s="68"/>
      <c r="D3" s="15"/>
      <c r="E3" s="15"/>
      <c r="F3" s="15"/>
      <c r="G3" s="15"/>
      <c r="H3" s="68"/>
      <c r="I3" s="68"/>
      <c r="J3" s="15"/>
      <c r="K3" s="15"/>
      <c r="L3" s="15" t="s">
        <v>48</v>
      </c>
      <c r="M3" s="15"/>
      <c r="N3" s="15"/>
      <c r="O3" s="15"/>
      <c r="P3" s="15"/>
      <c r="Q3" s="68"/>
      <c r="R3" s="15" t="s">
        <v>5</v>
      </c>
      <c r="S3" s="68"/>
      <c r="T3" s="15" t="s">
        <v>5</v>
      </c>
      <c r="U3" s="15" t="s">
        <v>19</v>
      </c>
      <c r="V3" s="15" t="s">
        <v>6</v>
      </c>
      <c r="W3" s="15" t="s">
        <v>6</v>
      </c>
      <c r="X3" s="15"/>
      <c r="Y3" s="15" t="s">
        <v>37</v>
      </c>
      <c r="Z3" s="15" t="s">
        <v>5</v>
      </c>
      <c r="AA3" s="15" t="s">
        <v>5</v>
      </c>
      <c r="AB3" s="15" t="s">
        <v>18</v>
      </c>
      <c r="AC3" s="15" t="s">
        <v>18</v>
      </c>
      <c r="AD3" s="15" t="s">
        <v>16</v>
      </c>
      <c r="AE3" s="15" t="s">
        <v>16</v>
      </c>
      <c r="AF3" s="15" t="s">
        <v>25</v>
      </c>
      <c r="AG3" s="15" t="s">
        <v>25</v>
      </c>
      <c r="AH3" s="15" t="s">
        <v>33</v>
      </c>
      <c r="AI3" s="64" t="s">
        <v>19</v>
      </c>
      <c r="AJ3" s="15" t="s">
        <v>18</v>
      </c>
      <c r="AK3" s="15" t="s">
        <v>19</v>
      </c>
      <c r="AL3" s="15" t="s">
        <v>125</v>
      </c>
      <c r="AM3" s="15"/>
      <c r="AN3" s="15" t="s">
        <v>26</v>
      </c>
      <c r="AO3" s="15" t="s">
        <v>17</v>
      </c>
      <c r="AP3" s="15" t="s">
        <v>26</v>
      </c>
      <c r="AQ3" s="83" t="s">
        <v>126</v>
      </c>
      <c r="AR3" s="15" t="s">
        <v>9</v>
      </c>
      <c r="AS3" s="68"/>
      <c r="AT3" s="15"/>
      <c r="AU3" s="15"/>
    </row>
    <row r="4" spans="1:47" s="13" customFormat="1" ht="20" customHeight="1" x14ac:dyDescent="0.25">
      <c r="B4" s="97" t="s">
        <v>127</v>
      </c>
      <c r="C4" s="38" t="s">
        <v>511</v>
      </c>
      <c r="D4" s="97" t="s">
        <v>128</v>
      </c>
      <c r="E4" s="97" t="s">
        <v>67</v>
      </c>
      <c r="F4" s="218">
        <v>46.251725105092298</v>
      </c>
      <c r="G4" s="218">
        <v>-63.107895811895098</v>
      </c>
      <c r="H4" s="38" t="s">
        <v>184</v>
      </c>
      <c r="I4" s="38" t="s">
        <v>284</v>
      </c>
      <c r="J4" s="187" t="s">
        <v>101</v>
      </c>
      <c r="K4" s="71" t="s">
        <v>442</v>
      </c>
      <c r="L4" s="190">
        <v>138</v>
      </c>
      <c r="M4" s="98">
        <v>1983</v>
      </c>
      <c r="N4" s="111">
        <v>2100</v>
      </c>
      <c r="O4" s="71"/>
      <c r="P4" s="98" t="s">
        <v>182</v>
      </c>
      <c r="Q4" s="71" t="s">
        <v>525</v>
      </c>
      <c r="R4" s="112">
        <v>1.2</v>
      </c>
      <c r="S4" s="169">
        <f>System!$C$8</f>
        <v>0.95</v>
      </c>
      <c r="T4" s="126">
        <f t="shared" ref="T4:T29" si="0">R4*S4</f>
        <v>1.1399999999999999</v>
      </c>
      <c r="U4" s="165">
        <f>System!$D$8</f>
        <v>0.85</v>
      </c>
      <c r="V4" s="126">
        <f t="shared" ref="V4:V29" si="1">R4*24*365*U4/1000</f>
        <v>8.9351999999999983</v>
      </c>
      <c r="W4" s="85">
        <v>1</v>
      </c>
      <c r="X4" s="85"/>
      <c r="Y4" s="84"/>
      <c r="Z4" s="88"/>
      <c r="AA4" s="88"/>
      <c r="AB4" s="95"/>
      <c r="AC4" s="85"/>
      <c r="AD4" s="85"/>
      <c r="AE4" s="85"/>
      <c r="AF4" s="85"/>
      <c r="AG4" s="85"/>
      <c r="AH4" s="85"/>
      <c r="AI4" s="85"/>
      <c r="AJ4" s="85"/>
      <c r="AK4" s="85"/>
      <c r="AL4" s="85"/>
      <c r="AM4" s="85"/>
      <c r="AN4" s="85"/>
      <c r="AO4" s="85"/>
      <c r="AP4" s="85"/>
      <c r="AQ4" s="85"/>
      <c r="AR4" s="85"/>
      <c r="AS4" s="85"/>
      <c r="AT4" s="16"/>
      <c r="AU4" s="16"/>
    </row>
    <row r="5" spans="1:47" s="13" customFormat="1" ht="20" customHeight="1" x14ac:dyDescent="0.25">
      <c r="B5" s="69" t="s">
        <v>132</v>
      </c>
      <c r="C5" s="38" t="s">
        <v>434</v>
      </c>
      <c r="D5" s="69" t="s">
        <v>70</v>
      </c>
      <c r="E5" s="69" t="s">
        <v>69</v>
      </c>
      <c r="F5" s="218">
        <v>46.393611999999997</v>
      </c>
      <c r="G5" s="218">
        <v>-63.789310999999998</v>
      </c>
      <c r="H5" s="38" t="s">
        <v>184</v>
      </c>
      <c r="I5" s="38" t="s">
        <v>284</v>
      </c>
      <c r="J5" s="187" t="s">
        <v>69</v>
      </c>
      <c r="K5" s="71" t="s">
        <v>468</v>
      </c>
      <c r="L5" s="190">
        <v>69</v>
      </c>
      <c r="M5" s="111">
        <v>2000</v>
      </c>
      <c r="N5" s="110">
        <v>2025</v>
      </c>
      <c r="O5" s="71"/>
      <c r="P5" s="72" t="s">
        <v>170</v>
      </c>
      <c r="Q5" s="71" t="s">
        <v>174</v>
      </c>
      <c r="R5" s="168">
        <v>2</v>
      </c>
      <c r="S5" s="169">
        <f>System!$C$5</f>
        <v>0.78</v>
      </c>
      <c r="T5" s="126">
        <f t="shared" si="0"/>
        <v>1.56</v>
      </c>
      <c r="U5" s="177">
        <f>System!$D$5</f>
        <v>0.01</v>
      </c>
      <c r="V5" s="125">
        <f t="shared" si="1"/>
        <v>0.17520000000000002</v>
      </c>
      <c r="W5" s="85">
        <v>8</v>
      </c>
      <c r="X5" s="85"/>
      <c r="Y5" s="84"/>
      <c r="Z5" s="88"/>
      <c r="AA5" s="88"/>
      <c r="AB5" s="95"/>
      <c r="AC5" s="85"/>
      <c r="AD5" s="85"/>
      <c r="AE5" s="85"/>
      <c r="AF5" s="85"/>
      <c r="AG5" s="85"/>
      <c r="AH5" s="85"/>
      <c r="AI5" s="85"/>
      <c r="AJ5" s="85"/>
      <c r="AK5" s="85"/>
      <c r="AL5" s="85"/>
      <c r="AM5" s="85"/>
      <c r="AN5" s="85"/>
      <c r="AO5" s="85"/>
      <c r="AP5" s="85"/>
      <c r="AQ5" s="85"/>
      <c r="AR5" s="85"/>
      <c r="AS5" s="85"/>
      <c r="AT5" s="16"/>
      <c r="AU5" s="16"/>
    </row>
    <row r="6" spans="1:47" s="13" customFormat="1" ht="20" customHeight="1" x14ac:dyDescent="0.25">
      <c r="B6" s="69" t="s">
        <v>133</v>
      </c>
      <c r="C6" s="38" t="s">
        <v>435</v>
      </c>
      <c r="D6" s="69" t="s">
        <v>70</v>
      </c>
      <c r="E6" s="69" t="s">
        <v>69</v>
      </c>
      <c r="F6" s="218">
        <v>46.393611999999997</v>
      </c>
      <c r="G6" s="218">
        <v>-63.789310999999998</v>
      </c>
      <c r="H6" s="38" t="s">
        <v>184</v>
      </c>
      <c r="I6" s="38" t="s">
        <v>284</v>
      </c>
      <c r="J6" s="187" t="s">
        <v>69</v>
      </c>
      <c r="K6" s="71" t="s">
        <v>468</v>
      </c>
      <c r="L6" s="190">
        <v>69</v>
      </c>
      <c r="M6" s="111">
        <v>2000</v>
      </c>
      <c r="N6" s="110">
        <v>2025</v>
      </c>
      <c r="O6" s="71"/>
      <c r="P6" s="72" t="s">
        <v>170</v>
      </c>
      <c r="Q6" s="71" t="s">
        <v>174</v>
      </c>
      <c r="R6" s="168">
        <v>2</v>
      </c>
      <c r="S6" s="169">
        <f>System!$C$5</f>
        <v>0.78</v>
      </c>
      <c r="T6" s="126">
        <f t="shared" si="0"/>
        <v>1.56</v>
      </c>
      <c r="U6" s="177">
        <f>System!$D$5</f>
        <v>0.01</v>
      </c>
      <c r="V6" s="125">
        <f t="shared" si="1"/>
        <v>0.17520000000000002</v>
      </c>
      <c r="W6" s="85">
        <v>8</v>
      </c>
      <c r="X6" s="85"/>
      <c r="Y6" s="84"/>
      <c r="Z6" s="88"/>
      <c r="AA6" s="88"/>
      <c r="AB6" s="95"/>
      <c r="AC6" s="85"/>
      <c r="AD6" s="85"/>
      <c r="AE6" s="85"/>
      <c r="AF6" s="85"/>
      <c r="AG6" s="85"/>
      <c r="AH6" s="85"/>
      <c r="AI6" s="85"/>
      <c r="AJ6" s="85"/>
      <c r="AK6" s="85"/>
      <c r="AL6" s="85"/>
      <c r="AM6" s="85"/>
      <c r="AN6" s="85"/>
      <c r="AO6" s="85"/>
      <c r="AP6" s="85"/>
      <c r="AQ6" s="85"/>
      <c r="AR6" s="85"/>
      <c r="AS6" s="85"/>
      <c r="AT6" s="16"/>
      <c r="AU6" s="16"/>
    </row>
    <row r="7" spans="1:47" s="13" customFormat="1" ht="20" customHeight="1" x14ac:dyDescent="0.25">
      <c r="B7" s="69" t="s">
        <v>134</v>
      </c>
      <c r="C7" s="38" t="s">
        <v>436</v>
      </c>
      <c r="D7" s="69" t="s">
        <v>70</v>
      </c>
      <c r="E7" s="69" t="s">
        <v>69</v>
      </c>
      <c r="F7" s="218">
        <v>46.393611999999997</v>
      </c>
      <c r="G7" s="218">
        <v>-63.789310999999998</v>
      </c>
      <c r="H7" s="38" t="s">
        <v>184</v>
      </c>
      <c r="I7" s="38" t="s">
        <v>284</v>
      </c>
      <c r="J7" s="187" t="s">
        <v>69</v>
      </c>
      <c r="K7" s="71" t="s">
        <v>468</v>
      </c>
      <c r="L7" s="190">
        <v>69</v>
      </c>
      <c r="M7" s="111">
        <v>2000</v>
      </c>
      <c r="N7" s="110">
        <v>2025</v>
      </c>
      <c r="O7" s="71"/>
      <c r="P7" s="72" t="s">
        <v>170</v>
      </c>
      <c r="Q7" s="71" t="s">
        <v>174</v>
      </c>
      <c r="R7" s="168">
        <v>2</v>
      </c>
      <c r="S7" s="169">
        <f>System!$C$5</f>
        <v>0.78</v>
      </c>
      <c r="T7" s="126">
        <f t="shared" si="0"/>
        <v>1.56</v>
      </c>
      <c r="U7" s="177">
        <f>System!$D$5</f>
        <v>0.01</v>
      </c>
      <c r="V7" s="125">
        <f t="shared" si="1"/>
        <v>0.17520000000000002</v>
      </c>
      <c r="W7" s="85">
        <v>8</v>
      </c>
      <c r="X7" s="85"/>
      <c r="Y7" s="84"/>
      <c r="Z7" s="88"/>
      <c r="AA7" s="88"/>
      <c r="AB7" s="95"/>
      <c r="AC7" s="85"/>
      <c r="AD7" s="85"/>
      <c r="AE7" s="85"/>
      <c r="AF7" s="85"/>
      <c r="AG7" s="85"/>
      <c r="AH7" s="85"/>
      <c r="AI7" s="85"/>
      <c r="AJ7" s="85"/>
      <c r="AK7" s="85"/>
      <c r="AL7" s="85"/>
      <c r="AM7" s="85"/>
      <c r="AN7" s="85"/>
      <c r="AO7" s="85"/>
      <c r="AP7" s="85"/>
      <c r="AQ7" s="85"/>
      <c r="AR7" s="85"/>
      <c r="AS7" s="85"/>
      <c r="AT7" s="16"/>
      <c r="AU7" s="16"/>
    </row>
    <row r="8" spans="1:47" s="13" customFormat="1" ht="20" customHeight="1" x14ac:dyDescent="0.25">
      <c r="B8" s="69" t="s">
        <v>135</v>
      </c>
      <c r="C8" s="38" t="s">
        <v>437</v>
      </c>
      <c r="D8" s="69" t="s">
        <v>70</v>
      </c>
      <c r="E8" s="69" t="s">
        <v>69</v>
      </c>
      <c r="F8" s="218">
        <v>46.393611999999997</v>
      </c>
      <c r="G8" s="218">
        <v>-63.789310999999998</v>
      </c>
      <c r="H8" s="38" t="s">
        <v>184</v>
      </c>
      <c r="I8" s="38" t="s">
        <v>284</v>
      </c>
      <c r="J8" s="187" t="s">
        <v>69</v>
      </c>
      <c r="K8" s="71" t="s">
        <v>468</v>
      </c>
      <c r="L8" s="190">
        <v>69</v>
      </c>
      <c r="M8" s="111">
        <v>2000</v>
      </c>
      <c r="N8" s="110">
        <v>2025</v>
      </c>
      <c r="O8" s="71"/>
      <c r="P8" s="72" t="s">
        <v>170</v>
      </c>
      <c r="Q8" s="71" t="s">
        <v>174</v>
      </c>
      <c r="R8" s="168">
        <v>2</v>
      </c>
      <c r="S8" s="169">
        <f>System!$C$5</f>
        <v>0.78</v>
      </c>
      <c r="T8" s="126">
        <f t="shared" si="0"/>
        <v>1.56</v>
      </c>
      <c r="U8" s="177">
        <f>System!$D$5</f>
        <v>0.01</v>
      </c>
      <c r="V8" s="125">
        <f t="shared" si="1"/>
        <v>0.17520000000000002</v>
      </c>
      <c r="W8" s="85">
        <v>8</v>
      </c>
      <c r="X8" s="85"/>
      <c r="Y8" s="84"/>
      <c r="Z8" s="88"/>
      <c r="AA8" s="88"/>
      <c r="AB8" s="95"/>
      <c r="AC8" s="85"/>
      <c r="AD8" s="85"/>
      <c r="AE8" s="85"/>
      <c r="AF8" s="85"/>
      <c r="AG8" s="85"/>
      <c r="AH8" s="85"/>
      <c r="AI8" s="85"/>
      <c r="AJ8" s="85"/>
      <c r="AK8" s="85"/>
      <c r="AL8" s="85"/>
      <c r="AM8" s="85"/>
      <c r="AN8" s="85"/>
      <c r="AO8" s="85"/>
      <c r="AP8" s="85"/>
      <c r="AQ8" s="85"/>
      <c r="AR8" s="85"/>
      <c r="AS8" s="85"/>
      <c r="AT8" s="16"/>
      <c r="AU8" s="16"/>
    </row>
    <row r="9" spans="1:47" s="13" customFormat="1" ht="20" customHeight="1" x14ac:dyDescent="0.25">
      <c r="B9" s="69" t="s">
        <v>136</v>
      </c>
      <c r="C9" s="38" t="s">
        <v>438</v>
      </c>
      <c r="D9" s="69" t="s">
        <v>70</v>
      </c>
      <c r="E9" s="69" t="s">
        <v>69</v>
      </c>
      <c r="F9" s="218">
        <v>46.393611999999997</v>
      </c>
      <c r="G9" s="218">
        <v>-63.789310999999998</v>
      </c>
      <c r="H9" s="38" t="s">
        <v>184</v>
      </c>
      <c r="I9" s="38" t="s">
        <v>284</v>
      </c>
      <c r="J9" s="187" t="s">
        <v>69</v>
      </c>
      <c r="K9" s="71" t="s">
        <v>468</v>
      </c>
      <c r="L9" s="190">
        <v>69</v>
      </c>
      <c r="M9" s="111">
        <v>2000</v>
      </c>
      <c r="N9" s="110">
        <v>2025</v>
      </c>
      <c r="O9" s="71"/>
      <c r="P9" s="72" t="s">
        <v>170</v>
      </c>
      <c r="Q9" s="71" t="s">
        <v>174</v>
      </c>
      <c r="R9" s="168">
        <v>1</v>
      </c>
      <c r="S9" s="169">
        <f>System!$C$5</f>
        <v>0.78</v>
      </c>
      <c r="T9" s="126">
        <f t="shared" si="0"/>
        <v>0.78</v>
      </c>
      <c r="U9" s="177">
        <f>System!$D$5</f>
        <v>0.01</v>
      </c>
      <c r="V9" s="125">
        <f t="shared" si="1"/>
        <v>8.7600000000000011E-2</v>
      </c>
      <c r="W9" s="85">
        <v>8</v>
      </c>
      <c r="X9" s="85"/>
      <c r="Y9" s="84"/>
      <c r="Z9" s="88"/>
      <c r="AA9" s="88"/>
      <c r="AB9" s="95"/>
      <c r="AC9" s="85"/>
      <c r="AD9" s="85"/>
      <c r="AE9" s="85"/>
      <c r="AF9" s="85"/>
      <c r="AG9" s="85"/>
      <c r="AH9" s="85"/>
      <c r="AI9" s="85"/>
      <c r="AJ9" s="85"/>
      <c r="AK9" s="85"/>
      <c r="AL9" s="85"/>
      <c r="AM9" s="85"/>
      <c r="AN9" s="85"/>
      <c r="AO9" s="85"/>
      <c r="AP9" s="85"/>
      <c r="AQ9" s="85"/>
      <c r="AR9" s="85"/>
      <c r="AS9" s="85"/>
      <c r="AT9" s="16"/>
      <c r="AU9" s="16"/>
    </row>
    <row r="10" spans="1:47" s="13" customFormat="1" ht="20" customHeight="1" x14ac:dyDescent="0.25">
      <c r="B10" s="69" t="s">
        <v>137</v>
      </c>
      <c r="C10" s="38" t="s">
        <v>439</v>
      </c>
      <c r="D10" s="69" t="s">
        <v>70</v>
      </c>
      <c r="E10" s="69" t="s">
        <v>69</v>
      </c>
      <c r="F10" s="218">
        <v>46.393611999999997</v>
      </c>
      <c r="G10" s="218">
        <v>-63.789310999999998</v>
      </c>
      <c r="H10" s="38" t="s">
        <v>184</v>
      </c>
      <c r="I10" s="38" t="s">
        <v>284</v>
      </c>
      <c r="J10" s="187" t="s">
        <v>69</v>
      </c>
      <c r="K10" s="71" t="s">
        <v>468</v>
      </c>
      <c r="L10" s="190">
        <v>69</v>
      </c>
      <c r="M10" s="111">
        <v>2000</v>
      </c>
      <c r="N10" s="110">
        <v>2025</v>
      </c>
      <c r="O10" s="71"/>
      <c r="P10" s="72" t="s">
        <v>170</v>
      </c>
      <c r="Q10" s="71" t="s">
        <v>174</v>
      </c>
      <c r="R10" s="168">
        <v>1</v>
      </c>
      <c r="S10" s="169">
        <f>System!$C$5</f>
        <v>0.78</v>
      </c>
      <c r="T10" s="126">
        <f t="shared" si="0"/>
        <v>0.78</v>
      </c>
      <c r="U10" s="177">
        <f>System!$D$5</f>
        <v>0.01</v>
      </c>
      <c r="V10" s="125">
        <f t="shared" si="1"/>
        <v>8.7600000000000011E-2</v>
      </c>
      <c r="W10" s="85">
        <v>8</v>
      </c>
      <c r="X10" s="85"/>
      <c r="Y10" s="84"/>
      <c r="Z10" s="88"/>
      <c r="AA10" s="88"/>
      <c r="AB10" s="95"/>
      <c r="AC10" s="85"/>
      <c r="AD10" s="85"/>
      <c r="AE10" s="85"/>
      <c r="AF10" s="85"/>
      <c r="AG10" s="85"/>
      <c r="AH10" s="85"/>
      <c r="AI10" s="85"/>
      <c r="AJ10" s="85"/>
      <c r="AK10" s="85"/>
      <c r="AL10" s="85"/>
      <c r="AM10" s="85"/>
      <c r="AN10" s="85"/>
      <c r="AO10" s="85"/>
      <c r="AP10" s="85"/>
      <c r="AQ10" s="85"/>
      <c r="AR10" s="85"/>
      <c r="AS10" s="85"/>
      <c r="AT10" s="16"/>
      <c r="AU10" s="16"/>
    </row>
    <row r="11" spans="1:47" s="13" customFormat="1" ht="20" customHeight="1" x14ac:dyDescent="0.25">
      <c r="B11" s="69" t="s">
        <v>138</v>
      </c>
      <c r="C11" s="38" t="s">
        <v>440</v>
      </c>
      <c r="D11" s="69" t="s">
        <v>70</v>
      </c>
      <c r="E11" s="69" t="s">
        <v>69</v>
      </c>
      <c r="F11" s="218">
        <v>46.393611999999997</v>
      </c>
      <c r="G11" s="218">
        <v>-63.789310999999998</v>
      </c>
      <c r="H11" s="38" t="s">
        <v>184</v>
      </c>
      <c r="I11" s="38" t="s">
        <v>284</v>
      </c>
      <c r="J11" s="187" t="s">
        <v>69</v>
      </c>
      <c r="K11" s="71" t="s">
        <v>468</v>
      </c>
      <c r="L11" s="190">
        <v>69</v>
      </c>
      <c r="M11" s="111">
        <v>2000</v>
      </c>
      <c r="N11" s="110">
        <v>2025</v>
      </c>
      <c r="O11" s="71"/>
      <c r="P11" s="72" t="s">
        <v>170</v>
      </c>
      <c r="Q11" s="71" t="s">
        <v>174</v>
      </c>
      <c r="R11" s="168">
        <v>1</v>
      </c>
      <c r="S11" s="169">
        <f>System!$C$5</f>
        <v>0.78</v>
      </c>
      <c r="T11" s="126">
        <f t="shared" si="0"/>
        <v>0.78</v>
      </c>
      <c r="U11" s="177">
        <f>System!$D$5</f>
        <v>0.01</v>
      </c>
      <c r="V11" s="125">
        <f t="shared" si="1"/>
        <v>8.7600000000000011E-2</v>
      </c>
      <c r="W11" s="85">
        <v>8</v>
      </c>
      <c r="X11" s="85"/>
      <c r="Y11" s="84"/>
      <c r="Z11" s="88"/>
      <c r="AA11" s="88"/>
      <c r="AB11" s="95"/>
      <c r="AC11" s="85"/>
      <c r="AD11" s="85"/>
      <c r="AE11" s="85"/>
      <c r="AF11" s="85"/>
      <c r="AG11" s="85"/>
      <c r="AH11" s="85"/>
      <c r="AI11" s="85"/>
      <c r="AJ11" s="85"/>
      <c r="AK11" s="85"/>
      <c r="AL11" s="85"/>
      <c r="AM11" s="85"/>
      <c r="AN11" s="85"/>
      <c r="AO11" s="85"/>
      <c r="AP11" s="85"/>
      <c r="AQ11" s="85"/>
      <c r="AR11" s="85"/>
      <c r="AS11" s="85"/>
      <c r="AT11" s="16"/>
      <c r="AU11" s="16"/>
    </row>
    <row r="12" spans="1:47" s="13" customFormat="1" ht="20" customHeight="1" x14ac:dyDescent="0.25">
      <c r="B12" s="69" t="s">
        <v>139</v>
      </c>
      <c r="C12" s="38" t="s">
        <v>441</v>
      </c>
      <c r="D12" s="69" t="s">
        <v>70</v>
      </c>
      <c r="E12" s="69" t="s">
        <v>69</v>
      </c>
      <c r="F12" s="218">
        <v>46.393611999999997</v>
      </c>
      <c r="G12" s="218">
        <v>-63.789310999999998</v>
      </c>
      <c r="H12" s="38" t="s">
        <v>184</v>
      </c>
      <c r="I12" s="38" t="s">
        <v>284</v>
      </c>
      <c r="J12" s="187" t="s">
        <v>69</v>
      </c>
      <c r="K12" s="71" t="s">
        <v>468</v>
      </c>
      <c r="L12" s="190">
        <v>69</v>
      </c>
      <c r="M12" s="111">
        <v>2000</v>
      </c>
      <c r="N12" s="110">
        <v>2025</v>
      </c>
      <c r="O12" s="71"/>
      <c r="P12" s="72" t="s">
        <v>170</v>
      </c>
      <c r="Q12" s="71" t="s">
        <v>174</v>
      </c>
      <c r="R12" s="168">
        <v>4</v>
      </c>
      <c r="S12" s="169">
        <f>System!$C$5</f>
        <v>0.78</v>
      </c>
      <c r="T12" s="126">
        <f t="shared" si="0"/>
        <v>3.12</v>
      </c>
      <c r="U12" s="177">
        <f>System!$D$5</f>
        <v>0.01</v>
      </c>
      <c r="V12" s="125">
        <f t="shared" si="1"/>
        <v>0.35040000000000004</v>
      </c>
      <c r="W12" s="85">
        <v>8</v>
      </c>
      <c r="X12" s="85"/>
      <c r="Y12" s="84"/>
      <c r="Z12" s="88"/>
      <c r="AA12" s="88"/>
      <c r="AB12" s="95"/>
      <c r="AC12" s="85"/>
      <c r="AD12" s="85"/>
      <c r="AE12" s="85"/>
      <c r="AF12" s="85"/>
      <c r="AG12" s="85"/>
      <c r="AH12" s="85"/>
      <c r="AI12" s="85"/>
      <c r="AJ12" s="85"/>
      <c r="AK12" s="85"/>
      <c r="AL12" s="85"/>
      <c r="AM12" s="85"/>
      <c r="AN12" s="85"/>
      <c r="AO12" s="85"/>
      <c r="AP12" s="85"/>
      <c r="AQ12" s="85"/>
      <c r="AR12" s="85"/>
      <c r="AS12" s="85"/>
      <c r="AT12" s="16"/>
      <c r="AU12" s="16"/>
    </row>
    <row r="13" spans="1:47" s="13" customFormat="1" ht="20" customHeight="1" x14ac:dyDescent="0.25">
      <c r="B13" s="69" t="s">
        <v>129</v>
      </c>
      <c r="C13" s="38" t="s">
        <v>429</v>
      </c>
      <c r="D13" s="69" t="s">
        <v>66</v>
      </c>
      <c r="E13" s="69" t="s">
        <v>68</v>
      </c>
      <c r="F13" s="218">
        <v>46.249333527835198</v>
      </c>
      <c r="G13" s="218">
        <v>-63.688077896315797</v>
      </c>
      <c r="H13" s="38" t="s">
        <v>184</v>
      </c>
      <c r="I13" s="38" t="s">
        <v>284</v>
      </c>
      <c r="J13" s="187" t="s">
        <v>68</v>
      </c>
      <c r="K13" s="71" t="s">
        <v>490</v>
      </c>
      <c r="L13" s="190">
        <v>138</v>
      </c>
      <c r="M13" s="187">
        <v>1971</v>
      </c>
      <c r="N13" s="187">
        <v>2030</v>
      </c>
      <c r="O13" s="71"/>
      <c r="P13" s="187" t="s">
        <v>170</v>
      </c>
      <c r="Q13" s="233" t="s">
        <v>174</v>
      </c>
      <c r="R13" s="188">
        <v>15</v>
      </c>
      <c r="S13" s="169">
        <f>System!$C$5</f>
        <v>0.78</v>
      </c>
      <c r="T13" s="126">
        <f t="shared" si="0"/>
        <v>11.700000000000001</v>
      </c>
      <c r="U13" s="177">
        <f>System!$D$5</f>
        <v>0.01</v>
      </c>
      <c r="V13" s="125">
        <f t="shared" si="1"/>
        <v>1.3140000000000001</v>
      </c>
      <c r="W13" s="63">
        <v>2</v>
      </c>
      <c r="X13" s="63"/>
      <c r="Y13" s="63"/>
      <c r="Z13" s="63"/>
      <c r="AA13" s="63"/>
      <c r="AB13" s="63"/>
      <c r="AC13" s="63"/>
      <c r="AD13" s="63"/>
      <c r="AE13" s="63"/>
      <c r="AF13" s="85"/>
      <c r="AG13" s="63"/>
      <c r="AH13" s="63"/>
      <c r="AI13" s="63"/>
      <c r="AJ13" s="63"/>
      <c r="AK13" s="63"/>
      <c r="AL13" s="63"/>
      <c r="AM13" s="63"/>
      <c r="AN13" s="63"/>
      <c r="AO13" s="63"/>
      <c r="AP13" s="63"/>
      <c r="AQ13" s="63"/>
      <c r="AR13" s="63"/>
      <c r="AS13" s="63"/>
      <c r="AT13" s="16"/>
      <c r="AU13" s="189" t="s">
        <v>361</v>
      </c>
    </row>
    <row r="14" spans="1:47" s="13" customFormat="1" ht="20" customHeight="1" x14ac:dyDescent="0.25">
      <c r="B14" s="69" t="s">
        <v>130</v>
      </c>
      <c r="C14" s="38" t="s">
        <v>430</v>
      </c>
      <c r="D14" s="69" t="s">
        <v>66</v>
      </c>
      <c r="E14" s="69" t="s">
        <v>68</v>
      </c>
      <c r="F14" s="218">
        <v>46.249333527835198</v>
      </c>
      <c r="G14" s="218">
        <v>-63.688077896315797</v>
      </c>
      <c r="H14" s="38" t="s">
        <v>184</v>
      </c>
      <c r="I14" s="38" t="s">
        <v>284</v>
      </c>
      <c r="J14" s="187" t="s">
        <v>68</v>
      </c>
      <c r="K14" s="71" t="s">
        <v>490</v>
      </c>
      <c r="L14" s="190">
        <v>138</v>
      </c>
      <c r="M14" s="187">
        <v>1973</v>
      </c>
      <c r="N14" s="187">
        <v>2030</v>
      </c>
      <c r="O14" s="71"/>
      <c r="P14" s="187" t="s">
        <v>170</v>
      </c>
      <c r="Q14" s="233" t="s">
        <v>174</v>
      </c>
      <c r="R14" s="188">
        <v>25</v>
      </c>
      <c r="S14" s="169">
        <f>System!$C$5</f>
        <v>0.78</v>
      </c>
      <c r="T14" s="126">
        <f t="shared" si="0"/>
        <v>19.5</v>
      </c>
      <c r="U14" s="177">
        <f>System!$D$5</f>
        <v>0.01</v>
      </c>
      <c r="V14" s="125">
        <f t="shared" si="1"/>
        <v>2.19</v>
      </c>
      <c r="W14" s="63">
        <v>2</v>
      </c>
      <c r="X14" s="63"/>
      <c r="Y14" s="63"/>
      <c r="Z14" s="63"/>
      <c r="AA14" s="63"/>
      <c r="AB14" s="63"/>
      <c r="AC14" s="63"/>
      <c r="AD14" s="63"/>
      <c r="AE14" s="63"/>
      <c r="AF14" s="85"/>
      <c r="AG14" s="63"/>
      <c r="AH14" s="63"/>
      <c r="AI14" s="63"/>
      <c r="AJ14" s="63"/>
      <c r="AK14" s="63"/>
      <c r="AL14" s="63"/>
      <c r="AM14" s="63"/>
      <c r="AN14" s="63"/>
      <c r="AO14" s="63"/>
      <c r="AP14" s="63"/>
      <c r="AQ14" s="63"/>
      <c r="AR14" s="63"/>
      <c r="AS14" s="63"/>
      <c r="AT14" s="16"/>
      <c r="AU14" s="189" t="s">
        <v>362</v>
      </c>
    </row>
    <row r="15" spans="1:47" s="13" customFormat="1" ht="20" customHeight="1" x14ac:dyDescent="0.25">
      <c r="B15" s="69" t="s">
        <v>291</v>
      </c>
      <c r="C15" s="38" t="s">
        <v>433</v>
      </c>
      <c r="D15" s="69" t="s">
        <v>66</v>
      </c>
      <c r="E15" s="69" t="s">
        <v>67</v>
      </c>
      <c r="F15" s="218">
        <v>46.240347</v>
      </c>
      <c r="G15" s="218">
        <v>-63.116211999999997</v>
      </c>
      <c r="H15" s="38" t="s">
        <v>184</v>
      </c>
      <c r="I15" s="38" t="s">
        <v>284</v>
      </c>
      <c r="J15" s="187" t="s">
        <v>67</v>
      </c>
      <c r="K15" s="71" t="s">
        <v>469</v>
      </c>
      <c r="L15" s="190">
        <v>69</v>
      </c>
      <c r="M15" s="187">
        <v>2005</v>
      </c>
      <c r="N15" s="111">
        <v>2100</v>
      </c>
      <c r="O15" s="71"/>
      <c r="P15" s="187" t="s">
        <v>170</v>
      </c>
      <c r="Q15" s="233" t="s">
        <v>174</v>
      </c>
      <c r="R15" s="188">
        <v>49</v>
      </c>
      <c r="S15" s="169">
        <f>System!$C$5</f>
        <v>0.78</v>
      </c>
      <c r="T15" s="126">
        <f t="shared" si="0"/>
        <v>38.22</v>
      </c>
      <c r="U15" s="177">
        <f>System!$D$5</f>
        <v>0.01</v>
      </c>
      <c r="V15" s="125">
        <f t="shared" si="1"/>
        <v>4.2923999999999998</v>
      </c>
      <c r="W15" s="63">
        <v>1</v>
      </c>
      <c r="X15" s="63"/>
      <c r="Y15" s="63"/>
      <c r="Z15" s="63"/>
      <c r="AA15" s="63"/>
      <c r="AB15" s="63"/>
      <c r="AC15" s="63"/>
      <c r="AD15" s="63"/>
      <c r="AE15" s="63"/>
      <c r="AF15" s="85"/>
      <c r="AG15" s="63"/>
      <c r="AH15" s="63"/>
      <c r="AI15" s="63"/>
      <c r="AJ15" s="63"/>
      <c r="AK15" s="63"/>
      <c r="AL15" s="63"/>
      <c r="AM15" s="63"/>
      <c r="AN15" s="63"/>
      <c r="AO15" s="63"/>
      <c r="AP15" s="63"/>
      <c r="AQ15" s="63"/>
      <c r="AR15" s="63"/>
      <c r="AS15" s="63"/>
      <c r="AT15" s="16"/>
      <c r="AU15" s="189" t="s">
        <v>363</v>
      </c>
    </row>
    <row r="16" spans="1:47" s="13" customFormat="1" ht="20" customHeight="1" x14ac:dyDescent="0.2">
      <c r="B16" s="65" t="s">
        <v>519</v>
      </c>
      <c r="C16" s="38" t="s">
        <v>520</v>
      </c>
      <c r="D16" s="65" t="s">
        <v>81</v>
      </c>
      <c r="E16" s="65" t="s">
        <v>428</v>
      </c>
      <c r="F16" s="218">
        <v>46.205068549493703</v>
      </c>
      <c r="G16" s="218">
        <v>-63.757450644197398</v>
      </c>
      <c r="H16" s="38" t="s">
        <v>184</v>
      </c>
      <c r="I16" s="38" t="s">
        <v>284</v>
      </c>
      <c r="J16" s="187" t="s">
        <v>292</v>
      </c>
      <c r="K16" s="38" t="s">
        <v>232</v>
      </c>
      <c r="L16" s="202">
        <v>138</v>
      </c>
      <c r="M16" s="111">
        <v>2000</v>
      </c>
      <c r="N16" s="187">
        <v>2039</v>
      </c>
      <c r="O16" s="71"/>
      <c r="P16" s="187" t="s">
        <v>82</v>
      </c>
      <c r="Q16" s="71" t="s">
        <v>175</v>
      </c>
      <c r="R16" s="188">
        <v>30</v>
      </c>
      <c r="S16" s="172">
        <f>System!$C$9</f>
        <v>0.9</v>
      </c>
      <c r="T16" s="174">
        <f t="shared" si="0"/>
        <v>27</v>
      </c>
      <c r="U16" s="175">
        <f>System!$D$9</f>
        <v>0.9</v>
      </c>
      <c r="V16" s="174">
        <f t="shared" si="1"/>
        <v>236.52</v>
      </c>
      <c r="W16" s="63">
        <v>1</v>
      </c>
      <c r="X16" s="63"/>
      <c r="Y16" s="63"/>
      <c r="Z16" s="63"/>
      <c r="AA16" s="63"/>
      <c r="AB16" s="63"/>
      <c r="AC16" s="63"/>
      <c r="AD16" s="63"/>
      <c r="AE16" s="63"/>
      <c r="AF16" s="63"/>
      <c r="AG16" s="63"/>
      <c r="AH16" s="63"/>
      <c r="AI16" s="63"/>
      <c r="AJ16" s="63"/>
      <c r="AK16" s="63"/>
      <c r="AL16" s="63"/>
      <c r="AM16" s="63"/>
      <c r="AN16" s="63"/>
      <c r="AO16" s="63"/>
      <c r="AP16" s="63"/>
      <c r="AQ16" s="63"/>
      <c r="AR16" s="63"/>
      <c r="AS16" s="63"/>
      <c r="AT16" s="16"/>
      <c r="AU16" s="16"/>
    </row>
    <row r="17" spans="1:47" s="13" customFormat="1" ht="20" customHeight="1" x14ac:dyDescent="0.25">
      <c r="B17" s="69" t="s">
        <v>141</v>
      </c>
      <c r="C17" s="38" t="s">
        <v>431</v>
      </c>
      <c r="D17" s="69" t="s">
        <v>66</v>
      </c>
      <c r="E17" s="69" t="s">
        <v>67</v>
      </c>
      <c r="F17" s="218">
        <v>46.240347</v>
      </c>
      <c r="G17" s="218">
        <v>-63.116211999999997</v>
      </c>
      <c r="H17" s="38" t="s">
        <v>184</v>
      </c>
      <c r="I17" s="38" t="s">
        <v>284</v>
      </c>
      <c r="J17" s="187" t="s">
        <v>67</v>
      </c>
      <c r="K17" s="71" t="s">
        <v>469</v>
      </c>
      <c r="L17" s="190">
        <v>69</v>
      </c>
      <c r="M17" s="187">
        <v>1963</v>
      </c>
      <c r="N17" s="187">
        <v>2021</v>
      </c>
      <c r="O17" s="71"/>
      <c r="P17" s="187" t="s">
        <v>171</v>
      </c>
      <c r="Q17" s="71" t="s">
        <v>174</v>
      </c>
      <c r="R17" s="188">
        <v>19</v>
      </c>
      <c r="S17" s="169">
        <f>System!$C$4</f>
        <v>0.73</v>
      </c>
      <c r="T17" s="126">
        <f t="shared" si="0"/>
        <v>13.87</v>
      </c>
      <c r="U17" s="191">
        <v>0</v>
      </c>
      <c r="V17" s="188">
        <f t="shared" si="1"/>
        <v>0</v>
      </c>
      <c r="W17" s="63">
        <v>2</v>
      </c>
      <c r="X17" s="63"/>
      <c r="Y17" s="63"/>
      <c r="Z17" s="63"/>
      <c r="AA17" s="63"/>
      <c r="AB17" s="63"/>
      <c r="AC17" s="63"/>
      <c r="AD17" s="63"/>
      <c r="AE17" s="63"/>
      <c r="AF17" s="85"/>
      <c r="AG17" s="63"/>
      <c r="AH17" s="63"/>
      <c r="AI17" s="63"/>
      <c r="AJ17" s="63"/>
      <c r="AK17" s="63"/>
      <c r="AL17" s="63"/>
      <c r="AM17" s="63"/>
      <c r="AN17" s="63"/>
      <c r="AO17" s="63"/>
      <c r="AP17" s="63"/>
      <c r="AQ17" s="63"/>
      <c r="AR17" s="63"/>
      <c r="AS17" s="63"/>
      <c r="AT17" s="16"/>
      <c r="AU17" s="189" t="s">
        <v>499</v>
      </c>
    </row>
    <row r="18" spans="1:47" s="13" customFormat="1" ht="20" customHeight="1" x14ac:dyDescent="0.25">
      <c r="B18" s="69" t="s">
        <v>142</v>
      </c>
      <c r="C18" s="38" t="s">
        <v>432</v>
      </c>
      <c r="D18" s="69" t="s">
        <v>66</v>
      </c>
      <c r="E18" s="69" t="s">
        <v>67</v>
      </c>
      <c r="F18" s="218">
        <v>46.240347</v>
      </c>
      <c r="G18" s="218">
        <v>-63.116211999999997</v>
      </c>
      <c r="H18" s="38" t="s">
        <v>184</v>
      </c>
      <c r="I18" s="38" t="s">
        <v>284</v>
      </c>
      <c r="J18" s="187" t="s">
        <v>67</v>
      </c>
      <c r="K18" s="71" t="s">
        <v>469</v>
      </c>
      <c r="L18" s="190">
        <v>69</v>
      </c>
      <c r="M18" s="187">
        <v>1968</v>
      </c>
      <c r="N18" s="187">
        <v>2021</v>
      </c>
      <c r="O18" s="71"/>
      <c r="P18" s="187" t="s">
        <v>171</v>
      </c>
      <c r="Q18" s="71" t="s">
        <v>174</v>
      </c>
      <c r="R18" s="188">
        <v>19</v>
      </c>
      <c r="S18" s="169">
        <f>System!$C$4</f>
        <v>0.73</v>
      </c>
      <c r="T18" s="126">
        <f t="shared" si="0"/>
        <v>13.87</v>
      </c>
      <c r="U18" s="191">
        <v>0</v>
      </c>
      <c r="V18" s="188">
        <f t="shared" si="1"/>
        <v>0</v>
      </c>
      <c r="W18" s="63">
        <v>2</v>
      </c>
      <c r="X18" s="63"/>
      <c r="Y18" s="63"/>
      <c r="Z18" s="63"/>
      <c r="AA18" s="63"/>
      <c r="AB18" s="63"/>
      <c r="AC18" s="63"/>
      <c r="AD18" s="63"/>
      <c r="AE18" s="63"/>
      <c r="AF18" s="85"/>
      <c r="AG18" s="63"/>
      <c r="AH18" s="63"/>
      <c r="AI18" s="63"/>
      <c r="AJ18" s="63"/>
      <c r="AK18" s="63"/>
      <c r="AL18" s="63"/>
      <c r="AM18" s="63"/>
      <c r="AN18" s="63"/>
      <c r="AO18" s="63"/>
      <c r="AP18" s="63"/>
      <c r="AQ18" s="63"/>
      <c r="AR18" s="63"/>
      <c r="AS18" s="63"/>
      <c r="AT18" s="16"/>
      <c r="AU18" s="189" t="s">
        <v>499</v>
      </c>
    </row>
    <row r="19" spans="1:47" s="13" customFormat="1" ht="20" customHeight="1" x14ac:dyDescent="0.2">
      <c r="B19" s="189" t="s">
        <v>112</v>
      </c>
      <c r="C19" s="38" t="s">
        <v>513</v>
      </c>
      <c r="D19" s="189" t="s">
        <v>66</v>
      </c>
      <c r="E19" s="189" t="s">
        <v>69</v>
      </c>
      <c r="F19" s="218">
        <v>46.4352455839039</v>
      </c>
      <c r="G19" s="218">
        <v>-63.827343827079197</v>
      </c>
      <c r="H19" s="38" t="s">
        <v>184</v>
      </c>
      <c r="I19" s="38" t="s">
        <v>284</v>
      </c>
      <c r="J19" s="187" t="s">
        <v>123</v>
      </c>
      <c r="K19" s="71" t="s">
        <v>479</v>
      </c>
      <c r="L19" s="202">
        <v>69</v>
      </c>
      <c r="M19" s="187">
        <v>2021</v>
      </c>
      <c r="N19" s="187">
        <v>2041</v>
      </c>
      <c r="O19" s="71"/>
      <c r="P19" s="187" t="s">
        <v>339</v>
      </c>
      <c r="Q19" s="71" t="s">
        <v>340</v>
      </c>
      <c r="R19" s="188">
        <v>10</v>
      </c>
      <c r="S19" s="203">
        <f>System!C$11</f>
        <v>0.05</v>
      </c>
      <c r="T19" s="127">
        <f t="shared" si="0"/>
        <v>0.5</v>
      </c>
      <c r="U19" s="203">
        <f>System!D$11</f>
        <v>0.15</v>
      </c>
      <c r="V19" s="127">
        <f t="shared" si="1"/>
        <v>13.14</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16"/>
      <c r="AU19" s="16"/>
    </row>
    <row r="20" spans="1:47" s="13" customFormat="1" ht="20" customHeight="1" x14ac:dyDescent="0.2">
      <c r="B20" s="189" t="s">
        <v>338</v>
      </c>
      <c r="C20" s="38" t="s">
        <v>516</v>
      </c>
      <c r="D20" s="189" t="s">
        <v>70</v>
      </c>
      <c r="E20" s="189" t="s">
        <v>69</v>
      </c>
      <c r="F20" s="218">
        <v>46.402905682941899</v>
      </c>
      <c r="G20" s="218">
        <v>-63.812438875988398</v>
      </c>
      <c r="H20" s="38" t="s">
        <v>184</v>
      </c>
      <c r="I20" s="38" t="s">
        <v>284</v>
      </c>
      <c r="J20" s="187" t="s">
        <v>69</v>
      </c>
      <c r="K20" s="71" t="s">
        <v>468</v>
      </c>
      <c r="L20" s="190">
        <v>69</v>
      </c>
      <c r="M20" s="187">
        <v>2021</v>
      </c>
      <c r="N20" s="187">
        <v>2041</v>
      </c>
      <c r="O20" s="71"/>
      <c r="P20" s="187" t="s">
        <v>339</v>
      </c>
      <c r="Q20" s="71" t="s">
        <v>340</v>
      </c>
      <c r="R20" s="188">
        <v>21</v>
      </c>
      <c r="S20" s="203">
        <f>System!C$11</f>
        <v>0.05</v>
      </c>
      <c r="T20" s="127">
        <f t="shared" si="0"/>
        <v>1.05</v>
      </c>
      <c r="U20" s="203">
        <f>System!D$11</f>
        <v>0.15</v>
      </c>
      <c r="V20" s="127">
        <f t="shared" si="1"/>
        <v>27.594000000000001</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16"/>
      <c r="AU20" s="16"/>
    </row>
    <row r="21" spans="1:47" s="13" customFormat="1" ht="20" customHeight="1" x14ac:dyDescent="0.2">
      <c r="B21" s="74" t="s">
        <v>472</v>
      </c>
      <c r="C21" s="38" t="s">
        <v>507</v>
      </c>
      <c r="D21" s="74" t="s">
        <v>78</v>
      </c>
      <c r="E21" s="74" t="s">
        <v>83</v>
      </c>
      <c r="F21" s="218">
        <v>47.0368353665272</v>
      </c>
      <c r="G21" s="218">
        <v>-64.005025910328897</v>
      </c>
      <c r="H21" s="38" t="s">
        <v>184</v>
      </c>
      <c r="I21" s="38" t="s">
        <v>284</v>
      </c>
      <c r="J21" s="187" t="s">
        <v>475</v>
      </c>
      <c r="K21" s="71" t="s">
        <v>477</v>
      </c>
      <c r="L21" s="190">
        <v>69</v>
      </c>
      <c r="M21" s="80">
        <v>2003</v>
      </c>
      <c r="N21" s="80">
        <v>2023</v>
      </c>
      <c r="O21" s="71"/>
      <c r="P21" s="187" t="s">
        <v>143</v>
      </c>
      <c r="Q21" s="71" t="s">
        <v>176</v>
      </c>
      <c r="R21" s="188">
        <v>3</v>
      </c>
      <c r="S21" s="192">
        <f>System!$C$10</f>
        <v>0.2</v>
      </c>
      <c r="T21" s="188">
        <f t="shared" si="0"/>
        <v>0.60000000000000009</v>
      </c>
      <c r="U21" s="191">
        <v>0.37</v>
      </c>
      <c r="V21" s="188">
        <f t="shared" si="1"/>
        <v>9.7236000000000011</v>
      </c>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16"/>
      <c r="AU21" s="16"/>
    </row>
    <row r="22" spans="1:47" s="78" customFormat="1" ht="20" x14ac:dyDescent="0.25">
      <c r="A22" s="13"/>
      <c r="B22" s="74" t="s">
        <v>71</v>
      </c>
      <c r="C22" s="38" t="s">
        <v>510</v>
      </c>
      <c r="D22" s="74" t="s">
        <v>78</v>
      </c>
      <c r="E22" s="74" t="s">
        <v>79</v>
      </c>
      <c r="F22" s="218">
        <v>46.452452887023398</v>
      </c>
      <c r="G22" s="218">
        <v>-62.068535324403101</v>
      </c>
      <c r="H22" s="38" t="s">
        <v>184</v>
      </c>
      <c r="I22" s="38" t="s">
        <v>284</v>
      </c>
      <c r="J22" s="187" t="s">
        <v>101</v>
      </c>
      <c r="K22" s="71" t="s">
        <v>442</v>
      </c>
      <c r="L22" s="190">
        <v>138</v>
      </c>
      <c r="M22" s="80">
        <v>2006</v>
      </c>
      <c r="N22" s="80">
        <v>2026</v>
      </c>
      <c r="O22" s="71"/>
      <c r="P22" s="187" t="s">
        <v>143</v>
      </c>
      <c r="Q22" s="71" t="s">
        <v>176</v>
      </c>
      <c r="R22" s="188">
        <v>30</v>
      </c>
      <c r="S22" s="192">
        <f>System!$C$10</f>
        <v>0.2</v>
      </c>
      <c r="T22" s="188">
        <f t="shared" si="0"/>
        <v>6</v>
      </c>
      <c r="U22" s="191">
        <v>0.37</v>
      </c>
      <c r="V22" s="188">
        <f t="shared" si="1"/>
        <v>97.236000000000004</v>
      </c>
      <c r="W22" s="87"/>
      <c r="X22" s="88"/>
      <c r="Y22" s="93"/>
      <c r="Z22" s="90"/>
      <c r="AA22" s="94"/>
      <c r="AB22" s="88"/>
      <c r="AC22" s="88"/>
      <c r="AD22" s="88"/>
      <c r="AE22" s="88"/>
      <c r="AF22" s="88"/>
      <c r="AG22" s="88"/>
      <c r="AH22" s="88"/>
      <c r="AI22" s="88"/>
      <c r="AJ22" s="88"/>
      <c r="AK22" s="88"/>
      <c r="AL22" s="88"/>
      <c r="AM22" s="88"/>
      <c r="AN22" s="88"/>
      <c r="AO22" s="88"/>
      <c r="AP22" s="88"/>
      <c r="AQ22" s="88"/>
      <c r="AR22" s="88"/>
      <c r="AS22" s="88"/>
      <c r="AT22" s="16"/>
      <c r="AU22" s="16"/>
    </row>
    <row r="23" spans="1:47" s="78" customFormat="1" ht="20" x14ac:dyDescent="0.25">
      <c r="A23" s="13"/>
      <c r="B23" s="74" t="s">
        <v>449</v>
      </c>
      <c r="C23" s="38" t="s">
        <v>512</v>
      </c>
      <c r="D23" s="74" t="s">
        <v>78</v>
      </c>
      <c r="E23" s="74" t="s">
        <v>73</v>
      </c>
      <c r="F23" s="218">
        <v>46.4548842575593</v>
      </c>
      <c r="G23" s="218">
        <v>-62.314275950039402</v>
      </c>
      <c r="H23" s="38" t="s">
        <v>184</v>
      </c>
      <c r="I23" s="38" t="s">
        <v>284</v>
      </c>
      <c r="J23" s="187" t="s">
        <v>122</v>
      </c>
      <c r="K23" s="71" t="s">
        <v>443</v>
      </c>
      <c r="L23" s="190">
        <v>138</v>
      </c>
      <c r="M23" s="80">
        <v>2014</v>
      </c>
      <c r="N23" s="80">
        <v>2034</v>
      </c>
      <c r="O23" s="71"/>
      <c r="P23" s="187" t="s">
        <v>143</v>
      </c>
      <c r="Q23" s="71" t="s">
        <v>176</v>
      </c>
      <c r="R23" s="188">
        <v>30</v>
      </c>
      <c r="S23" s="192">
        <f>System!$C$10</f>
        <v>0.2</v>
      </c>
      <c r="T23" s="188">
        <f t="shared" si="0"/>
        <v>6</v>
      </c>
      <c r="U23" s="191">
        <v>0.37</v>
      </c>
      <c r="V23" s="188">
        <f t="shared" si="1"/>
        <v>97.236000000000004</v>
      </c>
      <c r="W23" s="85"/>
      <c r="X23" s="85"/>
      <c r="Y23" s="92"/>
      <c r="Z23" s="88"/>
      <c r="AA23" s="88"/>
      <c r="AB23" s="96"/>
      <c r="AC23" s="85"/>
      <c r="AD23" s="85"/>
      <c r="AE23" s="85"/>
      <c r="AF23" s="85"/>
      <c r="AG23" s="85"/>
      <c r="AH23" s="85"/>
      <c r="AI23" s="85"/>
      <c r="AJ23" s="85"/>
      <c r="AK23" s="85"/>
      <c r="AL23" s="85"/>
      <c r="AM23" s="85"/>
      <c r="AN23" s="85"/>
      <c r="AO23" s="85"/>
      <c r="AP23" s="85"/>
      <c r="AQ23" s="85"/>
      <c r="AR23" s="85"/>
      <c r="AS23" s="85"/>
      <c r="AT23" s="16"/>
      <c r="AU23" s="16"/>
    </row>
    <row r="24" spans="1:47" s="78" customFormat="1" ht="20" x14ac:dyDescent="0.25">
      <c r="A24" s="13"/>
      <c r="B24" s="75" t="s">
        <v>131</v>
      </c>
      <c r="C24" s="38" t="s">
        <v>509</v>
      </c>
      <c r="D24" s="75" t="s">
        <v>78</v>
      </c>
      <c r="E24" s="75" t="s">
        <v>80</v>
      </c>
      <c r="F24" s="218">
        <v>46.448290999999998</v>
      </c>
      <c r="G24" s="218">
        <v>-62.065976999999997</v>
      </c>
      <c r="H24" s="38" t="s">
        <v>184</v>
      </c>
      <c r="I24" s="38" t="s">
        <v>284</v>
      </c>
      <c r="J24" s="187" t="s">
        <v>237</v>
      </c>
      <c r="K24" s="71" t="s">
        <v>467</v>
      </c>
      <c r="L24" s="190">
        <v>138</v>
      </c>
      <c r="M24" s="76">
        <v>2019</v>
      </c>
      <c r="N24" s="76">
        <v>2039</v>
      </c>
      <c r="O24" s="71"/>
      <c r="P24" s="187" t="s">
        <v>143</v>
      </c>
      <c r="Q24" s="71" t="s">
        <v>176</v>
      </c>
      <c r="R24" s="188">
        <v>30</v>
      </c>
      <c r="S24" s="192">
        <f>System!$C$10</f>
        <v>0.2</v>
      </c>
      <c r="T24" s="188">
        <f t="shared" si="0"/>
        <v>6</v>
      </c>
      <c r="U24" s="191">
        <v>0.37</v>
      </c>
      <c r="V24" s="188">
        <f t="shared" si="1"/>
        <v>97.236000000000004</v>
      </c>
      <c r="W24" s="85"/>
      <c r="X24" s="85"/>
      <c r="Y24" s="84"/>
      <c r="Z24" s="85"/>
      <c r="AA24" s="88"/>
      <c r="AB24" s="85"/>
      <c r="AC24" s="95"/>
      <c r="AD24" s="85"/>
      <c r="AE24" s="85"/>
      <c r="AF24" s="85"/>
      <c r="AG24" s="85"/>
      <c r="AH24" s="85"/>
      <c r="AI24" s="85"/>
      <c r="AJ24" s="85"/>
      <c r="AK24" s="85"/>
      <c r="AL24" s="85"/>
      <c r="AM24" s="85"/>
      <c r="AN24" s="85"/>
      <c r="AO24" s="85"/>
      <c r="AP24" s="85"/>
      <c r="AQ24" s="85"/>
      <c r="AR24" s="85"/>
      <c r="AS24" s="85"/>
      <c r="AT24" s="16"/>
      <c r="AU24" s="16"/>
    </row>
    <row r="25" spans="1:47" s="78" customFormat="1" ht="20" x14ac:dyDescent="0.25">
      <c r="A25" s="13"/>
      <c r="B25" s="74" t="s">
        <v>116</v>
      </c>
      <c r="C25" s="38" t="s">
        <v>508</v>
      </c>
      <c r="D25" s="74" t="s">
        <v>78</v>
      </c>
      <c r="E25" s="74" t="s">
        <v>72</v>
      </c>
      <c r="F25" s="218">
        <v>47.048412829324803</v>
      </c>
      <c r="G25" s="218">
        <v>-63.994964305411102</v>
      </c>
      <c r="H25" s="38" t="s">
        <v>184</v>
      </c>
      <c r="I25" s="38" t="s">
        <v>284</v>
      </c>
      <c r="J25" s="187" t="s">
        <v>114</v>
      </c>
      <c r="K25" s="71" t="s">
        <v>470</v>
      </c>
      <c r="L25" s="190">
        <v>69</v>
      </c>
      <c r="M25" s="80">
        <v>2003</v>
      </c>
      <c r="N25" s="80">
        <v>2023</v>
      </c>
      <c r="O25" s="71"/>
      <c r="P25" s="187" t="s">
        <v>143</v>
      </c>
      <c r="Q25" s="71" t="s">
        <v>176</v>
      </c>
      <c r="R25" s="188">
        <v>10.6</v>
      </c>
      <c r="S25" s="192">
        <f>System!$C$10</f>
        <v>0.2</v>
      </c>
      <c r="T25" s="188">
        <f t="shared" si="0"/>
        <v>2.12</v>
      </c>
      <c r="U25" s="191">
        <v>0.37</v>
      </c>
      <c r="V25" s="188">
        <f t="shared" si="1"/>
        <v>34.356719999999996</v>
      </c>
      <c r="W25" s="86"/>
      <c r="X25" s="85"/>
      <c r="Y25" s="84"/>
      <c r="Z25" s="89"/>
      <c r="AA25" s="91"/>
      <c r="AB25" s="88"/>
      <c r="AC25" s="88"/>
      <c r="AD25" s="85"/>
      <c r="AE25" s="85"/>
      <c r="AF25" s="85"/>
      <c r="AG25" s="85"/>
      <c r="AH25" s="85"/>
      <c r="AI25" s="85"/>
      <c r="AJ25" s="85"/>
      <c r="AK25" s="85"/>
      <c r="AL25" s="85"/>
      <c r="AM25" s="85"/>
      <c r="AN25" s="85"/>
      <c r="AO25" s="85"/>
      <c r="AP25" s="85"/>
      <c r="AQ25" s="85"/>
      <c r="AR25" s="85"/>
      <c r="AS25" s="85"/>
      <c r="AT25" s="16"/>
      <c r="AU25" s="16"/>
    </row>
    <row r="26" spans="1:47" s="78" customFormat="1" ht="20" x14ac:dyDescent="0.25">
      <c r="A26" s="13"/>
      <c r="B26" s="74" t="s">
        <v>264</v>
      </c>
      <c r="C26" s="38" t="s">
        <v>514</v>
      </c>
      <c r="D26" s="74" t="s">
        <v>76</v>
      </c>
      <c r="E26" s="74" t="s">
        <v>74</v>
      </c>
      <c r="F26" s="218">
        <v>47.007642452004603</v>
      </c>
      <c r="G26" s="218">
        <v>-64.0206531186452</v>
      </c>
      <c r="H26" s="38" t="s">
        <v>184</v>
      </c>
      <c r="I26" s="38" t="s">
        <v>284</v>
      </c>
      <c r="J26" s="187" t="s">
        <v>471</v>
      </c>
      <c r="K26" s="71" t="s">
        <v>478</v>
      </c>
      <c r="L26" s="190">
        <v>69</v>
      </c>
      <c r="M26" s="80">
        <v>2007</v>
      </c>
      <c r="N26" s="80">
        <v>2027</v>
      </c>
      <c r="O26" s="71"/>
      <c r="P26" s="187" t="s">
        <v>143</v>
      </c>
      <c r="Q26" s="71" t="s">
        <v>176</v>
      </c>
      <c r="R26" s="188">
        <v>9</v>
      </c>
      <c r="S26" s="192">
        <f>System!$C$10</f>
        <v>0.2</v>
      </c>
      <c r="T26" s="188">
        <f t="shared" si="0"/>
        <v>1.8</v>
      </c>
      <c r="U26" s="191">
        <v>0.37</v>
      </c>
      <c r="V26" s="188">
        <f t="shared" si="1"/>
        <v>29.1708</v>
      </c>
      <c r="W26" s="85"/>
      <c r="X26" s="85"/>
      <c r="Y26" s="84"/>
      <c r="Z26" s="88"/>
      <c r="AA26" s="88"/>
      <c r="AB26" s="95"/>
      <c r="AC26" s="85"/>
      <c r="AD26" s="85"/>
      <c r="AE26" s="85"/>
      <c r="AF26" s="85"/>
      <c r="AG26" s="85"/>
      <c r="AH26" s="85"/>
      <c r="AI26" s="85"/>
      <c r="AJ26" s="85"/>
      <c r="AK26" s="85"/>
      <c r="AL26" s="85"/>
      <c r="AM26" s="85"/>
      <c r="AN26" s="85"/>
      <c r="AO26" s="85"/>
      <c r="AP26" s="85"/>
      <c r="AQ26" s="85"/>
      <c r="AR26" s="85"/>
      <c r="AS26" s="85"/>
      <c r="AT26" s="16"/>
      <c r="AU26" s="16"/>
    </row>
    <row r="27" spans="1:47" s="79" customFormat="1" ht="20" x14ac:dyDescent="0.25">
      <c r="A27" s="13"/>
      <c r="B27" s="74" t="s">
        <v>140</v>
      </c>
      <c r="C27" s="38" t="s">
        <v>515</v>
      </c>
      <c r="D27" s="74" t="s">
        <v>70</v>
      </c>
      <c r="E27" s="74" t="s">
        <v>69</v>
      </c>
      <c r="F27" s="218">
        <v>46.434316712205998</v>
      </c>
      <c r="G27" s="218">
        <v>-63.8034589131018</v>
      </c>
      <c r="H27" s="38" t="s">
        <v>184</v>
      </c>
      <c r="I27" s="38" t="s">
        <v>284</v>
      </c>
      <c r="J27" s="187" t="s">
        <v>69</v>
      </c>
      <c r="K27" s="71" t="s">
        <v>468</v>
      </c>
      <c r="L27" s="190">
        <v>69</v>
      </c>
      <c r="M27" s="80">
        <v>2009</v>
      </c>
      <c r="N27" s="80">
        <v>2029</v>
      </c>
      <c r="O27" s="71"/>
      <c r="P27" s="187" t="s">
        <v>143</v>
      </c>
      <c r="Q27" s="71" t="s">
        <v>176</v>
      </c>
      <c r="R27" s="188">
        <v>12</v>
      </c>
      <c r="S27" s="192">
        <f>System!$C$10</f>
        <v>0.2</v>
      </c>
      <c r="T27" s="188">
        <f t="shared" si="0"/>
        <v>2.4000000000000004</v>
      </c>
      <c r="U27" s="191">
        <v>0.37</v>
      </c>
      <c r="V27" s="188">
        <f t="shared" si="1"/>
        <v>38.894400000000005</v>
      </c>
      <c r="W27" s="85"/>
      <c r="X27" s="85"/>
      <c r="Y27" s="84"/>
      <c r="Z27" s="88"/>
      <c r="AA27" s="88"/>
      <c r="AB27" s="95"/>
      <c r="AC27" s="85"/>
      <c r="AD27" s="85"/>
      <c r="AE27" s="85"/>
      <c r="AF27" s="85"/>
      <c r="AG27" s="85"/>
      <c r="AH27" s="85"/>
      <c r="AI27" s="85"/>
      <c r="AJ27" s="85"/>
      <c r="AK27" s="85"/>
      <c r="AL27" s="85"/>
      <c r="AM27" s="85"/>
      <c r="AN27" s="85"/>
      <c r="AO27" s="85"/>
      <c r="AP27" s="85"/>
      <c r="AQ27" s="85"/>
      <c r="AR27" s="85"/>
      <c r="AS27" s="85"/>
      <c r="AT27" s="16"/>
      <c r="AU27" s="16"/>
    </row>
    <row r="28" spans="1:47" s="78" customFormat="1" ht="20" x14ac:dyDescent="0.25">
      <c r="A28" s="13"/>
      <c r="B28" s="74" t="s">
        <v>77</v>
      </c>
      <c r="C28" s="38" t="s">
        <v>517</v>
      </c>
      <c r="D28" s="74" t="s">
        <v>77</v>
      </c>
      <c r="E28" s="74" t="s">
        <v>72</v>
      </c>
      <c r="F28" s="218">
        <v>47.032863599999999</v>
      </c>
      <c r="G28" s="218">
        <v>-64.016750999999999</v>
      </c>
      <c r="H28" s="38" t="s">
        <v>184</v>
      </c>
      <c r="I28" s="38" t="s">
        <v>284</v>
      </c>
      <c r="J28" s="187" t="s">
        <v>473</v>
      </c>
      <c r="K28" s="71" t="s">
        <v>474</v>
      </c>
      <c r="L28" s="190">
        <v>69</v>
      </c>
      <c r="M28" s="80">
        <v>2013</v>
      </c>
      <c r="N28" s="80">
        <v>2033</v>
      </c>
      <c r="O28" s="71"/>
      <c r="P28" s="187" t="s">
        <v>143</v>
      </c>
      <c r="Q28" s="71" t="s">
        <v>176</v>
      </c>
      <c r="R28" s="188">
        <v>10</v>
      </c>
      <c r="S28" s="192">
        <f>System!$C$10</f>
        <v>0.2</v>
      </c>
      <c r="T28" s="188">
        <f t="shared" si="0"/>
        <v>2</v>
      </c>
      <c r="U28" s="191">
        <v>0.37</v>
      </c>
      <c r="V28" s="188">
        <f t="shared" si="1"/>
        <v>32.411999999999999</v>
      </c>
      <c r="W28" s="85"/>
      <c r="X28" s="85"/>
      <c r="Y28" s="84"/>
      <c r="Z28" s="88"/>
      <c r="AA28" s="88"/>
      <c r="AB28" s="95"/>
      <c r="AC28" s="85"/>
      <c r="AD28" s="85"/>
      <c r="AE28" s="85"/>
      <c r="AF28" s="85"/>
      <c r="AG28" s="85"/>
      <c r="AH28" s="85"/>
      <c r="AI28" s="85"/>
      <c r="AJ28" s="85"/>
      <c r="AK28" s="85"/>
      <c r="AL28" s="85"/>
      <c r="AM28" s="85"/>
      <c r="AN28" s="85"/>
      <c r="AO28" s="85"/>
      <c r="AP28" s="85"/>
      <c r="AQ28" s="85"/>
      <c r="AR28" s="85"/>
      <c r="AS28" s="85"/>
      <c r="AT28" s="16"/>
      <c r="AU28" s="16"/>
    </row>
    <row r="29" spans="1:47" s="78" customFormat="1" ht="20" x14ac:dyDescent="0.25">
      <c r="A29" s="13"/>
      <c r="B29" s="74" t="s">
        <v>75</v>
      </c>
      <c r="C29" s="38" t="s">
        <v>518</v>
      </c>
      <c r="D29" s="74" t="s">
        <v>76</v>
      </c>
      <c r="E29" s="74" t="s">
        <v>75</v>
      </c>
      <c r="F29" s="218">
        <v>46.682718073395897</v>
      </c>
      <c r="G29" s="218">
        <v>-64.3831710194995</v>
      </c>
      <c r="H29" s="38" t="s">
        <v>184</v>
      </c>
      <c r="I29" s="38" t="s">
        <v>284</v>
      </c>
      <c r="J29" s="187" t="s">
        <v>118</v>
      </c>
      <c r="K29" s="71" t="s">
        <v>445</v>
      </c>
      <c r="L29" s="190">
        <v>138</v>
      </c>
      <c r="M29" s="80">
        <v>2009</v>
      </c>
      <c r="N29" s="80">
        <v>2029</v>
      </c>
      <c r="O29" s="71"/>
      <c r="P29" s="187" t="s">
        <v>143</v>
      </c>
      <c r="Q29" s="71" t="s">
        <v>176</v>
      </c>
      <c r="R29" s="188">
        <v>99</v>
      </c>
      <c r="S29" s="192">
        <f>System!$C$10</f>
        <v>0.2</v>
      </c>
      <c r="T29" s="188">
        <f t="shared" si="0"/>
        <v>19.8</v>
      </c>
      <c r="U29" s="191">
        <v>0.37</v>
      </c>
      <c r="V29" s="188">
        <f t="shared" si="1"/>
        <v>320.87880000000001</v>
      </c>
      <c r="W29" s="85"/>
      <c r="X29" s="85"/>
      <c r="Y29" s="84"/>
      <c r="Z29" s="88"/>
      <c r="AA29" s="88"/>
      <c r="AB29" s="95"/>
      <c r="AC29" s="85"/>
      <c r="AD29" s="85"/>
      <c r="AE29" s="85"/>
      <c r="AF29" s="85"/>
      <c r="AG29" s="85"/>
      <c r="AH29" s="85"/>
      <c r="AI29" s="85"/>
      <c r="AJ29" s="85"/>
      <c r="AK29" s="85"/>
      <c r="AL29" s="85"/>
      <c r="AM29" s="85"/>
      <c r="AN29" s="85"/>
      <c r="AO29" s="85"/>
      <c r="AP29" s="85"/>
      <c r="AQ29" s="85"/>
      <c r="AR29" s="85"/>
      <c r="AS29" s="85"/>
      <c r="AT29" s="16"/>
      <c r="AU29" s="16"/>
    </row>
    <row r="30" spans="1:47" s="78" customFormat="1" x14ac:dyDescent="0.25">
      <c r="A30" s="13"/>
      <c r="B30" s="70"/>
      <c r="C30" s="38"/>
      <c r="D30" s="70"/>
      <c r="E30" s="70"/>
      <c r="F30" s="109"/>
      <c r="G30" s="109"/>
      <c r="H30" s="109"/>
      <c r="I30" s="109"/>
      <c r="J30" s="71"/>
      <c r="K30" s="71"/>
      <c r="L30" s="63"/>
      <c r="M30" s="63"/>
      <c r="N30" s="63"/>
      <c r="O30" s="71"/>
      <c r="P30" s="71"/>
      <c r="Q30" s="71"/>
      <c r="R30" s="107"/>
      <c r="S30" s="107"/>
      <c r="T30" s="107"/>
      <c r="U30" s="106"/>
      <c r="V30" s="106"/>
      <c r="W30" s="85"/>
      <c r="X30" s="85"/>
      <c r="Y30" s="84"/>
      <c r="Z30" s="88"/>
      <c r="AA30" s="88"/>
      <c r="AB30" s="95"/>
      <c r="AC30" s="85"/>
      <c r="AD30" s="85"/>
      <c r="AE30" s="85"/>
      <c r="AF30" s="85"/>
      <c r="AG30" s="85"/>
      <c r="AH30" s="85"/>
      <c r="AI30" s="85"/>
      <c r="AJ30" s="85"/>
      <c r="AK30" s="85"/>
      <c r="AL30" s="85"/>
      <c r="AM30" s="85"/>
      <c r="AN30" s="85"/>
      <c r="AO30" s="85"/>
      <c r="AP30" s="85"/>
      <c r="AQ30" s="85"/>
      <c r="AR30" s="85"/>
      <c r="AS30" s="85"/>
      <c r="AT30" s="16"/>
      <c r="AU30" s="16"/>
    </row>
    <row r="31" spans="1:47" x14ac:dyDescent="0.25">
      <c r="A31" s="14"/>
      <c r="B31" s="6"/>
      <c r="C31" s="215"/>
      <c r="D31" s="6"/>
      <c r="E31" s="34"/>
      <c r="F31" s="24"/>
      <c r="J31" s="45"/>
      <c r="K31" s="45"/>
      <c r="L31" s="45"/>
      <c r="M31" s="34"/>
      <c r="N31" s="34"/>
      <c r="O31" s="25"/>
      <c r="P31" s="34"/>
      <c r="Q31" s="103"/>
      <c r="R31" s="73"/>
      <c r="S31" s="154"/>
      <c r="T31" s="24"/>
      <c r="U31" s="45"/>
      <c r="V31" s="45"/>
      <c r="W31" s="36"/>
      <c r="X31" s="36"/>
      <c r="Y31" s="30"/>
      <c r="Z31" s="28"/>
      <c r="AA31" s="24"/>
      <c r="AH31" s="28"/>
    </row>
    <row r="32" spans="1:47" x14ac:dyDescent="0.25">
      <c r="A32" s="62" t="s">
        <v>173</v>
      </c>
      <c r="B32" s="9"/>
      <c r="C32" s="216"/>
      <c r="D32" s="9"/>
      <c r="E32" s="34"/>
      <c r="F32" s="24"/>
      <c r="J32" s="45"/>
      <c r="K32" s="45"/>
      <c r="L32" s="45"/>
      <c r="M32" s="34"/>
      <c r="N32" s="34"/>
      <c r="O32" s="103"/>
      <c r="P32" s="103"/>
      <c r="Q32" s="103"/>
      <c r="R32" s="25"/>
      <c r="S32" s="155"/>
      <c r="T32" s="34"/>
      <c r="U32" s="24"/>
      <c r="V32" s="103"/>
      <c r="W32" s="24"/>
      <c r="X32" s="35"/>
      <c r="Y32" s="45"/>
      <c r="Z32" s="45"/>
      <c r="AA32" s="45"/>
      <c r="AB32" s="45"/>
      <c r="AC32" s="45"/>
      <c r="AD32" s="45"/>
      <c r="AE32" s="45"/>
      <c r="AF32" s="45"/>
      <c r="AG32" s="45"/>
      <c r="AH32" s="45"/>
      <c r="AI32" s="45"/>
      <c r="AJ32" s="45"/>
      <c r="AK32" s="45"/>
      <c r="AL32" s="45"/>
      <c r="AM32" s="45"/>
      <c r="AN32" s="45"/>
    </row>
    <row r="33" spans="1:56" x14ac:dyDescent="0.25">
      <c r="A33" s="2" t="s">
        <v>380</v>
      </c>
      <c r="B33" s="6"/>
      <c r="C33" s="215"/>
      <c r="D33" s="6"/>
      <c r="E33" s="34"/>
      <c r="F33" s="24"/>
      <c r="J33" s="45"/>
      <c r="K33" s="45"/>
      <c r="L33" s="45"/>
      <c r="M33" s="34"/>
      <c r="N33" s="34"/>
      <c r="O33" s="103"/>
      <c r="P33" s="103"/>
      <c r="Q33" s="103"/>
      <c r="R33" s="25"/>
      <c r="S33" s="155"/>
      <c r="T33" s="34"/>
      <c r="U33" s="24"/>
      <c r="V33" s="103"/>
      <c r="W33" s="24"/>
      <c r="X33" s="36"/>
      <c r="Y33" s="45"/>
      <c r="Z33" s="45"/>
      <c r="AA33" s="45"/>
      <c r="AB33" s="45"/>
      <c r="AC33" s="45"/>
      <c r="AD33" s="45"/>
      <c r="AE33" s="45"/>
      <c r="AF33" s="45"/>
      <c r="AG33" s="45"/>
      <c r="AH33" s="45"/>
      <c r="AI33" s="45"/>
      <c r="AJ33" s="45"/>
      <c r="AK33" s="45"/>
      <c r="AL33" s="45"/>
      <c r="AM33" s="45"/>
      <c r="AN33" s="45"/>
    </row>
    <row r="34" spans="1:56" x14ac:dyDescent="0.25">
      <c r="B34" s="42"/>
      <c r="C34" s="79"/>
      <c r="E34" s="34"/>
      <c r="F34" s="24"/>
      <c r="J34" s="45"/>
      <c r="K34" s="45"/>
      <c r="L34" s="45"/>
      <c r="M34" s="34"/>
      <c r="N34" s="34"/>
      <c r="O34" s="25"/>
      <c r="P34" s="34"/>
      <c r="Q34" s="103"/>
      <c r="R34" s="24"/>
      <c r="S34" s="156"/>
      <c r="T34" s="24"/>
      <c r="U34" s="36"/>
      <c r="V34" s="36"/>
      <c r="W34" s="36"/>
      <c r="AC34" s="2"/>
      <c r="AI34" s="2"/>
    </row>
    <row r="35" spans="1:56" x14ac:dyDescent="0.25">
      <c r="A35" s="62" t="s">
        <v>177</v>
      </c>
      <c r="B35" s="9"/>
      <c r="C35" s="216"/>
      <c r="D35" s="9"/>
      <c r="E35" s="34"/>
      <c r="F35" s="34"/>
      <c r="G35" s="34"/>
      <c r="H35" s="103"/>
      <c r="I35" s="103"/>
      <c r="J35" s="45"/>
      <c r="K35" s="45"/>
      <c r="L35" s="45"/>
      <c r="M35" s="34"/>
      <c r="N35" s="34"/>
      <c r="O35" s="34"/>
      <c r="P35" s="34"/>
      <c r="Q35" s="34"/>
      <c r="R35" s="45"/>
      <c r="S35" s="11"/>
      <c r="T35" s="34"/>
      <c r="U35" s="24"/>
      <c r="V35" s="34"/>
      <c r="W35" s="24"/>
      <c r="X35" s="35"/>
      <c r="AC35" s="2"/>
      <c r="AI35" s="2"/>
    </row>
    <row r="36" spans="1:56" s="45" customFormat="1" x14ac:dyDescent="0.25">
      <c r="A36" s="2" t="s">
        <v>178</v>
      </c>
      <c r="C36" s="11"/>
      <c r="H36" s="11"/>
      <c r="I36" s="11"/>
      <c r="S36" s="11"/>
      <c r="Y36" s="2"/>
      <c r="Z36" s="2"/>
      <c r="AA36" s="2"/>
      <c r="AB36" s="2"/>
      <c r="AC36" s="2"/>
      <c r="AD36" s="2"/>
      <c r="AE36" s="2"/>
      <c r="AF36" s="2"/>
      <c r="AG36" s="2"/>
      <c r="AH36" s="2"/>
      <c r="AI36" s="2"/>
      <c r="AJ36" s="2"/>
      <c r="AK36" s="2"/>
      <c r="AL36" s="2"/>
      <c r="AM36" s="2"/>
      <c r="AN36" s="2"/>
      <c r="AO36" s="2"/>
      <c r="AP36" s="2"/>
      <c r="AQ36" s="2"/>
      <c r="AR36" s="2"/>
      <c r="AS36" s="78"/>
      <c r="AT36" s="2"/>
      <c r="AU36" s="2"/>
      <c r="AV36" s="2"/>
      <c r="AW36" s="2"/>
      <c r="AX36" s="2"/>
      <c r="AY36" s="2"/>
      <c r="AZ36" s="2"/>
      <c r="BA36" s="2"/>
      <c r="BB36" s="2"/>
      <c r="BC36" s="2"/>
      <c r="BD36" s="2"/>
    </row>
    <row r="37" spans="1:56" x14ac:dyDescent="0.25">
      <c r="A37" s="2" t="s">
        <v>179</v>
      </c>
      <c r="B37" s="6"/>
      <c r="C37" s="215"/>
      <c r="D37" s="6"/>
      <c r="E37" s="34"/>
      <c r="F37" s="34"/>
      <c r="G37" s="34"/>
      <c r="H37" s="103"/>
      <c r="I37" s="103"/>
      <c r="J37" s="45"/>
      <c r="K37" s="45"/>
      <c r="L37" s="45"/>
      <c r="M37" s="34"/>
      <c r="N37" s="34"/>
      <c r="O37" s="34"/>
      <c r="P37" s="34"/>
      <c r="Q37" s="34"/>
      <c r="R37" s="45"/>
      <c r="S37" s="11"/>
      <c r="T37" s="34"/>
      <c r="U37" s="24"/>
      <c r="V37" s="34"/>
      <c r="W37" s="24"/>
      <c r="X37" s="36"/>
      <c r="AC37" s="2"/>
      <c r="AI37" s="2"/>
    </row>
    <row r="38" spans="1:56" x14ac:dyDescent="0.25">
      <c r="A38" s="2" t="s">
        <v>379</v>
      </c>
      <c r="B38" s="6"/>
      <c r="C38" s="215"/>
      <c r="D38" s="6"/>
      <c r="E38" s="34"/>
      <c r="F38" s="34"/>
      <c r="G38" s="34"/>
      <c r="H38" s="103"/>
      <c r="I38" s="103"/>
      <c r="J38" s="45"/>
      <c r="K38" s="45"/>
      <c r="L38" s="45"/>
      <c r="M38" s="34"/>
      <c r="N38" s="34"/>
      <c r="O38" s="34"/>
      <c r="P38" s="34"/>
      <c r="Q38" s="34"/>
      <c r="R38" s="45"/>
      <c r="S38" s="11"/>
      <c r="T38" s="34"/>
      <c r="U38" s="24"/>
      <c r="V38" s="34"/>
      <c r="W38" s="24"/>
      <c r="X38" s="36"/>
      <c r="AC38" s="2"/>
      <c r="AI38" s="2"/>
    </row>
    <row r="39" spans="1:56" x14ac:dyDescent="0.25">
      <c r="A39" s="2" t="s">
        <v>180</v>
      </c>
      <c r="B39" s="6"/>
      <c r="C39" s="215"/>
      <c r="D39" s="6"/>
      <c r="E39" s="34"/>
      <c r="F39" s="34"/>
      <c r="G39" s="34"/>
      <c r="H39" s="103"/>
      <c r="I39" s="103"/>
      <c r="J39" s="45"/>
      <c r="K39" s="45"/>
      <c r="L39" s="45"/>
      <c r="M39" s="34"/>
      <c r="N39" s="34"/>
      <c r="O39" s="34"/>
      <c r="P39" s="34"/>
      <c r="Q39" s="34"/>
      <c r="R39" s="45"/>
      <c r="S39" s="11"/>
      <c r="T39" s="34"/>
      <c r="U39" s="24"/>
      <c r="V39" s="34"/>
      <c r="W39" s="24"/>
      <c r="X39" s="36"/>
      <c r="AC39" s="2"/>
      <c r="AI39" s="2"/>
    </row>
    <row r="40" spans="1:56" x14ac:dyDescent="0.25">
      <c r="A40" s="114" t="s">
        <v>378</v>
      </c>
      <c r="D40" s="9"/>
      <c r="E40" s="9"/>
      <c r="F40" s="115"/>
      <c r="J40" s="45"/>
      <c r="K40" s="45"/>
      <c r="L40" s="45"/>
      <c r="M40" s="116"/>
      <c r="N40" s="116"/>
      <c r="O40" s="116"/>
      <c r="P40" s="32"/>
      <c r="Q40" s="32"/>
      <c r="R40" s="32"/>
      <c r="S40" s="158"/>
      <c r="T40" s="117"/>
      <c r="U40" s="117"/>
      <c r="V40" s="117"/>
      <c r="W40" s="117"/>
      <c r="X40" s="115"/>
      <c r="AC40" s="2"/>
      <c r="AI40" s="2"/>
    </row>
    <row r="41" spans="1:56" x14ac:dyDescent="0.25">
      <c r="A41" s="2" t="s">
        <v>181</v>
      </c>
      <c r="B41" s="10"/>
      <c r="C41" s="157"/>
      <c r="D41" s="10"/>
      <c r="E41" s="10"/>
      <c r="F41" s="10"/>
      <c r="G41" s="33"/>
      <c r="H41" s="121"/>
      <c r="I41" s="121"/>
      <c r="J41" s="45"/>
      <c r="K41" s="45"/>
      <c r="L41" s="45"/>
      <c r="M41" s="10"/>
      <c r="N41" s="10"/>
      <c r="O41" s="10"/>
      <c r="P41" s="10"/>
      <c r="Q41" s="10"/>
      <c r="R41" s="10"/>
      <c r="S41" s="157"/>
      <c r="T41" s="10"/>
      <c r="U41" s="10"/>
      <c r="V41" s="10"/>
      <c r="W41" s="10"/>
      <c r="X41" s="10"/>
      <c r="AC41" s="2"/>
      <c r="AI41" s="2"/>
    </row>
    <row r="42" spans="1:56" x14ac:dyDescent="0.25">
      <c r="E42" s="2"/>
      <c r="F42" s="2"/>
      <c r="J42" s="45"/>
      <c r="K42" s="45"/>
      <c r="L42" s="45"/>
      <c r="M42" s="2"/>
      <c r="N42" s="21"/>
      <c r="O42" s="5"/>
      <c r="P42" s="10"/>
      <c r="Q42" s="2"/>
      <c r="W42" s="45"/>
      <c r="X42" s="45"/>
      <c r="AC42" s="2"/>
      <c r="AI42" s="2"/>
    </row>
    <row r="43" spans="1:56" x14ac:dyDescent="0.25">
      <c r="B43" s="27"/>
      <c r="C43" s="217"/>
      <c r="D43" s="27"/>
      <c r="E43" s="34"/>
      <c r="F43" s="24"/>
      <c r="J43" s="45"/>
      <c r="K43" s="45"/>
      <c r="L43" s="45"/>
      <c r="M43" s="34"/>
      <c r="N43" s="34"/>
      <c r="O43" s="25"/>
      <c r="P43" s="2"/>
      <c r="Q43" s="78"/>
      <c r="Y43" s="30"/>
      <c r="Z43" s="28"/>
      <c r="AA43" s="24"/>
      <c r="AH43" s="28"/>
    </row>
    <row r="44" spans="1:56" x14ac:dyDescent="0.25">
      <c r="B44" s="27"/>
      <c r="C44" s="217"/>
      <c r="D44" s="27"/>
      <c r="F44" s="24"/>
      <c r="J44" s="45"/>
      <c r="K44" s="45"/>
      <c r="L44" s="45"/>
      <c r="M44" s="34"/>
      <c r="N44" s="34"/>
      <c r="O44" s="25"/>
      <c r="P44" s="2"/>
      <c r="Q44" s="78"/>
      <c r="Y44" s="30"/>
      <c r="Z44" s="28"/>
      <c r="AA44" s="24"/>
      <c r="AH44" s="28"/>
    </row>
    <row r="45" spans="1:56" x14ac:dyDescent="0.25">
      <c r="B45" s="27"/>
      <c r="C45" s="217"/>
      <c r="D45" s="27"/>
      <c r="F45" s="24"/>
      <c r="J45" s="45"/>
      <c r="K45" s="45"/>
      <c r="L45" s="45"/>
      <c r="O45" s="25"/>
      <c r="P45" s="2"/>
      <c r="Q45" s="78"/>
      <c r="X45" s="29"/>
      <c r="Y45" s="30"/>
      <c r="Z45" s="28"/>
      <c r="AA45" s="24"/>
      <c r="AH45" s="28"/>
      <c r="AJ45" s="4"/>
      <c r="AM45" s="4"/>
    </row>
    <row r="46" spans="1:56" x14ac:dyDescent="0.25">
      <c r="B46" s="27"/>
      <c r="C46" s="217"/>
      <c r="D46" s="27"/>
      <c r="E46" s="34"/>
      <c r="F46" s="24"/>
      <c r="J46" s="45"/>
      <c r="K46" s="45"/>
      <c r="L46" s="45"/>
      <c r="O46" s="25"/>
      <c r="P46" s="2"/>
      <c r="Q46" s="78"/>
      <c r="Y46" s="30"/>
      <c r="Z46" s="28"/>
      <c r="AA46" s="24"/>
      <c r="AH46" s="28"/>
      <c r="AJ46" s="4"/>
      <c r="AM46" s="4"/>
    </row>
    <row r="47" spans="1:56" x14ac:dyDescent="0.25">
      <c r="B47" s="45"/>
      <c r="C47" s="11"/>
      <c r="F47" s="24"/>
      <c r="J47" s="45"/>
      <c r="K47" s="45"/>
      <c r="L47" s="45"/>
      <c r="M47" s="34"/>
      <c r="N47" s="34"/>
      <c r="O47" s="25"/>
      <c r="P47" s="2"/>
      <c r="Q47" s="78"/>
      <c r="X47" s="35"/>
      <c r="Y47" s="30"/>
      <c r="Z47" s="28"/>
      <c r="AA47" s="24"/>
      <c r="AH47" s="28"/>
    </row>
    <row r="48" spans="1:56" x14ac:dyDescent="0.25">
      <c r="B48" s="14"/>
      <c r="C48" s="13"/>
      <c r="E48" s="34"/>
      <c r="F48" s="24"/>
      <c r="J48" s="45"/>
      <c r="K48" s="45"/>
      <c r="L48" s="45"/>
      <c r="O48" s="25"/>
      <c r="P48" s="51"/>
      <c r="Q48" s="104"/>
      <c r="R48" s="51"/>
      <c r="S48" s="104"/>
      <c r="T48" s="51"/>
      <c r="U48" s="51"/>
      <c r="V48" s="51"/>
      <c r="W48" s="51"/>
      <c r="Y48" s="30"/>
      <c r="Z48" s="28"/>
      <c r="AA48" s="24"/>
      <c r="AC48" s="31"/>
      <c r="AH48" s="28"/>
      <c r="AI48" s="31"/>
      <c r="AJ48" s="4"/>
      <c r="AM48" s="4"/>
    </row>
    <row r="49" spans="1:46" x14ac:dyDescent="0.25">
      <c r="B49" s="27"/>
      <c r="C49" s="217"/>
      <c r="D49" s="27"/>
      <c r="F49" s="24"/>
      <c r="J49" s="45"/>
      <c r="K49" s="45"/>
      <c r="L49" s="45"/>
      <c r="M49" s="34"/>
      <c r="N49" s="34"/>
      <c r="O49" s="25"/>
      <c r="P49" s="51"/>
      <c r="Q49" s="104"/>
      <c r="R49" s="51"/>
      <c r="S49" s="104"/>
      <c r="T49" s="51"/>
      <c r="U49" s="51"/>
      <c r="V49" s="51"/>
      <c r="W49" s="51"/>
      <c r="X49" s="35"/>
      <c r="Y49" s="30"/>
      <c r="Z49" s="28"/>
      <c r="AA49" s="24"/>
      <c r="AC49" s="31"/>
      <c r="AH49" s="28"/>
      <c r="AI49" s="31"/>
    </row>
    <row r="50" spans="1:46" x14ac:dyDescent="0.25">
      <c r="B50" s="27"/>
      <c r="C50" s="217"/>
      <c r="D50" s="27"/>
      <c r="E50" s="34"/>
      <c r="F50" s="24"/>
      <c r="J50" s="45"/>
      <c r="K50" s="45"/>
      <c r="L50" s="45"/>
      <c r="O50" s="25"/>
      <c r="P50" s="34"/>
      <c r="Q50" s="103"/>
      <c r="R50" s="24"/>
      <c r="S50" s="156"/>
      <c r="T50" s="24"/>
      <c r="U50" s="24"/>
      <c r="V50" s="24"/>
      <c r="W50" s="45"/>
      <c r="X50" s="35"/>
      <c r="AC50" s="31"/>
      <c r="AI50" s="31"/>
      <c r="AJ50" s="4"/>
      <c r="AM50" s="4"/>
    </row>
    <row r="51" spans="1:46" s="40" customFormat="1" x14ac:dyDescent="0.25">
      <c r="A51" s="2"/>
      <c r="B51" s="27"/>
      <c r="C51" s="217"/>
      <c r="D51" s="27"/>
      <c r="E51" s="34"/>
      <c r="F51" s="37"/>
      <c r="G51" s="2"/>
      <c r="H51" s="78"/>
      <c r="I51" s="78"/>
      <c r="J51" s="45"/>
      <c r="K51" s="45"/>
      <c r="L51" s="45"/>
      <c r="M51" s="34"/>
      <c r="N51" s="34"/>
      <c r="O51" s="21"/>
      <c r="P51" s="34"/>
      <c r="Q51" s="103"/>
      <c r="R51" s="24"/>
      <c r="S51" s="156"/>
      <c r="T51" s="24"/>
      <c r="U51" s="24"/>
      <c r="V51" s="24"/>
      <c r="W51" s="45"/>
      <c r="X51" s="45"/>
      <c r="AC51" s="31"/>
      <c r="AI51" s="31"/>
      <c r="AJ51" s="2"/>
      <c r="AL51" s="2"/>
      <c r="AM51" s="2"/>
      <c r="AN51" s="2"/>
      <c r="AO51" s="45"/>
      <c r="AP51" s="45"/>
      <c r="AS51" s="11"/>
      <c r="AT51" s="45"/>
    </row>
    <row r="52" spans="1:46" s="40" customFormat="1" x14ac:dyDescent="0.25">
      <c r="A52" s="2"/>
      <c r="B52" s="27"/>
      <c r="C52" s="217"/>
      <c r="D52" s="27"/>
      <c r="E52" s="41"/>
      <c r="F52" s="55"/>
      <c r="G52" s="45"/>
      <c r="H52" s="11"/>
      <c r="I52" s="11"/>
      <c r="J52" s="45"/>
      <c r="K52" s="45"/>
      <c r="L52" s="45"/>
      <c r="M52" s="34"/>
      <c r="N52" s="34"/>
      <c r="O52" s="45"/>
      <c r="P52" s="34"/>
      <c r="Q52" s="103"/>
      <c r="R52" s="24"/>
      <c r="S52" s="156"/>
      <c r="T52" s="24"/>
      <c r="U52" s="35"/>
      <c r="V52" s="35"/>
      <c r="W52" s="35"/>
      <c r="X52" s="45"/>
      <c r="AC52" s="31"/>
      <c r="AI52" s="31"/>
      <c r="AJ52" s="2"/>
      <c r="AL52" s="2"/>
      <c r="AM52" s="2"/>
      <c r="AN52" s="2"/>
      <c r="AO52" s="45"/>
      <c r="AP52" s="45"/>
      <c r="AS52" s="11"/>
      <c r="AT52" s="45"/>
    </row>
    <row r="53" spans="1:46" s="40" customFormat="1" x14ac:dyDescent="0.25">
      <c r="A53" s="2"/>
      <c r="B53" s="27"/>
      <c r="C53" s="217"/>
      <c r="D53" s="27"/>
      <c r="E53" s="41"/>
      <c r="F53" s="55"/>
      <c r="G53" s="45"/>
      <c r="H53" s="11"/>
      <c r="I53" s="11"/>
      <c r="J53" s="45"/>
      <c r="K53" s="45"/>
      <c r="L53" s="45"/>
      <c r="M53" s="45"/>
      <c r="N53" s="45"/>
      <c r="O53" s="45"/>
      <c r="P53" s="34"/>
      <c r="Q53" s="103"/>
      <c r="R53" s="24"/>
      <c r="S53" s="156"/>
      <c r="T53" s="24"/>
      <c r="U53" s="35"/>
      <c r="V53" s="35"/>
      <c r="W53" s="35"/>
      <c r="X53" s="45"/>
      <c r="AC53" s="31"/>
      <c r="AI53" s="31"/>
      <c r="AJ53" s="2"/>
      <c r="AL53" s="2"/>
      <c r="AM53" s="2"/>
      <c r="AN53" s="2"/>
      <c r="AO53" s="45"/>
      <c r="AP53" s="45"/>
      <c r="AS53" s="11"/>
      <c r="AT53" s="45"/>
    </row>
    <row r="54" spans="1:46" s="40" customFormat="1" x14ac:dyDescent="0.25">
      <c r="A54" s="2"/>
      <c r="B54" s="27"/>
      <c r="C54" s="217"/>
      <c r="D54" s="27"/>
      <c r="E54" s="41"/>
      <c r="F54" s="55"/>
      <c r="G54" s="45"/>
      <c r="H54" s="11"/>
      <c r="I54" s="11"/>
      <c r="J54" s="45"/>
      <c r="K54" s="45"/>
      <c r="L54" s="45"/>
      <c r="M54" s="45"/>
      <c r="N54" s="45"/>
      <c r="O54" s="45"/>
      <c r="P54" s="5"/>
      <c r="Q54" s="102"/>
      <c r="R54" s="24"/>
      <c r="S54" s="156"/>
      <c r="T54" s="24"/>
      <c r="U54" s="2"/>
      <c r="V54" s="2"/>
      <c r="W54" s="2"/>
      <c r="X54" s="45"/>
      <c r="AC54" s="28"/>
      <c r="AI54" s="28"/>
      <c r="AJ54" s="14"/>
      <c r="AL54" s="14"/>
      <c r="AM54" s="14"/>
      <c r="AN54" s="14"/>
      <c r="AO54" s="45"/>
      <c r="AP54" s="45"/>
      <c r="AS54" s="11"/>
      <c r="AT54" s="45"/>
    </row>
    <row r="55" spans="1:46" s="40" customFormat="1" x14ac:dyDescent="0.25">
      <c r="A55" s="2"/>
      <c r="B55" s="27"/>
      <c r="C55" s="217"/>
      <c r="D55" s="27"/>
      <c r="E55" s="41"/>
      <c r="F55" s="55"/>
      <c r="G55" s="45"/>
      <c r="H55" s="11"/>
      <c r="I55" s="11"/>
      <c r="J55" s="51"/>
      <c r="K55" s="51"/>
      <c r="L55" s="51"/>
      <c r="M55" s="45"/>
      <c r="N55" s="45"/>
      <c r="O55" s="45"/>
      <c r="P55" s="5"/>
      <c r="Q55" s="102"/>
      <c r="R55" s="24"/>
      <c r="S55" s="156"/>
      <c r="T55" s="24"/>
      <c r="U55" s="2"/>
      <c r="V55" s="2"/>
      <c r="W55" s="2"/>
      <c r="X55" s="45"/>
      <c r="AC55" s="31"/>
      <c r="AI55" s="31"/>
      <c r="AM55" s="45"/>
      <c r="AO55" s="45"/>
      <c r="AP55" s="45"/>
      <c r="AS55" s="11"/>
      <c r="AT55" s="45"/>
    </row>
    <row r="56" spans="1:46" x14ac:dyDescent="0.25">
      <c r="B56" s="27"/>
      <c r="C56" s="217"/>
      <c r="D56" s="27"/>
      <c r="E56" s="41"/>
      <c r="F56" s="55"/>
      <c r="G56" s="45"/>
      <c r="H56" s="11"/>
      <c r="I56" s="11"/>
      <c r="M56" s="45"/>
      <c r="N56" s="45"/>
      <c r="O56" s="45"/>
      <c r="P56" s="34"/>
      <c r="Q56" s="103"/>
      <c r="R56" s="24"/>
      <c r="S56" s="156"/>
      <c r="T56" s="24"/>
      <c r="U56" s="29"/>
      <c r="V56" s="29"/>
      <c r="W56" s="29"/>
      <c r="AC56" s="31"/>
      <c r="AI56" s="31"/>
      <c r="AJ56" s="40"/>
      <c r="AL56" s="40"/>
      <c r="AM56" s="45"/>
      <c r="AN56" s="40"/>
    </row>
    <row r="57" spans="1:46" x14ac:dyDescent="0.25">
      <c r="B57" s="14"/>
      <c r="C57" s="13"/>
      <c r="M57" s="45"/>
      <c r="N57" s="45"/>
      <c r="R57" s="24"/>
      <c r="S57" s="156"/>
      <c r="T57" s="24"/>
      <c r="AC57" s="44"/>
      <c r="AI57" s="44"/>
      <c r="AJ57" s="40"/>
      <c r="AL57" s="40"/>
      <c r="AM57" s="45"/>
      <c r="AN57" s="40"/>
    </row>
    <row r="58" spans="1:46" x14ac:dyDescent="0.25">
      <c r="B58" s="27"/>
      <c r="C58" s="217"/>
      <c r="D58" s="27"/>
      <c r="P58" s="34"/>
      <c r="Q58" s="103"/>
      <c r="R58" s="24"/>
      <c r="S58" s="156"/>
      <c r="T58" s="24"/>
      <c r="U58" s="35"/>
      <c r="V58" s="35"/>
      <c r="W58" s="35"/>
      <c r="AC58" s="44"/>
      <c r="AI58" s="44"/>
    </row>
    <row r="59" spans="1:46" x14ac:dyDescent="0.25">
      <c r="B59" s="27"/>
      <c r="C59" s="217"/>
      <c r="D59" s="27"/>
      <c r="R59" s="24"/>
      <c r="S59" s="156"/>
      <c r="T59" s="24"/>
      <c r="AC59" s="31"/>
      <c r="AI59" s="31"/>
    </row>
    <row r="60" spans="1:46" x14ac:dyDescent="0.25">
      <c r="B60" s="27"/>
      <c r="C60" s="217"/>
      <c r="D60" s="27"/>
      <c r="P60" s="34"/>
      <c r="Q60" s="103"/>
      <c r="R60" s="24"/>
      <c r="S60" s="156"/>
      <c r="T60" s="24"/>
      <c r="U60" s="35"/>
      <c r="V60" s="35"/>
      <c r="W60" s="35"/>
    </row>
    <row r="61" spans="1:46" x14ac:dyDescent="0.25">
      <c r="B61" s="27"/>
      <c r="C61" s="217"/>
      <c r="D61" s="27"/>
      <c r="P61" s="34"/>
      <c r="Q61" s="103"/>
      <c r="R61" s="35"/>
      <c r="S61" s="159"/>
      <c r="T61" s="35"/>
      <c r="U61" s="35"/>
      <c r="V61" s="35"/>
      <c r="W61" s="35"/>
    </row>
    <row r="62" spans="1:46" x14ac:dyDescent="0.25">
      <c r="B62" s="27"/>
      <c r="C62" s="217"/>
      <c r="D62" s="27"/>
      <c r="P62" s="45"/>
      <c r="Q62" s="11"/>
      <c r="R62" s="45"/>
      <c r="S62" s="11"/>
      <c r="T62" s="45"/>
      <c r="U62" s="45"/>
      <c r="V62" s="45"/>
      <c r="W62" s="45"/>
    </row>
    <row r="63" spans="1:46" x14ac:dyDescent="0.25">
      <c r="B63" s="27"/>
      <c r="C63" s="217"/>
      <c r="D63" s="27"/>
      <c r="P63" s="45"/>
      <c r="Q63" s="11"/>
      <c r="R63" s="45"/>
      <c r="S63" s="11"/>
      <c r="T63" s="45"/>
      <c r="U63" s="45"/>
      <c r="V63" s="45"/>
      <c r="W63" s="45"/>
    </row>
    <row r="64" spans="1:46" x14ac:dyDescent="0.25">
      <c r="B64" s="27"/>
      <c r="C64" s="217"/>
      <c r="D64" s="27"/>
      <c r="P64" s="45"/>
      <c r="Q64" s="11"/>
      <c r="R64" s="45"/>
      <c r="S64" s="11"/>
      <c r="T64" s="45"/>
      <c r="U64" s="45"/>
      <c r="V64" s="45"/>
      <c r="W64" s="45"/>
    </row>
    <row r="65" spans="2:23" x14ac:dyDescent="0.25">
      <c r="B65" s="27"/>
      <c r="C65" s="217"/>
      <c r="D65" s="27"/>
      <c r="P65" s="45"/>
      <c r="Q65" s="11"/>
      <c r="R65" s="45"/>
      <c r="S65" s="11"/>
      <c r="T65" s="45"/>
      <c r="U65" s="45"/>
      <c r="V65" s="45"/>
      <c r="W65" s="45"/>
    </row>
    <row r="66" spans="2:23" x14ac:dyDescent="0.25">
      <c r="B66" s="27"/>
      <c r="C66" s="217"/>
      <c r="D66" s="27"/>
      <c r="P66" s="45"/>
      <c r="Q66" s="11"/>
      <c r="R66" s="45"/>
      <c r="S66" s="11"/>
      <c r="T66" s="45"/>
      <c r="U66" s="45"/>
      <c r="V66" s="45"/>
      <c r="W66" s="45"/>
    </row>
    <row r="67" spans="2:23" x14ac:dyDescent="0.25">
      <c r="B67" s="27"/>
      <c r="C67" s="217"/>
      <c r="D67" s="27"/>
    </row>
    <row r="68" spans="2:23" x14ac:dyDescent="0.25">
      <c r="B68" s="27"/>
      <c r="C68" s="217"/>
      <c r="D68" s="27"/>
    </row>
    <row r="69" spans="2:23" x14ac:dyDescent="0.25">
      <c r="B69" s="27"/>
      <c r="C69" s="217"/>
      <c r="D69" s="27"/>
    </row>
    <row r="70" spans="2:23" x14ac:dyDescent="0.25">
      <c r="B70" s="27"/>
      <c r="C70" s="217"/>
      <c r="D70" s="27"/>
    </row>
    <row r="71" spans="2:23" x14ac:dyDescent="0.25">
      <c r="B71" s="45"/>
      <c r="C71" s="11"/>
    </row>
    <row r="72" spans="2:23" x14ac:dyDescent="0.25">
      <c r="B72" s="45"/>
      <c r="C72" s="11"/>
    </row>
    <row r="73" spans="2:23" x14ac:dyDescent="0.25">
      <c r="B73" s="27"/>
      <c r="C73" s="217"/>
      <c r="D73" s="27"/>
    </row>
    <row r="74" spans="2:23" x14ac:dyDescent="0.25">
      <c r="B74" s="27"/>
      <c r="C74" s="217"/>
      <c r="D74" s="27"/>
    </row>
    <row r="75" spans="2:23" x14ac:dyDescent="0.25">
      <c r="B75" s="27"/>
      <c r="C75" s="217"/>
      <c r="D75" s="27"/>
    </row>
    <row r="76" spans="2:23" x14ac:dyDescent="0.25">
      <c r="B76" s="14"/>
      <c r="C76" s="13"/>
    </row>
    <row r="77" spans="2:23" x14ac:dyDescent="0.25">
      <c r="B77" s="27"/>
      <c r="C77" s="217"/>
      <c r="D77" s="27"/>
    </row>
    <row r="78" spans="2:23" x14ac:dyDescent="0.25">
      <c r="B78" s="45"/>
      <c r="C78" s="11"/>
    </row>
    <row r="79" spans="2:23" x14ac:dyDescent="0.25">
      <c r="B79" s="45"/>
      <c r="C79" s="11"/>
    </row>
    <row r="80" spans="2:23" x14ac:dyDescent="0.25">
      <c r="B80" s="45"/>
      <c r="C80" s="11"/>
    </row>
    <row r="81" spans="2:4" x14ac:dyDescent="0.25">
      <c r="B81" s="27"/>
      <c r="C81" s="217"/>
      <c r="D81" s="27"/>
    </row>
    <row r="82" spans="2:4" x14ac:dyDescent="0.25">
      <c r="B82" s="27"/>
      <c r="C82" s="217"/>
      <c r="D82" s="27"/>
    </row>
    <row r="83" spans="2:4" x14ac:dyDescent="0.25">
      <c r="B83" s="27"/>
      <c r="C83" s="217"/>
      <c r="D83" s="27"/>
    </row>
    <row r="84" spans="2:4" x14ac:dyDescent="0.25">
      <c r="B84" s="27"/>
      <c r="C84" s="217"/>
      <c r="D84" s="27"/>
    </row>
    <row r="85" spans="2:4" x14ac:dyDescent="0.25">
      <c r="B85" s="27"/>
      <c r="C85" s="217"/>
      <c r="D85" s="27"/>
    </row>
    <row r="86" spans="2:4" x14ac:dyDescent="0.25">
      <c r="B86" s="27"/>
      <c r="C86" s="217"/>
      <c r="D86" s="27"/>
    </row>
    <row r="87" spans="2:4" x14ac:dyDescent="0.25">
      <c r="B87" s="27"/>
      <c r="C87" s="217"/>
      <c r="D87" s="27"/>
    </row>
    <row r="88" spans="2:4" x14ac:dyDescent="0.25">
      <c r="B88" s="27"/>
      <c r="C88" s="217"/>
      <c r="D88" s="27"/>
    </row>
    <row r="89" spans="2:4" x14ac:dyDescent="0.25">
      <c r="B89" s="27"/>
      <c r="C89" s="217"/>
      <c r="D89" s="27"/>
    </row>
    <row r="90" spans="2:4" x14ac:dyDescent="0.25">
      <c r="B90" s="27"/>
      <c r="C90" s="217"/>
      <c r="D90" s="27"/>
    </row>
    <row r="91" spans="2:4" x14ac:dyDescent="0.25">
      <c r="B91" s="27"/>
      <c r="C91" s="217"/>
      <c r="D91" s="27"/>
    </row>
    <row r="92" spans="2:4" x14ac:dyDescent="0.25">
      <c r="B92" s="27"/>
      <c r="C92" s="217"/>
      <c r="D92" s="27"/>
    </row>
    <row r="93" spans="2:4" x14ac:dyDescent="0.25">
      <c r="B93" s="27"/>
      <c r="C93" s="217"/>
      <c r="D93" s="27"/>
    </row>
    <row r="94" spans="2:4" x14ac:dyDescent="0.25">
      <c r="B94" s="27"/>
      <c r="C94" s="217"/>
      <c r="D94" s="27"/>
    </row>
    <row r="95" spans="2:4" x14ac:dyDescent="0.25">
      <c r="B95" s="27"/>
      <c r="C95" s="217"/>
      <c r="D95" s="27"/>
    </row>
    <row r="96" spans="2:4" x14ac:dyDescent="0.25">
      <c r="B96" s="45"/>
      <c r="C96" s="11"/>
    </row>
    <row r="97" spans="2:4" x14ac:dyDescent="0.25">
      <c r="B97" s="27"/>
      <c r="C97" s="217"/>
      <c r="D97" s="27"/>
    </row>
    <row r="98" spans="2:4" x14ac:dyDescent="0.25">
      <c r="B98" s="27"/>
      <c r="C98" s="217"/>
      <c r="D98" s="27"/>
    </row>
    <row r="99" spans="2:4" x14ac:dyDescent="0.25">
      <c r="B99" s="27"/>
      <c r="C99" s="217"/>
      <c r="D99" s="27"/>
    </row>
    <row r="100" spans="2:4" x14ac:dyDescent="0.25">
      <c r="B100" s="27"/>
      <c r="C100" s="217"/>
      <c r="D100" s="27"/>
    </row>
    <row r="101" spans="2:4" x14ac:dyDescent="0.25">
      <c r="B101" s="27"/>
      <c r="C101" s="217"/>
      <c r="D101" s="27"/>
    </row>
    <row r="102" spans="2:4" x14ac:dyDescent="0.25">
      <c r="B102" s="27"/>
      <c r="C102" s="217"/>
      <c r="D102" s="27"/>
    </row>
    <row r="103" spans="2:4" x14ac:dyDescent="0.25">
      <c r="B103" s="27"/>
      <c r="C103" s="217"/>
      <c r="D103" s="27"/>
    </row>
    <row r="104" spans="2:4" x14ac:dyDescent="0.25">
      <c r="B104" s="27"/>
      <c r="C104" s="217"/>
      <c r="D104" s="27"/>
    </row>
    <row r="105" spans="2:4" x14ac:dyDescent="0.25">
      <c r="B105" s="27"/>
      <c r="C105" s="217"/>
      <c r="D105" s="27"/>
    </row>
    <row r="106" spans="2:4" x14ac:dyDescent="0.25">
      <c r="B106" s="14"/>
      <c r="C106" s="13"/>
    </row>
    <row r="107" spans="2:4" x14ac:dyDescent="0.25">
      <c r="B107" s="27"/>
      <c r="C107" s="217"/>
      <c r="D107" s="27"/>
    </row>
    <row r="108" spans="2:4" x14ac:dyDescent="0.25">
      <c r="B108" s="27"/>
      <c r="C108" s="217"/>
      <c r="D108" s="27"/>
    </row>
    <row r="109" spans="2:4" x14ac:dyDescent="0.25">
      <c r="B109" s="27"/>
      <c r="C109" s="217"/>
      <c r="D109" s="27"/>
    </row>
    <row r="110" spans="2:4" x14ac:dyDescent="0.25">
      <c r="B110" s="27"/>
      <c r="C110" s="217"/>
      <c r="D110" s="27"/>
    </row>
    <row r="111" spans="2:4" x14ac:dyDescent="0.25">
      <c r="B111" s="27"/>
      <c r="C111" s="217"/>
      <c r="D111" s="27"/>
    </row>
    <row r="112" spans="2:4" x14ac:dyDescent="0.25">
      <c r="B112" s="27"/>
      <c r="C112" s="217"/>
      <c r="D112" s="27"/>
    </row>
    <row r="113" spans="2:4" x14ac:dyDescent="0.25">
      <c r="B113" s="45"/>
      <c r="C113" s="11"/>
    </row>
    <row r="114" spans="2:4" x14ac:dyDescent="0.25">
      <c r="B114" s="27"/>
      <c r="C114" s="217"/>
      <c r="D114" s="27"/>
    </row>
    <row r="115" spans="2:4" x14ac:dyDescent="0.25">
      <c r="B115" s="27"/>
      <c r="C115" s="217"/>
      <c r="D115" s="27"/>
    </row>
    <row r="116" spans="2:4" x14ac:dyDescent="0.25">
      <c r="B116" s="45"/>
      <c r="C116" s="11"/>
    </row>
    <row r="117" spans="2:4" x14ac:dyDescent="0.25">
      <c r="B117" s="45"/>
      <c r="C117" s="11"/>
    </row>
    <row r="118" spans="2:4" x14ac:dyDescent="0.25">
      <c r="B118" s="27"/>
      <c r="C118" s="217"/>
      <c r="D118" s="27"/>
    </row>
    <row r="119" spans="2:4" x14ac:dyDescent="0.25">
      <c r="B119" s="27"/>
      <c r="C119" s="217"/>
      <c r="D119" s="27"/>
    </row>
    <row r="120" spans="2:4" x14ac:dyDescent="0.25">
      <c r="B120" s="27"/>
      <c r="C120" s="217"/>
      <c r="D120" s="27"/>
    </row>
    <row r="121" spans="2:4" x14ac:dyDescent="0.25">
      <c r="B121" s="27"/>
      <c r="C121" s="217"/>
      <c r="D121" s="27"/>
    </row>
    <row r="122" spans="2:4" x14ac:dyDescent="0.25">
      <c r="B122" s="27"/>
      <c r="C122" s="217"/>
      <c r="D122" s="27"/>
    </row>
    <row r="123" spans="2:4" x14ac:dyDescent="0.25">
      <c r="B123" s="27"/>
      <c r="C123" s="217"/>
      <c r="D123" s="27"/>
    </row>
    <row r="124" spans="2:4" x14ac:dyDescent="0.25">
      <c r="B124" s="45"/>
      <c r="C124" s="11"/>
    </row>
    <row r="125" spans="2:4" x14ac:dyDescent="0.25">
      <c r="B125" s="45"/>
      <c r="C125" s="11"/>
    </row>
    <row r="126" spans="2:4" x14ac:dyDescent="0.25">
      <c r="B126" s="27"/>
      <c r="C126" s="217"/>
      <c r="D126" s="27"/>
    </row>
    <row r="127" spans="2:4" x14ac:dyDescent="0.25">
      <c r="B127" s="27"/>
      <c r="C127" s="217"/>
      <c r="D127" s="27"/>
    </row>
    <row r="128" spans="2:4" x14ac:dyDescent="0.25">
      <c r="B128" s="14"/>
      <c r="C128" s="13"/>
    </row>
    <row r="129" spans="2:4" x14ac:dyDescent="0.25">
      <c r="B129" s="27"/>
      <c r="C129" s="217"/>
      <c r="D129" s="27"/>
    </row>
    <row r="130" spans="2:4" x14ac:dyDescent="0.25">
      <c r="B130" s="27"/>
      <c r="C130" s="217"/>
      <c r="D130" s="27"/>
    </row>
    <row r="131" spans="2:4" x14ac:dyDescent="0.25">
      <c r="B131" s="27"/>
      <c r="C131" s="217"/>
      <c r="D131" s="27"/>
    </row>
    <row r="132" spans="2:4" x14ac:dyDescent="0.25">
      <c r="B132" s="27"/>
      <c r="C132" s="217"/>
      <c r="D132" s="27"/>
    </row>
    <row r="133" spans="2:4" x14ac:dyDescent="0.25">
      <c r="B133" s="27"/>
      <c r="C133" s="217"/>
      <c r="D133" s="27"/>
    </row>
    <row r="134" spans="2:4" x14ac:dyDescent="0.25">
      <c r="B134" s="27"/>
      <c r="C134" s="217"/>
      <c r="D134" s="27"/>
    </row>
    <row r="135" spans="2:4" x14ac:dyDescent="0.25">
      <c r="B135" s="27"/>
      <c r="C135" s="217"/>
      <c r="D135" s="27"/>
    </row>
    <row r="136" spans="2:4" x14ac:dyDescent="0.25">
      <c r="B136" s="45"/>
      <c r="C136" s="11"/>
    </row>
    <row r="137" spans="2:4" x14ac:dyDescent="0.25">
      <c r="B137" s="27"/>
      <c r="C137" s="217"/>
      <c r="D137" s="27"/>
    </row>
    <row r="138" spans="2:4" x14ac:dyDescent="0.25">
      <c r="B138" s="45"/>
      <c r="C138" s="11"/>
    </row>
    <row r="139" spans="2:4" x14ac:dyDescent="0.25">
      <c r="B139" s="27"/>
      <c r="C139" s="217"/>
      <c r="D139" s="27"/>
    </row>
    <row r="140" spans="2:4" x14ac:dyDescent="0.25">
      <c r="B140" s="45"/>
      <c r="C140" s="11"/>
    </row>
    <row r="141" spans="2:4" x14ac:dyDescent="0.25">
      <c r="B141" s="27"/>
      <c r="C141" s="217"/>
      <c r="D141" s="27"/>
    </row>
    <row r="142" spans="2:4" x14ac:dyDescent="0.25">
      <c r="B142" s="27"/>
      <c r="C142" s="217"/>
      <c r="D142" s="27"/>
    </row>
    <row r="143" spans="2:4" x14ac:dyDescent="0.25">
      <c r="B143" s="27"/>
      <c r="C143" s="217"/>
      <c r="D143" s="27"/>
    </row>
    <row r="144" spans="2:4" x14ac:dyDescent="0.25">
      <c r="B144" s="27"/>
      <c r="C144" s="217"/>
      <c r="D144" s="27"/>
    </row>
    <row r="145" spans="2:4" x14ac:dyDescent="0.25">
      <c r="B145" s="27"/>
      <c r="C145" s="217"/>
      <c r="D145" s="27"/>
    </row>
    <row r="146" spans="2:4" x14ac:dyDescent="0.25">
      <c r="B146" s="27"/>
      <c r="C146" s="217"/>
      <c r="D146" s="27"/>
    </row>
    <row r="147" spans="2:4" x14ac:dyDescent="0.25">
      <c r="B147" s="27"/>
      <c r="C147" s="217"/>
      <c r="D147" s="27"/>
    </row>
    <row r="148" spans="2:4" x14ac:dyDescent="0.25">
      <c r="B148" s="27"/>
      <c r="C148" s="217"/>
      <c r="D148" s="27"/>
    </row>
    <row r="149" spans="2:4" x14ac:dyDescent="0.25">
      <c r="B149" s="27"/>
      <c r="C149" s="217"/>
      <c r="D149" s="27"/>
    </row>
    <row r="150" spans="2:4" x14ac:dyDescent="0.25">
      <c r="B150" s="27"/>
      <c r="C150" s="217"/>
      <c r="D150" s="27"/>
    </row>
    <row r="151" spans="2:4" x14ac:dyDescent="0.25">
      <c r="B151" s="27"/>
      <c r="C151" s="217"/>
      <c r="D151" s="27"/>
    </row>
    <row r="152" spans="2:4" x14ac:dyDescent="0.25">
      <c r="B152" s="27"/>
      <c r="C152" s="217"/>
      <c r="D152" s="27"/>
    </row>
    <row r="153" spans="2:4" x14ac:dyDescent="0.25">
      <c r="B153" s="27"/>
      <c r="C153" s="217"/>
      <c r="D153" s="27"/>
    </row>
    <row r="154" spans="2:4" x14ac:dyDescent="0.25">
      <c r="B154" s="27"/>
      <c r="C154" s="217"/>
      <c r="D154" s="27"/>
    </row>
    <row r="155" spans="2:4" x14ac:dyDescent="0.25">
      <c r="B155" s="27"/>
      <c r="C155" s="217"/>
      <c r="D155" s="27"/>
    </row>
    <row r="156" spans="2:4" x14ac:dyDescent="0.25">
      <c r="B156" s="27"/>
      <c r="C156" s="217"/>
      <c r="D156" s="27"/>
    </row>
    <row r="157" spans="2:4" x14ac:dyDescent="0.25">
      <c r="B157" s="45"/>
      <c r="C157" s="11"/>
    </row>
    <row r="158" spans="2:4" x14ac:dyDescent="0.25">
      <c r="B158" s="45"/>
      <c r="C158" s="11"/>
    </row>
    <row r="159" spans="2:4" x14ac:dyDescent="0.25">
      <c r="B159" s="27"/>
      <c r="C159" s="217"/>
      <c r="D159" s="27"/>
    </row>
    <row r="160" spans="2:4" x14ac:dyDescent="0.25">
      <c r="B160" s="45"/>
      <c r="C160" s="11"/>
    </row>
    <row r="161" spans="1:4" x14ac:dyDescent="0.25">
      <c r="B161" s="27"/>
      <c r="C161" s="217"/>
      <c r="D161" s="27"/>
    </row>
    <row r="162" spans="1:4" x14ac:dyDescent="0.25">
      <c r="B162" s="45"/>
      <c r="C162" s="11"/>
    </row>
    <row r="163" spans="1:4" x14ac:dyDescent="0.25">
      <c r="B163" s="27"/>
      <c r="C163" s="217"/>
      <c r="D163" s="27"/>
    </row>
    <row r="164" spans="1:4" x14ac:dyDescent="0.25">
      <c r="A164" s="39" t="s">
        <v>59</v>
      </c>
      <c r="B164" s="27"/>
      <c r="C164" s="217"/>
      <c r="D164" s="27"/>
    </row>
    <row r="165" spans="1:4" x14ac:dyDescent="0.25">
      <c r="A165" s="42" t="s">
        <v>60</v>
      </c>
      <c r="B165" s="45"/>
      <c r="C165" s="11"/>
      <c r="D165" s="45"/>
    </row>
    <row r="166" spans="1:4" x14ac:dyDescent="0.25">
      <c r="A166" s="42" t="s">
        <v>61</v>
      </c>
      <c r="B166" s="45"/>
      <c r="C166" s="11"/>
      <c r="D166" s="45"/>
    </row>
    <row r="167" spans="1:4" x14ac:dyDescent="0.25">
      <c r="A167" s="42"/>
      <c r="B167" s="45"/>
      <c r="C167" s="11"/>
      <c r="D167" s="45"/>
    </row>
    <row r="168" spans="1:4" x14ac:dyDescent="0.25">
      <c r="A168" s="43"/>
      <c r="B168" s="45"/>
      <c r="C168" s="11"/>
      <c r="D168" s="45"/>
    </row>
    <row r="169" spans="1:4" x14ac:dyDescent="0.25">
      <c r="B169" s="45"/>
      <c r="C169" s="11"/>
      <c r="D169" s="45"/>
    </row>
    <row r="170" spans="1:4" x14ac:dyDescent="0.25">
      <c r="A170" s="22" t="s">
        <v>62</v>
      </c>
    </row>
    <row r="171" spans="1:4" x14ac:dyDescent="0.25">
      <c r="A171" s="45"/>
    </row>
    <row r="172" spans="1:4" x14ac:dyDescent="0.25">
      <c r="A172" s="45"/>
    </row>
    <row r="173" spans="1:4" x14ac:dyDescent="0.25">
      <c r="A173" s="45"/>
    </row>
    <row r="174" spans="1:4" x14ac:dyDescent="0.25">
      <c r="A174" s="45"/>
    </row>
    <row r="175" spans="1:4" x14ac:dyDescent="0.25">
      <c r="A175" s="45"/>
    </row>
    <row r="176" spans="1:4" x14ac:dyDescent="0.25">
      <c r="A176" s="14"/>
    </row>
    <row r="177" spans="1:1" x14ac:dyDescent="0.25">
      <c r="A177" s="14"/>
    </row>
    <row r="178" spans="1:1" x14ac:dyDescent="0.25">
      <c r="A178" s="14"/>
    </row>
  </sheetData>
  <autoFilter ref="B3:AU3" xr:uid="{507A5335-5E77-3044-9F9B-1E9C1EC6A046}">
    <sortState xmlns:xlrd2="http://schemas.microsoft.com/office/spreadsheetml/2017/richdata2" ref="B4:AU29">
      <sortCondition ref="P3:P29"/>
    </sortState>
  </autoFilter>
  <phoneticPr fontId="3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D05A-006A-C74A-8CC8-3C4ABE6B8189}">
  <dimension ref="A1:AF12"/>
  <sheetViews>
    <sheetView zoomScaleNormal="100" workbookViewId="0">
      <pane xSplit="2" ySplit="3" topLeftCell="P4" activePane="bottomRight" state="frozen"/>
      <selection pane="topRight" activeCell="C1" sqref="C1"/>
      <selection pane="bottomLeft" activeCell="A5" sqref="A5"/>
      <selection pane="bottomRight" activeCell="B10" sqref="B10"/>
    </sheetView>
  </sheetViews>
  <sheetFormatPr baseColWidth="10" defaultRowHeight="19" x14ac:dyDescent="0.25"/>
  <cols>
    <col min="1" max="1" width="4.83203125" style="2" customWidth="1"/>
    <col min="2" max="2" width="43.83203125" style="2" customWidth="1"/>
    <col min="3" max="3" width="26.5" style="2" customWidth="1"/>
    <col min="4" max="4" width="44.6640625" style="2" customWidth="1"/>
    <col min="5" max="5" width="24.83203125" style="5" customWidth="1"/>
    <col min="6" max="7" width="15.83203125" style="45" customWidth="1"/>
    <col min="8" max="8" width="30.83203125" style="5" customWidth="1"/>
    <col min="9" max="9" width="30.6640625" style="5" customWidth="1"/>
    <col min="10" max="11" width="37.83203125" style="199" customWidth="1"/>
    <col min="12" max="12" width="12.83203125" style="2" customWidth="1"/>
    <col min="13" max="14" width="12.83203125" style="5" customWidth="1"/>
    <col min="15" max="15" width="5" style="45" customWidth="1"/>
    <col min="16" max="18" width="24.83203125" style="5" customWidth="1"/>
    <col min="19" max="21" width="12.83203125" style="2" customWidth="1"/>
    <col min="22" max="22" width="20.83203125" style="45" customWidth="1"/>
    <col min="23" max="23" width="16.83203125" style="2" customWidth="1"/>
    <col min="24" max="24" width="4.83203125" style="2" customWidth="1"/>
    <col min="25" max="26" width="15.83203125" style="45" customWidth="1"/>
    <col min="27" max="27" width="17.5" style="2" customWidth="1"/>
    <col min="28" max="28" width="17.33203125" style="45" customWidth="1"/>
    <col min="29" max="29" width="13.5" style="2" customWidth="1"/>
    <col min="30" max="30" width="10.83203125" style="2" customWidth="1"/>
    <col min="31" max="31" width="63.83203125" style="2" customWidth="1"/>
    <col min="32" max="32" width="43.33203125" style="2" customWidth="1"/>
    <col min="33" max="16384" width="10.83203125" style="2"/>
  </cols>
  <sheetData>
    <row r="1" spans="1:32" ht="21" x14ac:dyDescent="0.25">
      <c r="A1" s="57" t="s">
        <v>65</v>
      </c>
      <c r="B1" s="17" t="s">
        <v>342</v>
      </c>
      <c r="C1" s="17"/>
      <c r="D1" s="19"/>
      <c r="J1" s="17"/>
      <c r="K1" s="17"/>
      <c r="P1" s="62" t="s">
        <v>27</v>
      </c>
      <c r="Q1" s="62"/>
      <c r="R1" s="62"/>
      <c r="S1" s="22"/>
      <c r="T1" s="22"/>
      <c r="U1" s="22"/>
      <c r="Y1" s="62" t="s">
        <v>28</v>
      </c>
      <c r="Z1" s="41"/>
      <c r="AD1" s="21"/>
      <c r="AE1" s="21"/>
    </row>
    <row r="2" spans="1:32" s="7" customFormat="1" ht="60" x14ac:dyDescent="0.2">
      <c r="A2" s="3"/>
      <c r="B2" s="18" t="s">
        <v>4</v>
      </c>
      <c r="C2" s="18" t="s">
        <v>502</v>
      </c>
      <c r="D2" s="18" t="s">
        <v>0</v>
      </c>
      <c r="E2" s="18" t="s">
        <v>7</v>
      </c>
      <c r="F2" s="18" t="s">
        <v>1</v>
      </c>
      <c r="G2" s="18" t="s">
        <v>2</v>
      </c>
      <c r="H2" s="18" t="s">
        <v>295</v>
      </c>
      <c r="I2" s="18" t="s">
        <v>306</v>
      </c>
      <c r="J2" s="18" t="s">
        <v>296</v>
      </c>
      <c r="K2" s="18" t="s">
        <v>297</v>
      </c>
      <c r="L2" s="18" t="s">
        <v>343</v>
      </c>
      <c r="M2" s="18" t="s">
        <v>3</v>
      </c>
      <c r="N2" s="18" t="s">
        <v>57</v>
      </c>
      <c r="O2" s="45"/>
      <c r="P2" s="18" t="s">
        <v>298</v>
      </c>
      <c r="Q2" s="18" t="s">
        <v>299</v>
      </c>
      <c r="R2" s="18" t="s">
        <v>344</v>
      </c>
      <c r="S2" s="18" t="s">
        <v>345</v>
      </c>
      <c r="T2" s="18" t="s">
        <v>346</v>
      </c>
      <c r="U2" s="18" t="s">
        <v>347</v>
      </c>
      <c r="V2" s="18" t="s">
        <v>348</v>
      </c>
      <c r="W2" s="18" t="s">
        <v>349</v>
      </c>
      <c r="X2" s="45"/>
      <c r="Y2" s="18" t="s">
        <v>12</v>
      </c>
      <c r="Z2" s="18" t="s">
        <v>13</v>
      </c>
      <c r="AA2" s="100" t="s">
        <v>38</v>
      </c>
      <c r="AB2" s="100" t="s">
        <v>58</v>
      </c>
      <c r="AC2" s="100" t="s">
        <v>10</v>
      </c>
      <c r="AD2" s="100" t="s">
        <v>11</v>
      </c>
      <c r="AE2" s="18" t="s">
        <v>183</v>
      </c>
      <c r="AF2" s="18" t="s">
        <v>34</v>
      </c>
    </row>
    <row r="3" spans="1:32" s="3" customFormat="1" ht="20" x14ac:dyDescent="0.2">
      <c r="B3" s="15"/>
      <c r="C3" s="15"/>
      <c r="D3" s="15"/>
      <c r="E3" s="15"/>
      <c r="F3" s="45"/>
      <c r="G3" s="45"/>
      <c r="H3" s="15"/>
      <c r="I3" s="15"/>
      <c r="J3" s="45"/>
      <c r="K3" s="45"/>
      <c r="L3" s="15" t="s">
        <v>350</v>
      </c>
      <c r="M3" s="15"/>
      <c r="N3" s="15"/>
      <c r="O3" s="45"/>
      <c r="P3" s="15"/>
      <c r="Q3" s="15"/>
      <c r="R3" s="15"/>
      <c r="S3" s="15" t="s">
        <v>5</v>
      </c>
      <c r="T3" s="15" t="s">
        <v>351</v>
      </c>
      <c r="U3" s="15" t="s">
        <v>352</v>
      </c>
      <c r="V3" s="15"/>
      <c r="W3" s="15" t="s">
        <v>353</v>
      </c>
      <c r="X3" s="45"/>
      <c r="Y3" s="15" t="s">
        <v>18</v>
      </c>
      <c r="Z3" s="15" t="s">
        <v>18</v>
      </c>
      <c r="AA3" s="15" t="s">
        <v>19</v>
      </c>
      <c r="AB3" s="15" t="s">
        <v>125</v>
      </c>
      <c r="AC3" s="83" t="s">
        <v>126</v>
      </c>
      <c r="AD3" s="15" t="s">
        <v>9</v>
      </c>
      <c r="AE3" s="15"/>
      <c r="AF3" s="15"/>
    </row>
    <row r="4" spans="1:32" ht="20" x14ac:dyDescent="0.25">
      <c r="B4" s="189" t="s">
        <v>358</v>
      </c>
      <c r="C4" s="38" t="s">
        <v>503</v>
      </c>
      <c r="D4" s="189" t="s">
        <v>359</v>
      </c>
      <c r="E4" s="187" t="s">
        <v>69</v>
      </c>
      <c r="F4" s="99">
        <v>46.402905682941899</v>
      </c>
      <c r="G4" s="99">
        <v>-63.812438875988398</v>
      </c>
      <c r="H4" s="38" t="s">
        <v>184</v>
      </c>
      <c r="I4" s="38" t="s">
        <v>284</v>
      </c>
      <c r="J4" s="187" t="s">
        <v>69</v>
      </c>
      <c r="K4" s="71" t="s">
        <v>468</v>
      </c>
      <c r="L4" s="202">
        <v>69</v>
      </c>
      <c r="M4" s="187">
        <v>2020</v>
      </c>
      <c r="N4" s="187">
        <v>2040</v>
      </c>
      <c r="O4" s="196"/>
      <c r="P4" s="187" t="s">
        <v>354</v>
      </c>
      <c r="Q4" s="38" t="s">
        <v>355</v>
      </c>
      <c r="R4" s="38" t="s">
        <v>356</v>
      </c>
      <c r="S4" s="202">
        <v>10</v>
      </c>
      <c r="T4" s="202">
        <v>20</v>
      </c>
      <c r="U4" s="202">
        <v>2</v>
      </c>
      <c r="V4" s="189" t="s">
        <v>338</v>
      </c>
      <c r="W4" s="105"/>
      <c r="X4" s="197"/>
      <c r="Y4" s="202">
        <v>2</v>
      </c>
      <c r="Z4" s="202">
        <v>2</v>
      </c>
      <c r="AA4" s="105"/>
      <c r="AB4" s="124"/>
      <c r="AC4" s="105"/>
      <c r="AD4" s="105"/>
      <c r="AE4" s="16"/>
      <c r="AF4" s="16"/>
    </row>
    <row r="5" spans="1:32" ht="20" x14ac:dyDescent="0.25">
      <c r="B5" s="189" t="s">
        <v>360</v>
      </c>
      <c r="C5" s="38" t="s">
        <v>504</v>
      </c>
      <c r="D5" s="189" t="s">
        <v>66</v>
      </c>
      <c r="E5" s="187" t="s">
        <v>69</v>
      </c>
      <c r="F5" s="99">
        <v>46.4381704871873</v>
      </c>
      <c r="G5" s="99">
        <v>-63.823704137427498</v>
      </c>
      <c r="H5" s="38" t="s">
        <v>184</v>
      </c>
      <c r="I5" s="38" t="s">
        <v>284</v>
      </c>
      <c r="J5" s="187" t="s">
        <v>123</v>
      </c>
      <c r="K5" s="71" t="s">
        <v>479</v>
      </c>
      <c r="L5" s="202">
        <v>69</v>
      </c>
      <c r="M5" s="187">
        <v>2020</v>
      </c>
      <c r="N5" s="187">
        <v>2040</v>
      </c>
      <c r="O5" s="196"/>
      <c r="P5" s="187" t="s">
        <v>354</v>
      </c>
      <c r="Q5" s="38" t="s">
        <v>355</v>
      </c>
      <c r="R5" s="38" t="s">
        <v>356</v>
      </c>
      <c r="S5" s="202">
        <v>1</v>
      </c>
      <c r="T5" s="202">
        <v>2</v>
      </c>
      <c r="U5" s="202">
        <v>2</v>
      </c>
      <c r="V5" s="189" t="s">
        <v>422</v>
      </c>
      <c r="W5" s="105"/>
      <c r="X5" s="197"/>
      <c r="Y5" s="202">
        <v>2</v>
      </c>
      <c r="Z5" s="202">
        <v>2</v>
      </c>
      <c r="AA5" s="105"/>
      <c r="AB5" s="124"/>
      <c r="AC5" s="105"/>
      <c r="AD5" s="105"/>
      <c r="AE5" s="16"/>
      <c r="AF5" s="16"/>
    </row>
    <row r="6" spans="1:32" x14ac:dyDescent="0.25">
      <c r="E6" s="2"/>
      <c r="H6" s="2"/>
      <c r="I6" s="2"/>
      <c r="M6" s="2"/>
      <c r="N6" s="2"/>
      <c r="O6" s="2"/>
      <c r="P6" s="2"/>
      <c r="Q6" s="2"/>
      <c r="R6" s="2"/>
      <c r="S6" s="200"/>
      <c r="T6" s="200"/>
      <c r="V6" s="2"/>
      <c r="Y6" s="2"/>
      <c r="Z6" s="2"/>
      <c r="AB6" s="2"/>
    </row>
    <row r="7" spans="1:32" x14ac:dyDescent="0.25">
      <c r="D7" s="27"/>
      <c r="E7" s="34"/>
      <c r="F7" s="5"/>
      <c r="G7" s="5"/>
      <c r="L7" s="45"/>
      <c r="M7" s="34"/>
      <c r="N7" s="34"/>
      <c r="S7" s="24"/>
      <c r="T7" s="24"/>
      <c r="U7" s="24"/>
      <c r="W7" s="29"/>
      <c r="X7" s="29"/>
      <c r="Y7" s="2"/>
      <c r="Z7" s="2"/>
      <c r="AA7" s="45"/>
      <c r="AB7" s="2"/>
    </row>
    <row r="8" spans="1:32" x14ac:dyDescent="0.25">
      <c r="A8" s="201" t="s">
        <v>173</v>
      </c>
      <c r="B8" s="10"/>
      <c r="C8" s="10"/>
      <c r="O8" s="5"/>
      <c r="P8" s="34"/>
      <c r="Q8" s="34"/>
      <c r="R8" s="34"/>
      <c r="S8" s="5"/>
      <c r="T8" s="5"/>
      <c r="U8" s="45"/>
      <c r="V8" s="5"/>
      <c r="Y8" s="2"/>
      <c r="Z8" s="2"/>
      <c r="AB8" s="2"/>
    </row>
    <row r="9" spans="1:32" x14ac:dyDescent="0.25">
      <c r="B9" s="6"/>
      <c r="C9" s="6"/>
      <c r="D9" s="34"/>
      <c r="E9" s="34"/>
      <c r="F9" s="34"/>
      <c r="H9" s="45"/>
      <c r="I9" s="45"/>
      <c r="L9" s="34"/>
      <c r="M9" s="25"/>
      <c r="N9" s="34"/>
      <c r="O9" s="34"/>
      <c r="P9" s="34"/>
      <c r="Q9" s="34"/>
      <c r="R9" s="34"/>
      <c r="S9" s="45"/>
      <c r="T9" s="45"/>
      <c r="U9" s="34"/>
      <c r="V9" s="24"/>
      <c r="W9" s="24"/>
      <c r="X9" s="36"/>
      <c r="Y9" s="2"/>
      <c r="Z9" s="2"/>
      <c r="AB9" s="2"/>
    </row>
    <row r="10" spans="1:32" x14ac:dyDescent="0.25">
      <c r="B10" s="6"/>
      <c r="C10" s="6"/>
      <c r="D10" s="34"/>
      <c r="E10" s="34"/>
      <c r="F10" s="34"/>
      <c r="H10" s="45"/>
      <c r="I10" s="45"/>
      <c r="L10" s="34"/>
      <c r="M10" s="25"/>
      <c r="N10" s="34"/>
      <c r="O10" s="34"/>
      <c r="P10" s="34"/>
      <c r="Q10" s="34"/>
      <c r="R10" s="34"/>
      <c r="S10" s="45"/>
      <c r="T10" s="45"/>
      <c r="U10" s="34"/>
      <c r="V10" s="24"/>
      <c r="W10" s="24"/>
      <c r="X10" s="36"/>
      <c r="Y10" s="2"/>
      <c r="Z10" s="2"/>
      <c r="AB10" s="2"/>
    </row>
    <row r="11" spans="1:32" x14ac:dyDescent="0.25">
      <c r="A11" s="114"/>
      <c r="D11" s="9"/>
      <c r="E11" s="115"/>
      <c r="F11" s="2"/>
      <c r="G11" s="2"/>
      <c r="H11" s="10"/>
      <c r="I11" s="10"/>
      <c r="L11" s="116"/>
      <c r="M11" s="32"/>
      <c r="N11" s="116"/>
      <c r="O11" s="32"/>
      <c r="P11" s="10"/>
      <c r="Q11" s="10"/>
      <c r="R11" s="10"/>
      <c r="S11" s="32"/>
      <c r="T11" s="32"/>
      <c r="U11" s="117"/>
      <c r="V11" s="117"/>
      <c r="W11" s="117"/>
      <c r="X11" s="115"/>
      <c r="Y11" s="2"/>
      <c r="Z11" s="2"/>
      <c r="AB11" s="2"/>
    </row>
    <row r="12" spans="1:32" x14ac:dyDescent="0.25">
      <c r="E12" s="2"/>
      <c r="F12" s="2"/>
      <c r="G12" s="2"/>
      <c r="H12" s="2"/>
      <c r="I12" s="2"/>
      <c r="M12" s="2"/>
      <c r="O12" s="10"/>
      <c r="V12" s="2"/>
      <c r="W12" s="45"/>
      <c r="X12" s="45"/>
      <c r="Y12" s="2"/>
      <c r="Z12" s="2"/>
      <c r="AB12" s="2"/>
    </row>
  </sheetData>
  <autoFilter ref="B3:AF3" xr:uid="{6D8CD986-3823-2645-84B2-284C80001638}">
    <sortState xmlns:xlrd2="http://schemas.microsoft.com/office/spreadsheetml/2017/richdata2" ref="B4:AF228">
      <sortCondition ref="Q3:Q2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C23A6-FF2D-2043-B36C-4BE8CEA26BB7}">
  <sheetPr codeName="Sheet4"/>
  <dimension ref="A1:AS6"/>
  <sheetViews>
    <sheetView zoomScaleNormal="100" workbookViewId="0">
      <selection activeCell="I27" sqref="I27"/>
    </sheetView>
  </sheetViews>
  <sheetFormatPr baseColWidth="10" defaultColWidth="8.83203125" defaultRowHeight="16" x14ac:dyDescent="0.2"/>
  <cols>
    <col min="1" max="1" width="4.83203125" style="28" customWidth="1"/>
    <col min="2" max="2" width="24.1640625" style="28" customWidth="1"/>
    <col min="3" max="16384" width="8.83203125" style="28"/>
  </cols>
  <sheetData>
    <row r="1" spans="1:45" ht="21" x14ac:dyDescent="0.25">
      <c r="A1" s="57" t="s">
        <v>65</v>
      </c>
      <c r="B1" s="17" t="s">
        <v>167</v>
      </c>
    </row>
    <row r="2" spans="1:45" s="2" customFormat="1" ht="20" x14ac:dyDescent="0.25">
      <c r="B2" s="18" t="s">
        <v>4</v>
      </c>
    </row>
    <row r="3" spans="1:45" s="46" customFormat="1" ht="20" x14ac:dyDescent="0.2">
      <c r="B3" s="15" t="s">
        <v>166</v>
      </c>
    </row>
    <row r="4" spans="1:45" s="47" customFormat="1" x14ac:dyDescent="0.2"/>
    <row r="5" spans="1:45" s="47" customFormat="1" x14ac:dyDescent="0.2"/>
    <row r="6" spans="1:45" s="2" customFormat="1" ht="19" x14ac:dyDescent="0.25">
      <c r="A6" s="62" t="s">
        <v>173</v>
      </c>
      <c r="B6" s="8"/>
      <c r="C6" s="41"/>
      <c r="D6" s="41"/>
      <c r="E6" s="41"/>
      <c r="F6" s="41"/>
      <c r="G6" s="45"/>
      <c r="H6" s="41"/>
      <c r="I6" s="45"/>
      <c r="J6" s="41"/>
      <c r="K6" s="45"/>
      <c r="L6" s="45"/>
      <c r="M6" s="45"/>
      <c r="N6" s="45"/>
      <c r="O6" s="45"/>
      <c r="P6" s="45"/>
      <c r="Q6" s="45"/>
      <c r="R6" s="45"/>
      <c r="S6" s="45"/>
      <c r="T6" s="45"/>
      <c r="U6" s="113"/>
      <c r="V6" s="113"/>
      <c r="W6" s="113"/>
      <c r="X6" s="113"/>
      <c r="Y6" s="113"/>
      <c r="Z6" s="113"/>
      <c r="AA6" s="113"/>
      <c r="AB6" s="113"/>
      <c r="AC6" s="113"/>
      <c r="AD6" s="113"/>
      <c r="AE6" s="113"/>
      <c r="AF6" s="113"/>
      <c r="AG6" s="45"/>
      <c r="AH6" s="45"/>
      <c r="AI6" s="45"/>
      <c r="AJ6" s="45"/>
      <c r="AK6" s="45"/>
      <c r="AL6" s="45"/>
      <c r="AM6" s="45"/>
      <c r="AN6" s="45"/>
      <c r="AO6" s="45"/>
      <c r="AP6" s="45"/>
      <c r="AQ6" s="45"/>
      <c r="AR6" s="45"/>
      <c r="AS6" s="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CF76-D399-F943-B4DF-AA45B6FC8C69}">
  <sheetPr codeName="Sheet5"/>
  <dimension ref="A1:B9"/>
  <sheetViews>
    <sheetView zoomScaleNormal="100" workbookViewId="0">
      <selection activeCell="B5" sqref="B5"/>
    </sheetView>
  </sheetViews>
  <sheetFormatPr baseColWidth="10" defaultColWidth="8.83203125" defaultRowHeight="16" x14ac:dyDescent="0.2"/>
  <cols>
    <col min="1" max="1" width="4.83203125" style="45" customWidth="1"/>
    <col min="2" max="2" width="24.1640625" style="45" customWidth="1"/>
    <col min="3" max="16384" width="8.83203125" style="45"/>
  </cols>
  <sheetData>
    <row r="1" spans="1:2" ht="21" x14ac:dyDescent="0.25">
      <c r="A1" s="57" t="s">
        <v>65</v>
      </c>
      <c r="B1" s="17" t="s">
        <v>168</v>
      </c>
    </row>
    <row r="2" spans="1:2" s="2" customFormat="1" ht="20" x14ac:dyDescent="0.25">
      <c r="B2" s="18" t="s">
        <v>4</v>
      </c>
    </row>
    <row r="3" spans="1:2" s="46" customFormat="1" ht="20" x14ac:dyDescent="0.2">
      <c r="B3" s="15" t="s">
        <v>166</v>
      </c>
    </row>
    <row r="4" spans="1:2" s="51" customFormat="1" x14ac:dyDescent="0.2"/>
    <row r="5" spans="1:2" s="51" customFormat="1" x14ac:dyDescent="0.2"/>
    <row r="6" spans="1:2" s="51" customFormat="1" x14ac:dyDescent="0.2"/>
    <row r="8" spans="1:2" ht="19" x14ac:dyDescent="0.2">
      <c r="A8" s="62" t="s">
        <v>39</v>
      </c>
    </row>
    <row r="9" spans="1:2" s="46" customFormat="1" ht="19" x14ac:dyDescent="0.25">
      <c r="A9"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C57E7-EE31-0D43-89F6-C72F932D58FB}">
  <sheetPr codeName="Sheet6"/>
  <dimension ref="A1:B9"/>
  <sheetViews>
    <sheetView zoomScaleNormal="100" workbookViewId="0">
      <selection activeCell="B1" sqref="B1:B1048576"/>
    </sheetView>
  </sheetViews>
  <sheetFormatPr baseColWidth="10" defaultColWidth="8.83203125" defaultRowHeight="16" x14ac:dyDescent="0.2"/>
  <cols>
    <col min="1" max="1" width="4.83203125" style="45" customWidth="1"/>
    <col min="2" max="2" width="24.1640625" style="45" customWidth="1"/>
    <col min="3" max="16384" width="8.83203125" style="45"/>
  </cols>
  <sheetData>
    <row r="1" spans="1:2" ht="21" x14ac:dyDescent="0.25">
      <c r="A1" s="57" t="s">
        <v>65</v>
      </c>
      <c r="B1" s="101" t="s">
        <v>169</v>
      </c>
    </row>
    <row r="2" spans="1:2" s="2" customFormat="1" ht="20" x14ac:dyDescent="0.25">
      <c r="B2" s="18" t="s">
        <v>4</v>
      </c>
    </row>
    <row r="3" spans="1:2" s="46" customFormat="1" ht="20" x14ac:dyDescent="0.2">
      <c r="B3" s="15" t="s">
        <v>166</v>
      </c>
    </row>
    <row r="4" spans="1:2" s="51" customFormat="1" x14ac:dyDescent="0.2"/>
    <row r="5" spans="1:2" s="51" customFormat="1" x14ac:dyDescent="0.2"/>
    <row r="6" spans="1:2" s="51" customFormat="1" x14ac:dyDescent="0.2"/>
    <row r="8" spans="1:2" ht="19" x14ac:dyDescent="0.2">
      <c r="A8" s="62" t="s">
        <v>39</v>
      </c>
    </row>
    <row r="9" spans="1:2" s="46" customFormat="1" ht="19" x14ac:dyDescent="0.25">
      <c r="A9" s="7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EF5F-8830-DF47-8A6A-E78FACC8EAF3}">
  <sheetPr codeName="Sheet7"/>
  <dimension ref="A1:BI22"/>
  <sheetViews>
    <sheetView workbookViewId="0">
      <pane xSplit="1" ySplit="3" topLeftCell="B4" activePane="bottomRight" state="frozen"/>
      <selection pane="topRight" activeCell="B1" sqref="B1"/>
      <selection pane="bottomLeft" activeCell="A3" sqref="A3"/>
      <selection pane="bottomRight" activeCell="B4" sqref="B4"/>
    </sheetView>
  </sheetViews>
  <sheetFormatPr baseColWidth="10" defaultRowHeight="16" x14ac:dyDescent="0.2"/>
  <cols>
    <col min="1" max="1" width="4.83203125" style="45" customWidth="1"/>
    <col min="2" max="3" width="43.33203125" style="199" customWidth="1"/>
    <col min="4" max="4" width="28.83203125" style="199" customWidth="1"/>
    <col min="5" max="5" width="12.83203125" style="199" customWidth="1"/>
    <col min="6" max="7" width="14.83203125" style="199" customWidth="1"/>
    <col min="8" max="8" width="23" style="199" customWidth="1"/>
    <col min="9" max="10" width="19.5" style="199" customWidth="1"/>
    <col min="11" max="11" width="13.6640625" style="199" customWidth="1"/>
    <col min="12" max="12" width="14.83203125" style="199" customWidth="1"/>
    <col min="13" max="13" width="16.1640625" style="199" customWidth="1"/>
    <col min="14" max="14" width="22.33203125" style="199" customWidth="1"/>
    <col min="15" max="17" width="14.83203125" style="199" customWidth="1"/>
    <col min="18" max="18" width="4.83203125" style="199" customWidth="1"/>
    <col min="19" max="19" width="52" style="199" customWidth="1"/>
    <col min="20" max="20" width="25" style="199" customWidth="1"/>
    <col min="21" max="21" width="12.5" style="199" bestFit="1" customWidth="1"/>
    <col min="22" max="22" width="12.5" style="199" customWidth="1"/>
    <col min="23" max="24" width="12.83203125" style="199" customWidth="1"/>
    <col min="25" max="25" width="18.83203125" style="199" customWidth="1"/>
    <col min="26" max="26" width="15" style="199" customWidth="1"/>
    <col min="27" max="27" width="12.6640625" style="199" bestFit="1" customWidth="1"/>
    <col min="28" max="28" width="4.83203125" style="199" customWidth="1"/>
    <col min="29" max="29" width="10.83203125" style="199"/>
    <col min="30" max="30" width="21.1640625" style="199" customWidth="1"/>
    <col min="31" max="31" width="17.83203125" style="199" customWidth="1"/>
    <col min="32" max="32" width="15.5" style="199" customWidth="1"/>
    <col min="33" max="33" width="11.1640625" style="199" bestFit="1" customWidth="1"/>
    <col min="34" max="34" width="11.1640625" style="199" customWidth="1"/>
    <col min="35" max="35" width="11.1640625" style="199" bestFit="1" customWidth="1"/>
    <col min="36" max="36" width="15" style="199" customWidth="1"/>
    <col min="37" max="37" width="14.6640625" style="199" customWidth="1"/>
    <col min="38" max="39" width="15.33203125" style="199" customWidth="1"/>
    <col min="40" max="41" width="15" style="199" customWidth="1"/>
    <col min="42" max="42" width="11.1640625" style="199" bestFit="1" customWidth="1"/>
    <col min="43" max="43" width="4.83203125" style="199" customWidth="1"/>
    <col min="44" max="44" width="19.33203125" style="199" customWidth="1"/>
    <col min="45" max="49" width="21.1640625" style="199" customWidth="1"/>
    <col min="50" max="51" width="18" style="199" customWidth="1"/>
    <col min="52" max="55" width="20.1640625" style="199" customWidth="1"/>
    <col min="56" max="58" width="19.33203125" style="199" customWidth="1"/>
    <col min="59" max="60" width="15.6640625" style="199" customWidth="1"/>
    <col min="61" max="61" width="40.33203125" style="199" customWidth="1"/>
    <col min="62" max="16384" width="10.83203125" style="45"/>
  </cols>
  <sheetData>
    <row r="1" spans="1:61" ht="21" x14ac:dyDescent="0.25">
      <c r="A1" s="118" t="s">
        <v>65</v>
      </c>
      <c r="B1" s="17" t="s">
        <v>526</v>
      </c>
      <c r="C1" s="101"/>
      <c r="D1" s="2"/>
      <c r="I1" s="2"/>
      <c r="J1" s="2"/>
      <c r="K1" s="2"/>
      <c r="M1" s="62"/>
      <c r="N1" s="62"/>
      <c r="S1" s="17" t="s">
        <v>527</v>
      </c>
      <c r="T1" s="17"/>
      <c r="U1" s="22"/>
      <c r="V1" s="22"/>
      <c r="W1" s="22"/>
      <c r="X1" s="22"/>
      <c r="Y1" s="2"/>
      <c r="Z1" s="2"/>
      <c r="AA1" s="5"/>
      <c r="AC1" s="17" t="s">
        <v>528</v>
      </c>
      <c r="AR1" s="17" t="s">
        <v>529</v>
      </c>
      <c r="AS1" s="222">
        <v>1.77E-2</v>
      </c>
      <c r="AT1" s="105">
        <v>1.06</v>
      </c>
      <c r="AU1" s="105"/>
      <c r="AV1" s="222"/>
      <c r="AW1" s="222">
        <v>7.0000000000000007E-2</v>
      </c>
      <c r="AX1" s="124">
        <v>70</v>
      </c>
      <c r="AY1" s="124"/>
    </row>
    <row r="2" spans="1:61" ht="80" x14ac:dyDescent="0.2">
      <c r="B2" s="223" t="s">
        <v>530</v>
      </c>
      <c r="C2" s="18" t="s">
        <v>531</v>
      </c>
      <c r="D2" s="18" t="s">
        <v>0</v>
      </c>
      <c r="E2" s="18" t="s">
        <v>7</v>
      </c>
      <c r="F2" s="18" t="s">
        <v>1</v>
      </c>
      <c r="G2" s="18" t="s">
        <v>2</v>
      </c>
      <c r="H2" s="18" t="s">
        <v>295</v>
      </c>
      <c r="I2" s="18" t="s">
        <v>296</v>
      </c>
      <c r="J2" s="18" t="s">
        <v>297</v>
      </c>
      <c r="K2" s="18" t="s">
        <v>343</v>
      </c>
      <c r="L2" s="18" t="s">
        <v>532</v>
      </c>
      <c r="M2" s="18" t="s">
        <v>298</v>
      </c>
      <c r="N2" s="18" t="s">
        <v>299</v>
      </c>
      <c r="O2" s="18" t="s">
        <v>533</v>
      </c>
      <c r="P2" s="18" t="s">
        <v>534</v>
      </c>
      <c r="Q2" s="18" t="s">
        <v>535</v>
      </c>
      <c r="S2" s="18" t="s">
        <v>536</v>
      </c>
      <c r="T2" s="18" t="s">
        <v>298</v>
      </c>
      <c r="U2" s="18" t="s">
        <v>500</v>
      </c>
      <c r="V2" s="18" t="s">
        <v>301</v>
      </c>
      <c r="W2" s="18" t="s">
        <v>300</v>
      </c>
      <c r="X2" s="18" t="s">
        <v>172</v>
      </c>
      <c r="Y2" s="18" t="s">
        <v>537</v>
      </c>
      <c r="Z2" s="18" t="s">
        <v>538</v>
      </c>
      <c r="AA2" s="18" t="s">
        <v>3</v>
      </c>
      <c r="AC2" s="18" t="s">
        <v>539</v>
      </c>
      <c r="AD2" s="18" t="s">
        <v>540</v>
      </c>
      <c r="AE2" s="18" t="s">
        <v>541</v>
      </c>
      <c r="AF2" s="18" t="s">
        <v>542</v>
      </c>
      <c r="AG2" s="18" t="s">
        <v>543</v>
      </c>
      <c r="AH2" s="18" t="s">
        <v>544</v>
      </c>
      <c r="AI2" s="18" t="s">
        <v>545</v>
      </c>
      <c r="AJ2" s="18" t="s">
        <v>546</v>
      </c>
      <c r="AK2" s="18" t="s">
        <v>547</v>
      </c>
      <c r="AL2" s="18" t="s">
        <v>548</v>
      </c>
      <c r="AM2" s="18" t="s">
        <v>549</v>
      </c>
      <c r="AN2" s="18" t="s">
        <v>550</v>
      </c>
      <c r="AO2" s="18" t="s">
        <v>551</v>
      </c>
      <c r="AP2" s="18" t="s">
        <v>552</v>
      </c>
      <c r="AQ2" s="15"/>
      <c r="AR2" s="18" t="s">
        <v>553</v>
      </c>
      <c r="AS2" s="18" t="s">
        <v>554</v>
      </c>
      <c r="AT2" s="18" t="s">
        <v>555</v>
      </c>
      <c r="AU2" s="18" t="s">
        <v>556</v>
      </c>
      <c r="AV2" s="18" t="s">
        <v>557</v>
      </c>
      <c r="AW2" s="18" t="s">
        <v>558</v>
      </c>
      <c r="AX2" s="18" t="s">
        <v>559</v>
      </c>
      <c r="AY2" s="18" t="s">
        <v>560</v>
      </c>
      <c r="AZ2" s="18" t="s">
        <v>561</v>
      </c>
      <c r="BA2" s="18" t="s">
        <v>562</v>
      </c>
      <c r="BB2" s="18" t="s">
        <v>563</v>
      </c>
      <c r="BC2" s="18" t="s">
        <v>564</v>
      </c>
      <c r="BD2" s="18" t="s">
        <v>565</v>
      </c>
      <c r="BE2" s="18" t="s">
        <v>566</v>
      </c>
      <c r="BF2" s="18" t="s">
        <v>567</v>
      </c>
      <c r="BG2" s="18" t="s">
        <v>568</v>
      </c>
      <c r="BH2" s="18" t="s">
        <v>569</v>
      </c>
      <c r="BI2" s="18" t="s">
        <v>34</v>
      </c>
    </row>
    <row r="3" spans="1:61" ht="20" x14ac:dyDescent="0.2">
      <c r="B3" s="15"/>
      <c r="D3" s="15"/>
      <c r="E3" s="15"/>
      <c r="F3" s="15" t="s">
        <v>570</v>
      </c>
      <c r="G3" s="15" t="s">
        <v>570</v>
      </c>
      <c r="H3" s="15"/>
      <c r="I3" s="15"/>
      <c r="J3" s="15"/>
      <c r="K3" s="15" t="s">
        <v>48</v>
      </c>
      <c r="L3" s="15" t="s">
        <v>50</v>
      </c>
      <c r="M3" s="15"/>
      <c r="N3" s="15"/>
      <c r="O3" s="15" t="s">
        <v>5</v>
      </c>
      <c r="P3" s="15" t="s">
        <v>5</v>
      </c>
      <c r="Q3" s="15"/>
      <c r="S3" s="15"/>
      <c r="T3" s="15"/>
      <c r="U3" s="15" t="s">
        <v>5</v>
      </c>
      <c r="V3" s="15" t="s">
        <v>19</v>
      </c>
      <c r="W3" s="15" t="s">
        <v>5</v>
      </c>
      <c r="X3" s="15" t="s">
        <v>19</v>
      </c>
      <c r="Y3" s="15" t="s">
        <v>6</v>
      </c>
      <c r="Z3" s="15"/>
      <c r="AA3" s="15"/>
      <c r="AC3" s="15"/>
      <c r="AD3" s="15"/>
      <c r="AE3" s="15" t="s">
        <v>571</v>
      </c>
      <c r="AF3" s="15" t="s">
        <v>351</v>
      </c>
      <c r="AG3" s="15" t="s">
        <v>572</v>
      </c>
      <c r="AH3" s="15" t="s">
        <v>572</v>
      </c>
      <c r="AI3" s="15" t="s">
        <v>19</v>
      </c>
      <c r="AJ3" s="15" t="s">
        <v>573</v>
      </c>
      <c r="AK3" s="15" t="s">
        <v>573</v>
      </c>
      <c r="AL3" s="15"/>
      <c r="AM3" s="15"/>
      <c r="AN3" s="15" t="s">
        <v>574</v>
      </c>
      <c r="AO3" s="15" t="s">
        <v>574</v>
      </c>
      <c r="AP3" s="15" t="s">
        <v>575</v>
      </c>
      <c r="AQ3" s="15"/>
      <c r="AR3" s="64" t="s">
        <v>576</v>
      </c>
      <c r="AS3" s="15" t="s">
        <v>576</v>
      </c>
      <c r="AT3" s="15" t="s">
        <v>576</v>
      </c>
      <c r="AU3" s="15" t="s">
        <v>576</v>
      </c>
      <c r="AV3" s="15" t="s">
        <v>576</v>
      </c>
      <c r="AW3" s="15" t="s">
        <v>576</v>
      </c>
      <c r="AX3" s="15" t="s">
        <v>577</v>
      </c>
      <c r="AY3" s="15" t="s">
        <v>578</v>
      </c>
      <c r="AZ3" s="15" t="s">
        <v>579</v>
      </c>
      <c r="BA3" s="15" t="s">
        <v>9</v>
      </c>
      <c r="BB3" s="15" t="s">
        <v>9</v>
      </c>
      <c r="BC3" s="15" t="s">
        <v>9</v>
      </c>
      <c r="BD3" s="15" t="s">
        <v>580</v>
      </c>
      <c r="BE3" s="15" t="s">
        <v>581</v>
      </c>
      <c r="BF3" s="15" t="s">
        <v>582</v>
      </c>
      <c r="BG3" s="15" t="s">
        <v>583</v>
      </c>
      <c r="BH3" s="15" t="s">
        <v>583</v>
      </c>
      <c r="BI3" s="15"/>
    </row>
    <row r="4" spans="1:61" s="11" customFormat="1" ht="19" x14ac:dyDescent="0.2">
      <c r="B4" s="224"/>
      <c r="C4" s="224"/>
      <c r="D4" s="224"/>
      <c r="E4" s="225"/>
      <c r="F4" s="226"/>
      <c r="G4" s="226"/>
      <c r="H4" s="225"/>
      <c r="I4" s="225"/>
      <c r="J4" s="225"/>
      <c r="K4" s="124"/>
      <c r="L4" s="227"/>
      <c r="M4" s="225"/>
      <c r="N4" s="225"/>
      <c r="O4" s="105"/>
      <c r="P4" s="105"/>
      <c r="Q4" s="228"/>
      <c r="R4" s="199"/>
      <c r="S4" s="224"/>
      <c r="T4" s="224"/>
      <c r="U4" s="124"/>
      <c r="V4" s="229"/>
      <c r="W4" s="124"/>
      <c r="X4" s="229"/>
      <c r="Y4" s="105"/>
      <c r="Z4" s="124"/>
      <c r="AA4" s="225"/>
      <c r="AB4" s="199"/>
      <c r="AC4" s="225"/>
      <c r="AD4" s="224"/>
      <c r="AE4" s="124"/>
      <c r="AF4" s="227"/>
      <c r="AG4" s="124"/>
      <c r="AH4" s="124"/>
      <c r="AI4" s="67"/>
      <c r="AJ4" s="219"/>
      <c r="AK4" s="219"/>
      <c r="AL4" s="225"/>
      <c r="AM4" s="225"/>
      <c r="AN4" s="124"/>
      <c r="AO4" s="124"/>
      <c r="AP4" s="105"/>
      <c r="AQ4" s="124"/>
      <c r="AR4" s="105"/>
      <c r="AS4" s="105"/>
      <c r="AT4" s="105"/>
      <c r="AU4" s="105"/>
      <c r="AV4" s="105"/>
      <c r="AW4" s="105"/>
      <c r="AX4" s="105"/>
      <c r="AY4" s="105"/>
      <c r="AZ4" s="105"/>
      <c r="BA4" s="105"/>
      <c r="BB4" s="105"/>
      <c r="BC4" s="105"/>
      <c r="BD4" s="105"/>
      <c r="BE4" s="105"/>
      <c r="BF4" s="124"/>
      <c r="BG4" s="124"/>
      <c r="BH4" s="124"/>
      <c r="BI4" s="224"/>
    </row>
    <row r="5" spans="1:61" ht="19" x14ac:dyDescent="0.2">
      <c r="B5" s="224"/>
      <c r="C5" s="224"/>
      <c r="D5" s="224"/>
      <c r="E5" s="225"/>
      <c r="F5" s="226"/>
      <c r="G5" s="226"/>
      <c r="H5" s="225"/>
      <c r="I5" s="225"/>
      <c r="J5" s="225"/>
      <c r="K5" s="124"/>
      <c r="L5" s="227"/>
      <c r="M5" s="225"/>
      <c r="N5" s="225"/>
      <c r="O5" s="124"/>
      <c r="P5" s="124"/>
      <c r="Q5" s="228"/>
      <c r="S5" s="224"/>
      <c r="T5" s="225"/>
      <c r="U5" s="105"/>
      <c r="V5" s="105"/>
      <c r="W5" s="105"/>
      <c r="X5" s="105"/>
      <c r="Y5" s="105"/>
      <c r="Z5" s="124"/>
      <c r="AA5" s="225"/>
      <c r="AC5" s="225"/>
      <c r="AD5" s="224"/>
      <c r="AE5" s="124"/>
      <c r="AF5" s="227"/>
      <c r="AG5" s="124"/>
      <c r="AH5" s="124"/>
      <c r="AI5" s="67"/>
      <c r="AJ5" s="219"/>
      <c r="AK5" s="219"/>
      <c r="AL5" s="225"/>
      <c r="AM5" s="225"/>
      <c r="AN5" s="124"/>
      <c r="AO5" s="124"/>
      <c r="AP5" s="105"/>
      <c r="AQ5" s="124"/>
      <c r="AR5" s="230"/>
      <c r="AS5" s="105"/>
      <c r="AT5" s="105"/>
      <c r="AU5" s="105"/>
      <c r="AV5" s="105"/>
      <c r="AW5" s="105"/>
      <c r="AX5" s="105"/>
      <c r="AY5" s="105"/>
      <c r="AZ5" s="105"/>
      <c r="BA5" s="105"/>
      <c r="BB5" s="105"/>
      <c r="BC5" s="105"/>
      <c r="BD5" s="105"/>
      <c r="BE5" s="105"/>
      <c r="BF5" s="124"/>
      <c r="BG5" s="124"/>
      <c r="BH5" s="124"/>
      <c r="BI5" s="224"/>
    </row>
    <row r="6" spans="1:61" ht="19" x14ac:dyDescent="0.2">
      <c r="A6" s="62" t="s">
        <v>173</v>
      </c>
    </row>
    <row r="8" spans="1:61" ht="19" x14ac:dyDescent="0.2">
      <c r="A8" s="120" t="s">
        <v>177</v>
      </c>
    </row>
    <row r="9" spans="1:61" ht="19" x14ac:dyDescent="0.25">
      <c r="D9" s="6"/>
      <c r="S9" s="6"/>
      <c r="T9" s="231"/>
      <c r="U9" s="35"/>
      <c r="V9" s="35"/>
      <c r="W9" s="35"/>
      <c r="X9" s="35"/>
      <c r="Y9" s="2"/>
      <c r="Z9" s="2"/>
      <c r="AA9" s="34"/>
    </row>
    <row r="11" spans="1:61" ht="19" x14ac:dyDescent="0.25">
      <c r="B11" s="10"/>
      <c r="C11" s="10"/>
      <c r="E11" s="10"/>
      <c r="F11" s="10"/>
      <c r="G11" s="33"/>
      <c r="H11" s="33"/>
      <c r="I11" s="10"/>
      <c r="J11" s="10"/>
      <c r="K11" s="10"/>
      <c r="L11" s="10"/>
      <c r="M11" s="10"/>
      <c r="N11" s="10"/>
      <c r="O11" s="10"/>
      <c r="P11" s="10"/>
      <c r="Q11" s="10"/>
      <c r="AC11" s="10"/>
      <c r="AD11" s="10"/>
      <c r="AE11" s="10"/>
      <c r="AF11" s="10"/>
      <c r="AG11" s="113"/>
      <c r="AH11" s="113"/>
      <c r="AI11" s="113"/>
      <c r="AJ11" s="113"/>
      <c r="AK11" s="113"/>
      <c r="AL11" s="113"/>
      <c r="AM11" s="113"/>
      <c r="AN11" s="113"/>
      <c r="AW11" s="113"/>
      <c r="AX11" s="10"/>
      <c r="AY11" s="10"/>
      <c r="AZ11" s="10"/>
      <c r="BA11" s="10"/>
      <c r="BB11" s="10"/>
      <c r="BC11" s="10"/>
      <c r="BD11" s="10"/>
      <c r="BE11" s="10"/>
      <c r="BF11" s="10"/>
      <c r="BG11" s="10"/>
      <c r="BH11" s="10"/>
      <c r="BI11" s="10"/>
    </row>
    <row r="12" spans="1:61" ht="19" x14ac:dyDescent="0.25">
      <c r="E12" s="2"/>
      <c r="F12" s="2"/>
      <c r="G12" s="2"/>
      <c r="H12" s="2"/>
      <c r="I12" s="10"/>
      <c r="J12" s="10"/>
      <c r="K12" s="2"/>
      <c r="L12" s="21"/>
      <c r="M12" s="2"/>
      <c r="N12" s="2"/>
      <c r="AC12" s="5"/>
      <c r="AE12" s="5"/>
      <c r="AL12" s="2"/>
      <c r="AM12" s="2"/>
      <c r="AN12" s="2"/>
      <c r="AO12" s="2"/>
      <c r="AP12" s="2"/>
      <c r="AQ12" s="2"/>
      <c r="AR12" s="2"/>
      <c r="AS12" s="2"/>
      <c r="AT12" s="2"/>
      <c r="AU12" s="2"/>
      <c r="AV12" s="2"/>
      <c r="AW12" s="2"/>
      <c r="AX12" s="2"/>
      <c r="AY12" s="2"/>
      <c r="AZ12" s="2"/>
      <c r="BA12" s="2"/>
      <c r="BB12" s="2"/>
      <c r="BC12" s="2"/>
      <c r="BD12" s="2"/>
      <c r="BE12" s="2"/>
      <c r="BF12" s="2"/>
      <c r="BG12" s="2"/>
      <c r="BH12" s="2"/>
      <c r="BI12" s="2"/>
    </row>
    <row r="13" spans="1:61" ht="19" x14ac:dyDescent="0.25">
      <c r="D13" s="10"/>
      <c r="E13" s="2"/>
      <c r="F13" s="2"/>
      <c r="G13" s="2"/>
      <c r="H13" s="2"/>
      <c r="I13" s="2"/>
      <c r="J13" s="2"/>
      <c r="K13" s="2"/>
      <c r="L13" s="21"/>
      <c r="M13" s="2"/>
      <c r="S13" s="10"/>
      <c r="T13" s="10"/>
      <c r="U13" s="10"/>
      <c r="V13" s="10"/>
      <c r="W13" s="10"/>
      <c r="X13" s="10"/>
      <c r="Y13" s="10"/>
      <c r="Z13" s="10"/>
      <c r="AA13" s="33"/>
      <c r="AC13" s="10"/>
      <c r="AE13" s="10"/>
      <c r="AJ13" s="2"/>
      <c r="AK13" s="2"/>
      <c r="AL13" s="2"/>
      <c r="AM13" s="2"/>
      <c r="AN13" s="2"/>
      <c r="AW13" s="2"/>
      <c r="AX13" s="2"/>
      <c r="AY13" s="2"/>
      <c r="AZ13" s="2"/>
      <c r="BA13" s="2"/>
      <c r="BB13" s="2"/>
      <c r="BC13" s="2"/>
      <c r="BD13" s="2"/>
      <c r="BE13" s="2"/>
      <c r="BF13" s="2"/>
      <c r="BG13" s="2"/>
      <c r="BH13" s="2"/>
      <c r="BI13" s="2"/>
    </row>
    <row r="14" spans="1:61" ht="19" x14ac:dyDescent="0.25">
      <c r="C14" s="2"/>
      <c r="E14" s="2"/>
      <c r="F14" s="2"/>
      <c r="G14" s="21"/>
      <c r="H14" s="10"/>
      <c r="I14" s="2"/>
      <c r="J14" s="2"/>
      <c r="K14" s="2"/>
      <c r="L14" s="2"/>
      <c r="T14" s="10"/>
      <c r="U14" s="2"/>
      <c r="V14" s="2"/>
      <c r="W14" s="2"/>
      <c r="X14" s="2"/>
      <c r="Y14" s="2"/>
      <c r="Z14" s="2"/>
      <c r="AA14" s="2"/>
      <c r="AC14" s="2"/>
      <c r="AD14" s="2"/>
      <c r="AE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row>
    <row r="15" spans="1:61" ht="19" x14ac:dyDescent="0.25">
      <c r="E15" s="2"/>
      <c r="F15" s="2"/>
      <c r="G15" s="2"/>
      <c r="H15" s="2"/>
      <c r="I15" s="10"/>
      <c r="J15" s="10"/>
      <c r="K15" s="2"/>
      <c r="L15" s="21"/>
      <c r="M15" s="2"/>
      <c r="N15" s="2"/>
      <c r="T15" s="2"/>
      <c r="U15" s="2"/>
      <c r="V15" s="2"/>
      <c r="W15" s="2"/>
      <c r="X15" s="2"/>
      <c r="Y15" s="2"/>
      <c r="AA15" s="2"/>
      <c r="AC15" s="5"/>
      <c r="AE15" s="5"/>
      <c r="AK15" s="2"/>
      <c r="AL15" s="2"/>
      <c r="AM15" s="2"/>
      <c r="AN15" s="2"/>
      <c r="AO15" s="2"/>
      <c r="AP15" s="2"/>
      <c r="AQ15" s="2"/>
      <c r="AS15" s="2"/>
      <c r="AT15" s="2"/>
      <c r="AU15" s="2"/>
      <c r="AV15" s="2"/>
      <c r="AW15" s="2"/>
      <c r="AX15" s="2"/>
      <c r="AY15" s="2"/>
      <c r="AZ15" s="2"/>
      <c r="BA15" s="2"/>
      <c r="BB15" s="2"/>
      <c r="BC15" s="2"/>
      <c r="BD15" s="2"/>
      <c r="BE15" s="2"/>
      <c r="BF15" s="2"/>
      <c r="BG15" s="2"/>
      <c r="BH15" s="2"/>
      <c r="BI15" s="2"/>
    </row>
    <row r="16" spans="1:61" ht="19" x14ac:dyDescent="0.25">
      <c r="C16" s="2"/>
      <c r="D16" s="2"/>
      <c r="E16" s="2"/>
      <c r="F16" s="2"/>
      <c r="G16" s="21"/>
      <c r="H16" s="10"/>
      <c r="I16" s="2"/>
      <c r="J16" s="2"/>
      <c r="K16" s="2"/>
      <c r="L16" s="2"/>
      <c r="T16" s="2"/>
      <c r="U16" s="2"/>
      <c r="V16" s="2"/>
      <c r="AA16" s="10"/>
      <c r="AC16" s="2"/>
      <c r="AD16" s="2"/>
      <c r="AE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row>
    <row r="17" spans="2:61" ht="19" x14ac:dyDescent="0.25">
      <c r="C17" s="2"/>
      <c r="E17" s="2"/>
      <c r="F17" s="2"/>
      <c r="G17" s="21"/>
      <c r="H17" s="10"/>
      <c r="I17" s="2"/>
      <c r="J17" s="2"/>
      <c r="K17" s="2"/>
      <c r="L17" s="2"/>
      <c r="T17" s="10"/>
      <c r="U17" s="2"/>
      <c r="V17" s="2"/>
      <c r="W17" s="2"/>
      <c r="X17" s="2"/>
      <c r="Y17" s="2"/>
      <c r="Z17" s="2"/>
      <c r="AA17" s="2"/>
      <c r="AC17" s="2"/>
      <c r="AD17" s="2"/>
      <c r="AE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row>
    <row r="18" spans="2:61" ht="19" x14ac:dyDescent="0.25">
      <c r="B18" s="2"/>
      <c r="C18" s="2"/>
      <c r="D18" s="2"/>
      <c r="E18" s="2"/>
      <c r="F18" s="2"/>
      <c r="G18" s="2"/>
      <c r="H18" s="2"/>
      <c r="I18" s="5"/>
      <c r="J18" s="5"/>
      <c r="K18" s="10"/>
      <c r="L18" s="2"/>
      <c r="N18" s="2"/>
      <c r="O18" s="2"/>
      <c r="P18" s="2"/>
      <c r="Q18" s="2"/>
      <c r="T18" s="2"/>
      <c r="U18" s="2"/>
      <c r="V18" s="2"/>
      <c r="AA18" s="10"/>
      <c r="AC18" s="21"/>
      <c r="AE18" s="21"/>
      <c r="AJ18" s="2"/>
      <c r="AK18" s="2"/>
      <c r="AL18" s="2"/>
      <c r="AM18" s="2"/>
      <c r="AN18" s="2"/>
      <c r="AO18" s="232"/>
      <c r="AV18" s="24"/>
      <c r="AY18" s="2"/>
      <c r="AZ18" s="2"/>
      <c r="BA18" s="2"/>
      <c r="BB18" s="2"/>
      <c r="BC18" s="2"/>
      <c r="BD18" s="232"/>
      <c r="BI18" s="24"/>
    </row>
    <row r="19" spans="2:61" ht="19" x14ac:dyDescent="0.25">
      <c r="D19" s="2"/>
      <c r="T19" s="2"/>
      <c r="U19" s="2"/>
      <c r="V19" s="2"/>
      <c r="AA19" s="10"/>
    </row>
    <row r="20" spans="2:61" ht="19" x14ac:dyDescent="0.25">
      <c r="D20" s="2"/>
      <c r="S20" s="2"/>
      <c r="T20" s="5"/>
      <c r="U20" s="10"/>
      <c r="V20" s="10"/>
      <c r="W20" s="2"/>
      <c r="X20" s="2"/>
      <c r="Z20" s="2"/>
      <c r="AA20" s="2"/>
    </row>
    <row r="21" spans="2:61" ht="19" x14ac:dyDescent="0.25">
      <c r="D21" s="2"/>
      <c r="S21" s="2"/>
      <c r="T21" s="5"/>
      <c r="U21" s="5"/>
      <c r="V21" s="5"/>
      <c r="W21" s="2"/>
      <c r="X21" s="2"/>
      <c r="Y21" s="2"/>
      <c r="Z21" s="2"/>
      <c r="AA21" s="5"/>
    </row>
    <row r="22" spans="2:61" ht="19" x14ac:dyDescent="0.25">
      <c r="D22" s="2"/>
      <c r="S22" s="2"/>
      <c r="T22" s="5"/>
      <c r="U22" s="2"/>
      <c r="V22" s="2"/>
      <c r="W22" s="2"/>
      <c r="X22" s="2"/>
      <c r="Y22" s="2"/>
      <c r="Z22" s="2"/>
      <c r="AA22"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1170-A1E0-2741-9FD2-046F7103DF78}">
  <sheetPr codeName="Sheet8"/>
  <dimension ref="A1:AE65"/>
  <sheetViews>
    <sheetView zoomScaleNormal="100" workbookViewId="0">
      <pane xSplit="2" ySplit="3" topLeftCell="R101" activePane="bottomRight" state="frozen"/>
      <selection pane="topRight" activeCell="C1" sqref="C1"/>
      <selection pane="bottomLeft" activeCell="A4" sqref="A4"/>
      <selection pane="bottomRight" activeCell="C1" sqref="C1:D1048576"/>
    </sheetView>
  </sheetViews>
  <sheetFormatPr baseColWidth="10" defaultRowHeight="16" x14ac:dyDescent="0.2"/>
  <cols>
    <col min="1" max="1" width="4.83203125" style="28" customWidth="1"/>
    <col min="2" max="2" width="18.83203125" style="50" customWidth="1"/>
    <col min="3" max="4" width="24.83203125" style="51" customWidth="1"/>
    <col min="5" max="5" width="12.83203125" style="47" customWidth="1"/>
    <col min="6" max="6" width="12.83203125" style="48" customWidth="1"/>
    <col min="7" max="7" width="12.83203125" style="49" customWidth="1"/>
    <col min="8" max="8" width="12.83203125" style="52" customWidth="1"/>
    <col min="9" max="9" width="12.83203125" style="50" customWidth="1"/>
    <col min="10" max="10" width="14.83203125" style="51" customWidth="1"/>
    <col min="11" max="11" width="12.83203125" style="51" customWidth="1"/>
    <col min="12" max="16" width="12.83203125" style="104" customWidth="1"/>
    <col min="17" max="18" width="12.83203125" style="47" customWidth="1"/>
    <col min="19" max="19" width="40.83203125" style="28" customWidth="1"/>
    <col min="20" max="20" width="30.83203125" style="11" customWidth="1"/>
    <col min="21" max="21" width="40.83203125" style="28" customWidth="1"/>
    <col min="22" max="22" width="30.83203125" style="11" customWidth="1"/>
    <col min="23" max="23" width="33.33203125" style="11" customWidth="1"/>
    <col min="24" max="24" width="50.83203125" style="28" customWidth="1"/>
    <col min="25" max="27" width="10.83203125" style="28"/>
    <col min="28" max="28" width="15" style="28" customWidth="1"/>
    <col min="29" max="29" width="10.83203125" style="45"/>
    <col min="30" max="31" width="17" style="45" customWidth="1"/>
    <col min="32" max="16384" width="10.83203125" style="28"/>
  </cols>
  <sheetData>
    <row r="1" spans="1:25" s="2" customFormat="1" ht="21" x14ac:dyDescent="0.25">
      <c r="A1" s="57" t="s">
        <v>65</v>
      </c>
      <c r="B1" s="17" t="s">
        <v>84</v>
      </c>
      <c r="C1" s="17"/>
      <c r="D1" s="17"/>
      <c r="F1" s="49"/>
      <c r="G1" s="50"/>
      <c r="H1" s="51"/>
      <c r="I1" s="50"/>
      <c r="J1" s="51"/>
      <c r="K1" s="51"/>
      <c r="L1" s="104"/>
      <c r="M1" s="104"/>
      <c r="N1" s="104"/>
      <c r="O1" s="104"/>
      <c r="P1" s="104"/>
      <c r="Q1" s="47"/>
      <c r="R1" s="47"/>
      <c r="S1" s="28"/>
      <c r="T1" s="11"/>
      <c r="U1" s="28"/>
      <c r="V1" s="11"/>
      <c r="W1" s="11"/>
    </row>
    <row r="2" spans="1:25" s="1" customFormat="1" ht="40" x14ac:dyDescent="0.2">
      <c r="B2" s="18" t="s">
        <v>47</v>
      </c>
      <c r="C2" s="18" t="s">
        <v>0</v>
      </c>
      <c r="D2" s="18" t="s">
        <v>306</v>
      </c>
      <c r="E2" s="18" t="s">
        <v>46</v>
      </c>
      <c r="F2" s="18" t="s">
        <v>227</v>
      </c>
      <c r="G2" s="18" t="s">
        <v>30</v>
      </c>
      <c r="H2" s="18" t="s">
        <v>30</v>
      </c>
      <c r="I2" s="18" t="s">
        <v>29</v>
      </c>
      <c r="J2" s="18" t="s">
        <v>312</v>
      </c>
      <c r="K2" s="18" t="s">
        <v>336</v>
      </c>
      <c r="L2" s="18" t="s">
        <v>310</v>
      </c>
      <c r="M2" s="18" t="s">
        <v>505</v>
      </c>
      <c r="N2" s="18" t="s">
        <v>308</v>
      </c>
      <c r="O2" s="18" t="s">
        <v>309</v>
      </c>
      <c r="P2" s="18" t="s">
        <v>307</v>
      </c>
      <c r="Q2" s="18" t="s">
        <v>293</v>
      </c>
      <c r="R2" s="18" t="s">
        <v>294</v>
      </c>
      <c r="S2" s="18" t="s">
        <v>228</v>
      </c>
      <c r="T2" s="18" t="s">
        <v>229</v>
      </c>
      <c r="U2" s="18" t="s">
        <v>230</v>
      </c>
      <c r="V2" s="18" t="s">
        <v>231</v>
      </c>
      <c r="W2" s="18" t="s">
        <v>183</v>
      </c>
      <c r="X2" s="18" t="s">
        <v>34</v>
      </c>
      <c r="Y2" s="18" t="s">
        <v>256</v>
      </c>
    </row>
    <row r="3" spans="1:25" s="1" customFormat="1" ht="20" x14ac:dyDescent="0.2">
      <c r="B3" s="15"/>
      <c r="C3" s="15"/>
      <c r="D3" s="15"/>
      <c r="E3" s="15"/>
      <c r="F3" s="15" t="s">
        <v>93</v>
      </c>
      <c r="G3" s="15" t="s">
        <v>50</v>
      </c>
      <c r="H3" s="15" t="s">
        <v>335</v>
      </c>
      <c r="I3" s="15" t="s">
        <v>48</v>
      </c>
      <c r="J3" s="15" t="s">
        <v>334</v>
      </c>
      <c r="K3" s="15"/>
      <c r="L3" s="15" t="s">
        <v>49</v>
      </c>
      <c r="M3" s="15" t="s">
        <v>49</v>
      </c>
      <c r="N3" s="15" t="s">
        <v>313</v>
      </c>
      <c r="O3" s="15" t="s">
        <v>313</v>
      </c>
      <c r="P3" s="15"/>
      <c r="Q3" s="15" t="s">
        <v>5</v>
      </c>
      <c r="R3" s="15" t="s">
        <v>5</v>
      </c>
      <c r="S3" s="16"/>
      <c r="T3" s="70"/>
      <c r="U3" s="16"/>
      <c r="V3" s="70"/>
      <c r="W3" s="70"/>
      <c r="X3" s="16"/>
      <c r="Y3" s="61"/>
    </row>
    <row r="4" spans="1:25" s="45" customFormat="1" ht="20" x14ac:dyDescent="0.2">
      <c r="B4" s="187" t="s">
        <v>92</v>
      </c>
      <c r="C4" s="189" t="s">
        <v>78</v>
      </c>
      <c r="D4" s="38" t="s">
        <v>284</v>
      </c>
      <c r="E4" s="190">
        <v>1</v>
      </c>
      <c r="F4" s="187" t="s">
        <v>94</v>
      </c>
      <c r="G4" s="207">
        <v>0.7</v>
      </c>
      <c r="H4" s="188">
        <f t="shared" ref="H4:H51" si="0">G4/1.62</f>
        <v>0.43209876543209869</v>
      </c>
      <c r="I4" s="190">
        <v>69</v>
      </c>
      <c r="J4" s="185" cm="1">
        <f t="array" ref="J4">_xlfn.XLOOKUP($I4,Inputs!$C$6:C$23,Inputs!$D$6:D$23)*$G4</f>
        <v>0.26899999999999996</v>
      </c>
      <c r="K4" s="186">
        <f t="shared" ref="K4:K51" si="1">IF((42.4*(H4)^(-0.6595))&gt;=3,3,(IF(42.4*(H4)^(-0.6595)&lt;=0.5,0.5,(42.4*(H4)^(-0.6595)))))</f>
        <v>3</v>
      </c>
      <c r="L4" s="220"/>
      <c r="M4" s="220"/>
      <c r="N4" s="220"/>
      <c r="O4" s="220"/>
      <c r="P4" s="220"/>
      <c r="Q4" s="181">
        <f>_xlfn.XLOOKUP($I4,Inputs!$G$6:$G$23,Inputs!$J$6:$J$23)*K4</f>
        <v>36</v>
      </c>
      <c r="R4" s="181">
        <f>_xlfn.XLOOKUP($I4,Inputs!$G$6:$G$23,Inputs!$K$6:$K$23)*$K4</f>
        <v>39</v>
      </c>
      <c r="S4" s="187" t="s">
        <v>473</v>
      </c>
      <c r="T4" s="71" t="s">
        <v>474</v>
      </c>
      <c r="U4" s="187" t="s">
        <v>475</v>
      </c>
      <c r="V4" s="71" t="s">
        <v>477</v>
      </c>
      <c r="W4" s="71"/>
      <c r="X4" s="16"/>
      <c r="Y4" s="61">
        <v>30</v>
      </c>
    </row>
    <row r="5" spans="1:25" s="45" customFormat="1" ht="20" x14ac:dyDescent="0.2">
      <c r="B5" s="187" t="s">
        <v>89</v>
      </c>
      <c r="C5" s="189" t="s">
        <v>66</v>
      </c>
      <c r="D5" s="38" t="s">
        <v>284</v>
      </c>
      <c r="E5" s="190">
        <v>1</v>
      </c>
      <c r="F5" s="187" t="s">
        <v>94</v>
      </c>
      <c r="G5" s="207">
        <v>3.5</v>
      </c>
      <c r="H5" s="188">
        <f t="shared" si="0"/>
        <v>2.1604938271604937</v>
      </c>
      <c r="I5" s="190">
        <v>69</v>
      </c>
      <c r="J5" s="185" cm="1">
        <f t="array" ref="J5">_xlfn.XLOOKUP($I5,Inputs!$C$6:C$23,Inputs!$D$6:D$23)*$G5</f>
        <v>1.345</v>
      </c>
      <c r="K5" s="186">
        <f t="shared" si="1"/>
        <v>3</v>
      </c>
      <c r="L5" s="220"/>
      <c r="M5" s="220"/>
      <c r="N5" s="220"/>
      <c r="O5" s="220"/>
      <c r="P5" s="220"/>
      <c r="Q5" s="181">
        <f>_xlfn.XLOOKUP($I5,Inputs!$G$6:$G$23,Inputs!$J$6:$J$23)*K5</f>
        <v>36</v>
      </c>
      <c r="R5" s="181">
        <f>_xlfn.XLOOKUP($I5,Inputs!$G$6:$G$23,Inputs!$K$6:$K$23)*$K5</f>
        <v>39</v>
      </c>
      <c r="S5" s="187" t="s">
        <v>233</v>
      </c>
      <c r="T5" s="71" t="s">
        <v>463</v>
      </c>
      <c r="U5" s="187" t="s">
        <v>425</v>
      </c>
      <c r="V5" s="71" t="s">
        <v>488</v>
      </c>
      <c r="W5" s="71"/>
      <c r="X5" s="16"/>
      <c r="Y5" s="61">
        <v>23</v>
      </c>
    </row>
    <row r="6" spans="1:25" s="45" customFormat="1" ht="20" x14ac:dyDescent="0.2">
      <c r="B6" s="187" t="s">
        <v>259</v>
      </c>
      <c r="C6" s="189" t="s">
        <v>66</v>
      </c>
      <c r="D6" s="38" t="s">
        <v>284</v>
      </c>
      <c r="E6" s="190">
        <v>1</v>
      </c>
      <c r="F6" s="187" t="s">
        <v>94</v>
      </c>
      <c r="G6" s="207">
        <v>4.5999999999999996</v>
      </c>
      <c r="H6" s="188">
        <f t="shared" si="0"/>
        <v>2.8395061728395059</v>
      </c>
      <c r="I6" s="190">
        <v>69</v>
      </c>
      <c r="J6" s="185" cm="1">
        <f t="array" ref="J6">_xlfn.XLOOKUP($I6,Inputs!$C$6:C$23,Inputs!$D$6:D$23)*$G6</f>
        <v>1.7677142857142856</v>
      </c>
      <c r="K6" s="186">
        <f t="shared" si="1"/>
        <v>3</v>
      </c>
      <c r="L6" s="220"/>
      <c r="M6" s="220"/>
      <c r="N6" s="220"/>
      <c r="O6" s="220"/>
      <c r="P6" s="220"/>
      <c r="Q6" s="181">
        <f>_xlfn.XLOOKUP($I6,Inputs!$G$6:$G$23,Inputs!$J$6:$J$23)*K6</f>
        <v>36</v>
      </c>
      <c r="R6" s="181">
        <f>_xlfn.XLOOKUP($I6,Inputs!$G$6:$G$23,Inputs!$K$6:$K$23)*$K6</f>
        <v>39</v>
      </c>
      <c r="S6" s="187" t="s">
        <v>68</v>
      </c>
      <c r="T6" s="71" t="s">
        <v>490</v>
      </c>
      <c r="U6" s="187" t="s">
        <v>111</v>
      </c>
      <c r="V6" s="71" t="s">
        <v>494</v>
      </c>
      <c r="W6" s="71"/>
      <c r="X6" s="16"/>
      <c r="Y6" s="61">
        <v>10</v>
      </c>
    </row>
    <row r="7" spans="1:25" s="45" customFormat="1" ht="20" x14ac:dyDescent="0.2">
      <c r="B7" s="187" t="s">
        <v>90</v>
      </c>
      <c r="C7" s="189" t="s">
        <v>66</v>
      </c>
      <c r="D7" s="38" t="s">
        <v>284</v>
      </c>
      <c r="E7" s="190">
        <v>1</v>
      </c>
      <c r="F7" s="187" t="s">
        <v>94</v>
      </c>
      <c r="G7" s="207">
        <v>18</v>
      </c>
      <c r="H7" s="188">
        <f t="shared" si="0"/>
        <v>11.111111111111111</v>
      </c>
      <c r="I7" s="190">
        <v>69</v>
      </c>
      <c r="J7" s="185" cm="1">
        <f t="array" ref="J7">_xlfn.XLOOKUP($I7,Inputs!$C$6:C$23,Inputs!$D$6:D$23)*$G7</f>
        <v>6.9171428571428573</v>
      </c>
      <c r="K7" s="186">
        <f t="shared" si="1"/>
        <v>3</v>
      </c>
      <c r="L7" s="220"/>
      <c r="M7" s="220"/>
      <c r="N7" s="220"/>
      <c r="O7" s="220"/>
      <c r="P7" s="220"/>
      <c r="Q7" s="181">
        <f>_xlfn.XLOOKUP($I7,Inputs!$G$6:$G$23,Inputs!$J$6:$J$23)*K7</f>
        <v>36</v>
      </c>
      <c r="R7" s="181">
        <f>_xlfn.XLOOKUP($I7,Inputs!$G$6:$G$23,Inputs!$K$6:$K$23)*$K7</f>
        <v>39</v>
      </c>
      <c r="S7" s="187" t="s">
        <v>238</v>
      </c>
      <c r="T7" s="71" t="s">
        <v>456</v>
      </c>
      <c r="U7" s="187" t="s">
        <v>114</v>
      </c>
      <c r="V7" s="71" t="s">
        <v>470</v>
      </c>
      <c r="W7" s="71"/>
      <c r="X7" s="16"/>
      <c r="Y7" s="61">
        <v>25</v>
      </c>
    </row>
    <row r="8" spans="1:25" s="45" customFormat="1" ht="20" x14ac:dyDescent="0.2">
      <c r="B8" s="187" t="s">
        <v>257</v>
      </c>
      <c r="C8" s="189" t="s">
        <v>66</v>
      </c>
      <c r="D8" s="38" t="s">
        <v>284</v>
      </c>
      <c r="E8" s="190">
        <v>1</v>
      </c>
      <c r="F8" s="187" t="s">
        <v>94</v>
      </c>
      <c r="G8" s="207">
        <v>5</v>
      </c>
      <c r="H8" s="188">
        <f t="shared" si="0"/>
        <v>3.0864197530864197</v>
      </c>
      <c r="I8" s="190">
        <v>69</v>
      </c>
      <c r="J8" s="185" cm="1">
        <f t="array" ref="J8">_xlfn.XLOOKUP($I8,Inputs!$C$6:C$23,Inputs!$D$6:D$23)*$G8</f>
        <v>1.9214285714285715</v>
      </c>
      <c r="K8" s="186">
        <f t="shared" si="1"/>
        <v>3</v>
      </c>
      <c r="L8" s="220"/>
      <c r="M8" s="220"/>
      <c r="N8" s="220"/>
      <c r="O8" s="220"/>
      <c r="P8" s="220"/>
      <c r="Q8" s="181">
        <f>_xlfn.XLOOKUP($I8,Inputs!$G$6:$G$23,Inputs!$J$6:$J$23)*K8</f>
        <v>36</v>
      </c>
      <c r="R8" s="181">
        <f>_xlfn.XLOOKUP($I8,Inputs!$G$6:$G$23,Inputs!$K$6:$K$23)*$K8</f>
        <v>39</v>
      </c>
      <c r="S8" s="187" t="s">
        <v>110</v>
      </c>
      <c r="T8" s="71" t="s">
        <v>452</v>
      </c>
      <c r="U8" s="187" t="s">
        <v>401</v>
      </c>
      <c r="V8" s="71" t="s">
        <v>450</v>
      </c>
      <c r="W8" s="151"/>
      <c r="X8" s="152"/>
      <c r="Y8" s="61">
        <v>2</v>
      </c>
    </row>
    <row r="9" spans="1:25" s="199" customFormat="1" ht="20" x14ac:dyDescent="0.2">
      <c r="B9" s="187" t="s">
        <v>108</v>
      </c>
      <c r="C9" s="189" t="s">
        <v>66</v>
      </c>
      <c r="D9" s="38" t="s">
        <v>284</v>
      </c>
      <c r="E9" s="190">
        <v>1</v>
      </c>
      <c r="F9" s="187" t="s">
        <v>94</v>
      </c>
      <c r="G9" s="207">
        <v>8.3000000000000007</v>
      </c>
      <c r="H9" s="188">
        <f t="shared" si="0"/>
        <v>5.1234567901234565</v>
      </c>
      <c r="I9" s="190">
        <v>138</v>
      </c>
      <c r="J9" s="185" cm="1">
        <f t="array" ref="J9">_xlfn.XLOOKUP($I9,Inputs!$C$6:C$23,Inputs!$D$6:D$23)*$G9</f>
        <v>3.5986428571428579</v>
      </c>
      <c r="K9" s="186">
        <f t="shared" si="1"/>
        <v>3</v>
      </c>
      <c r="L9" s="220"/>
      <c r="M9" s="220"/>
      <c r="N9" s="220"/>
      <c r="O9" s="220"/>
      <c r="P9" s="220"/>
      <c r="Q9" s="181">
        <f>_xlfn.XLOOKUP($I9,Inputs!$G$6:$G$23,Inputs!$J$6:$J$23)*K9</f>
        <v>141</v>
      </c>
      <c r="R9" s="181">
        <f>_xlfn.XLOOKUP($I9,Inputs!$G$6:$G$23,Inputs!$K$6:$K$23)*$K9</f>
        <v>156</v>
      </c>
      <c r="S9" s="187" t="s">
        <v>68</v>
      </c>
      <c r="T9" s="71" t="s">
        <v>490</v>
      </c>
      <c r="U9" s="187" t="s">
        <v>119</v>
      </c>
      <c r="V9" s="71" t="s">
        <v>489</v>
      </c>
      <c r="W9" s="71"/>
      <c r="X9" s="16"/>
      <c r="Y9" s="61">
        <v>45</v>
      </c>
    </row>
    <row r="10" spans="1:25" s="45" customFormat="1" ht="20" x14ac:dyDescent="0.2">
      <c r="B10" s="187" t="s">
        <v>106</v>
      </c>
      <c r="C10" s="189" t="s">
        <v>66</v>
      </c>
      <c r="D10" s="38" t="s">
        <v>284</v>
      </c>
      <c r="E10" s="190">
        <v>1</v>
      </c>
      <c r="F10" s="187" t="s">
        <v>94</v>
      </c>
      <c r="G10" s="207">
        <v>15.4</v>
      </c>
      <c r="H10" s="188">
        <f t="shared" si="0"/>
        <v>9.5061728395061724</v>
      </c>
      <c r="I10" s="190">
        <v>138</v>
      </c>
      <c r="J10" s="185" cm="1">
        <f t="array" ref="J10">_xlfn.XLOOKUP($I10,Inputs!$C$6:C$23,Inputs!$D$6:D$23)*$G10</f>
        <v>6.6770000000000005</v>
      </c>
      <c r="K10" s="186">
        <f t="shared" si="1"/>
        <v>3</v>
      </c>
      <c r="L10" s="220"/>
      <c r="M10" s="220"/>
      <c r="N10" s="220"/>
      <c r="O10" s="220"/>
      <c r="P10" s="220"/>
      <c r="Q10" s="181">
        <f>_xlfn.XLOOKUP($I10,Inputs!$G$6:$G$23,Inputs!$J$6:$J$23)*K10</f>
        <v>141</v>
      </c>
      <c r="R10" s="181">
        <f>_xlfn.XLOOKUP($I10,Inputs!$G$6:$G$23,Inputs!$K$6:$K$23)*$K10</f>
        <v>156</v>
      </c>
      <c r="S10" s="187" t="s">
        <v>235</v>
      </c>
      <c r="T10" s="71" t="s">
        <v>493</v>
      </c>
      <c r="U10" s="187" t="s">
        <v>119</v>
      </c>
      <c r="V10" s="71" t="s">
        <v>489</v>
      </c>
      <c r="W10" s="71"/>
      <c r="X10" s="16"/>
      <c r="Y10" s="61">
        <v>38</v>
      </c>
    </row>
    <row r="11" spans="1:25" s="45" customFormat="1" ht="20" x14ac:dyDescent="0.2">
      <c r="B11" s="187" t="s">
        <v>107</v>
      </c>
      <c r="C11" s="189" t="s">
        <v>66</v>
      </c>
      <c r="D11" s="38" t="s">
        <v>284</v>
      </c>
      <c r="E11" s="190">
        <v>1</v>
      </c>
      <c r="F11" s="187" t="s">
        <v>94</v>
      </c>
      <c r="G11" s="207">
        <v>8.3000000000000007</v>
      </c>
      <c r="H11" s="188">
        <f t="shared" si="0"/>
        <v>5.1234567901234565</v>
      </c>
      <c r="I11" s="190">
        <v>138</v>
      </c>
      <c r="J11" s="185" cm="1">
        <f t="array" ref="J11">_xlfn.XLOOKUP($I11,Inputs!$C$6:C$23,Inputs!$D$6:D$23)*$G11</f>
        <v>3.5986428571428579</v>
      </c>
      <c r="K11" s="186">
        <f t="shared" si="1"/>
        <v>3</v>
      </c>
      <c r="L11" s="220"/>
      <c r="M11" s="220"/>
      <c r="N11" s="220"/>
      <c r="O11" s="220"/>
      <c r="P11" s="220"/>
      <c r="Q11" s="181">
        <f>_xlfn.XLOOKUP($I11,Inputs!$G$6:$G$23,Inputs!$J$6:$J$23)*K11</f>
        <v>141</v>
      </c>
      <c r="R11" s="181">
        <f>_xlfn.XLOOKUP($I11,Inputs!$G$6:$G$23,Inputs!$K$6:$K$23)*$K11</f>
        <v>156</v>
      </c>
      <c r="S11" s="187" t="s">
        <v>119</v>
      </c>
      <c r="T11" s="71" t="s">
        <v>489</v>
      </c>
      <c r="U11" s="187" t="s">
        <v>68</v>
      </c>
      <c r="V11" s="71" t="s">
        <v>490</v>
      </c>
      <c r="W11" s="71"/>
      <c r="X11" s="16"/>
      <c r="Y11" s="61">
        <v>39</v>
      </c>
    </row>
    <row r="12" spans="1:25" s="199" customFormat="1" ht="20" x14ac:dyDescent="0.2">
      <c r="B12" s="187" t="s">
        <v>257</v>
      </c>
      <c r="C12" s="189" t="s">
        <v>66</v>
      </c>
      <c r="D12" s="38" t="s">
        <v>284</v>
      </c>
      <c r="E12" s="190">
        <v>1</v>
      </c>
      <c r="F12" s="187" t="s">
        <v>94</v>
      </c>
      <c r="G12" s="207">
        <v>4.8</v>
      </c>
      <c r="H12" s="188">
        <f t="shared" si="0"/>
        <v>2.9629629629629628</v>
      </c>
      <c r="I12" s="190">
        <v>69</v>
      </c>
      <c r="J12" s="185" cm="1">
        <f t="array" ref="J12">_xlfn.XLOOKUP($I12,Inputs!$C$6:C$23,Inputs!$D$6:D$23)*$G12</f>
        <v>1.8445714285714285</v>
      </c>
      <c r="K12" s="186">
        <f t="shared" si="1"/>
        <v>3</v>
      </c>
      <c r="L12" s="220"/>
      <c r="M12" s="220"/>
      <c r="N12" s="220"/>
      <c r="O12" s="220"/>
      <c r="P12" s="220"/>
      <c r="Q12" s="181">
        <f>_xlfn.XLOOKUP($I12,Inputs!$G$6:$G$23,Inputs!$J$6:$J$23)*K12</f>
        <v>36</v>
      </c>
      <c r="R12" s="181">
        <f>_xlfn.XLOOKUP($I12,Inputs!$G$6:$G$23,Inputs!$K$6:$K$23)*$K12</f>
        <v>39</v>
      </c>
      <c r="S12" s="187" t="s">
        <v>423</v>
      </c>
      <c r="T12" s="71" t="s">
        <v>454</v>
      </c>
      <c r="U12" s="187" t="s">
        <v>424</v>
      </c>
      <c r="V12" s="71" t="s">
        <v>491</v>
      </c>
      <c r="W12" s="71"/>
      <c r="X12" s="16"/>
      <c r="Y12" s="61">
        <v>5</v>
      </c>
    </row>
    <row r="13" spans="1:25" s="45" customFormat="1" ht="20" x14ac:dyDescent="0.2">
      <c r="B13" s="187" t="s">
        <v>89</v>
      </c>
      <c r="C13" s="189" t="s">
        <v>66</v>
      </c>
      <c r="D13" s="38" t="s">
        <v>284</v>
      </c>
      <c r="E13" s="190">
        <v>1</v>
      </c>
      <c r="F13" s="187" t="s">
        <v>94</v>
      </c>
      <c r="G13" s="207">
        <v>9</v>
      </c>
      <c r="H13" s="188">
        <f t="shared" si="0"/>
        <v>5.5555555555555554</v>
      </c>
      <c r="I13" s="190">
        <v>69</v>
      </c>
      <c r="J13" s="185" cm="1">
        <f t="array" ref="J13">_xlfn.XLOOKUP($I13,Inputs!$C$6:C$23,Inputs!$D$6:D$23)*$G13</f>
        <v>3.4585714285714286</v>
      </c>
      <c r="K13" s="186">
        <f t="shared" si="1"/>
        <v>3</v>
      </c>
      <c r="L13" s="220"/>
      <c r="M13" s="220"/>
      <c r="N13" s="220"/>
      <c r="O13" s="220"/>
      <c r="P13" s="220"/>
      <c r="Q13" s="181">
        <f>_xlfn.XLOOKUP($I13,Inputs!$G$6:$G$23,Inputs!$J$6:$J$23)*K13</f>
        <v>36</v>
      </c>
      <c r="R13" s="181">
        <f>_xlfn.XLOOKUP($I13,Inputs!$G$6:$G$23,Inputs!$K$6:$K$23)*$K13</f>
        <v>39</v>
      </c>
      <c r="S13" s="187" t="s">
        <v>425</v>
      </c>
      <c r="T13" s="71" t="s">
        <v>488</v>
      </c>
      <c r="U13" s="187" t="s">
        <v>67</v>
      </c>
      <c r="V13" s="71" t="s">
        <v>469</v>
      </c>
      <c r="W13" s="71"/>
      <c r="X13" s="16"/>
      <c r="Y13" s="61">
        <v>24</v>
      </c>
    </row>
    <row r="14" spans="1:25" s="45" customFormat="1" ht="20" x14ac:dyDescent="0.2">
      <c r="B14" s="187" t="s">
        <v>258</v>
      </c>
      <c r="C14" s="189" t="s">
        <v>66</v>
      </c>
      <c r="D14" s="38" t="s">
        <v>284</v>
      </c>
      <c r="E14" s="190">
        <v>1</v>
      </c>
      <c r="F14" s="187" t="s">
        <v>94</v>
      </c>
      <c r="G14" s="207">
        <v>4</v>
      </c>
      <c r="H14" s="188">
        <f t="shared" si="0"/>
        <v>2.4691358024691357</v>
      </c>
      <c r="I14" s="190">
        <v>69</v>
      </c>
      <c r="J14" s="185" cm="1">
        <f t="array" ref="J14">_xlfn.XLOOKUP($I14,Inputs!$C$6:C$23,Inputs!$D$6:D$23)*$G14</f>
        <v>1.5371428571428571</v>
      </c>
      <c r="K14" s="186">
        <f t="shared" si="1"/>
        <v>3</v>
      </c>
      <c r="L14" s="220"/>
      <c r="M14" s="220"/>
      <c r="N14" s="220"/>
      <c r="O14" s="220"/>
      <c r="P14" s="220"/>
      <c r="Q14" s="181">
        <f>_xlfn.XLOOKUP($I14,Inputs!$G$6:$G$23,Inputs!$J$6:$J$23)*K14</f>
        <v>36</v>
      </c>
      <c r="R14" s="181">
        <f>_xlfn.XLOOKUP($I14,Inputs!$G$6:$G$23,Inputs!$K$6:$K$23)*$K14</f>
        <v>39</v>
      </c>
      <c r="S14" s="187" t="s">
        <v>100</v>
      </c>
      <c r="T14" s="71" t="s">
        <v>446</v>
      </c>
      <c r="U14" s="187" t="s">
        <v>67</v>
      </c>
      <c r="V14" s="71" t="s">
        <v>469</v>
      </c>
      <c r="W14" s="71"/>
      <c r="X14" s="16"/>
      <c r="Y14" s="61">
        <v>7</v>
      </c>
    </row>
    <row r="15" spans="1:25" s="45" customFormat="1" ht="20" x14ac:dyDescent="0.2">
      <c r="B15" s="187" t="s">
        <v>88</v>
      </c>
      <c r="C15" s="189" t="s">
        <v>66</v>
      </c>
      <c r="D15" s="38" t="s">
        <v>284</v>
      </c>
      <c r="E15" s="190">
        <v>1</v>
      </c>
      <c r="F15" s="187" t="s">
        <v>94</v>
      </c>
      <c r="G15" s="207">
        <v>6.2</v>
      </c>
      <c r="H15" s="188">
        <f t="shared" si="0"/>
        <v>3.8271604938271602</v>
      </c>
      <c r="I15" s="190">
        <v>69</v>
      </c>
      <c r="J15" s="185" cm="1">
        <f t="array" ref="J15">_xlfn.XLOOKUP($I15,Inputs!$C$6:C$23,Inputs!$D$6:D$23)*$G15</f>
        <v>2.3825714285714286</v>
      </c>
      <c r="K15" s="186">
        <f t="shared" si="1"/>
        <v>3</v>
      </c>
      <c r="L15" s="220"/>
      <c r="M15" s="220"/>
      <c r="N15" s="220"/>
      <c r="O15" s="220"/>
      <c r="P15" s="220"/>
      <c r="Q15" s="181">
        <f>_xlfn.XLOOKUP($I15,Inputs!$G$6:$G$23,Inputs!$J$6:$J$23)*K15</f>
        <v>36</v>
      </c>
      <c r="R15" s="181">
        <f>_xlfn.XLOOKUP($I15,Inputs!$G$6:$G$23,Inputs!$K$6:$K$23)*$K15</f>
        <v>39</v>
      </c>
      <c r="S15" s="187" t="s">
        <v>426</v>
      </c>
      <c r="T15" s="71" t="s">
        <v>460</v>
      </c>
      <c r="U15" s="187" t="s">
        <v>67</v>
      </c>
      <c r="V15" s="71" t="s">
        <v>469</v>
      </c>
      <c r="W15" s="71"/>
      <c r="X15" s="16"/>
      <c r="Y15" s="61">
        <v>22</v>
      </c>
    </row>
    <row r="16" spans="1:25" s="45" customFormat="1" ht="20" x14ac:dyDescent="0.2">
      <c r="B16" s="187" t="s">
        <v>261</v>
      </c>
      <c r="C16" s="189" t="s">
        <v>66</v>
      </c>
      <c r="D16" s="38" t="s">
        <v>284</v>
      </c>
      <c r="E16" s="190">
        <v>1</v>
      </c>
      <c r="F16" s="187" t="s">
        <v>94</v>
      </c>
      <c r="G16" s="207">
        <v>25</v>
      </c>
      <c r="H16" s="188">
        <f t="shared" si="0"/>
        <v>15.432098765432098</v>
      </c>
      <c r="I16" s="190">
        <v>69</v>
      </c>
      <c r="J16" s="185" cm="1">
        <f t="array" ref="J16">_xlfn.XLOOKUP($I16,Inputs!$C$6:C$23,Inputs!$D$6:D$23)*$G16</f>
        <v>9.6071428571428577</v>
      </c>
      <c r="K16" s="186">
        <f t="shared" si="1"/>
        <v>3</v>
      </c>
      <c r="L16" s="220"/>
      <c r="M16" s="220"/>
      <c r="N16" s="220"/>
      <c r="O16" s="220"/>
      <c r="P16" s="220"/>
      <c r="Q16" s="181">
        <f>_xlfn.XLOOKUP($I16,Inputs!$G$6:$G$23,Inputs!$J$6:$J$23)*K16</f>
        <v>36</v>
      </c>
      <c r="R16" s="181">
        <f>_xlfn.XLOOKUP($I16,Inputs!$G$6:$G$23,Inputs!$K$6:$K$23)*$K16</f>
        <v>39</v>
      </c>
      <c r="S16" s="187" t="s">
        <v>97</v>
      </c>
      <c r="T16" s="71" t="s">
        <v>451</v>
      </c>
      <c r="U16" s="187" t="s">
        <v>237</v>
      </c>
      <c r="V16" s="71" t="s">
        <v>467</v>
      </c>
      <c r="W16" s="151"/>
      <c r="X16" s="152"/>
      <c r="Y16" s="61">
        <v>14</v>
      </c>
    </row>
    <row r="17" spans="2:25" s="45" customFormat="1" ht="20" x14ac:dyDescent="0.2">
      <c r="B17" s="187" t="s">
        <v>117</v>
      </c>
      <c r="C17" s="189" t="s">
        <v>66</v>
      </c>
      <c r="D17" s="38" t="s">
        <v>284</v>
      </c>
      <c r="E17" s="190">
        <v>1</v>
      </c>
      <c r="F17" s="187" t="s">
        <v>94</v>
      </c>
      <c r="G17" s="207">
        <v>32.6</v>
      </c>
      <c r="H17" s="188">
        <f t="shared" si="0"/>
        <v>20.123456790123456</v>
      </c>
      <c r="I17" s="190">
        <v>138</v>
      </c>
      <c r="J17" s="185" cm="1">
        <f t="array" ref="J17">_xlfn.XLOOKUP($I17,Inputs!$C$6:C$23,Inputs!$D$6:D$23)*$G17</f>
        <v>14.134428571428574</v>
      </c>
      <c r="K17" s="186">
        <f t="shared" si="1"/>
        <v>3</v>
      </c>
      <c r="L17" s="220"/>
      <c r="M17" s="220"/>
      <c r="N17" s="220"/>
      <c r="O17" s="220"/>
      <c r="P17" s="220"/>
      <c r="Q17" s="181">
        <f>_xlfn.XLOOKUP($I17,Inputs!$G$6:$G$23,Inputs!$J$6:$J$23)*K17</f>
        <v>141</v>
      </c>
      <c r="R17" s="181">
        <f>_xlfn.XLOOKUP($I17,Inputs!$G$6:$G$23,Inputs!$K$6:$K$23)*$K17</f>
        <v>156</v>
      </c>
      <c r="S17" s="187" t="s">
        <v>121</v>
      </c>
      <c r="T17" s="71" t="s">
        <v>464</v>
      </c>
      <c r="U17" s="187" t="s">
        <v>237</v>
      </c>
      <c r="V17" s="71" t="s">
        <v>467</v>
      </c>
      <c r="W17" s="71"/>
      <c r="X17" s="16"/>
      <c r="Y17" s="61">
        <v>35</v>
      </c>
    </row>
    <row r="18" spans="2:25" s="45" customFormat="1" ht="20" x14ac:dyDescent="0.2">
      <c r="B18" s="187" t="s">
        <v>258</v>
      </c>
      <c r="C18" s="189" t="s">
        <v>66</v>
      </c>
      <c r="D18" s="38" t="s">
        <v>284</v>
      </c>
      <c r="E18" s="190">
        <v>1</v>
      </c>
      <c r="F18" s="187" t="s">
        <v>94</v>
      </c>
      <c r="G18" s="207">
        <v>10</v>
      </c>
      <c r="H18" s="188">
        <f t="shared" si="0"/>
        <v>6.1728395061728394</v>
      </c>
      <c r="I18" s="190">
        <v>69</v>
      </c>
      <c r="J18" s="185" cm="1">
        <f t="array" ref="J18">_xlfn.XLOOKUP($I18,Inputs!$C$6:C$23,Inputs!$D$6:D$23)*$G18</f>
        <v>3.842857142857143</v>
      </c>
      <c r="K18" s="186">
        <f t="shared" si="1"/>
        <v>3</v>
      </c>
      <c r="L18" s="220"/>
      <c r="M18" s="220"/>
      <c r="N18" s="220"/>
      <c r="O18" s="220"/>
      <c r="P18" s="220"/>
      <c r="Q18" s="181">
        <f>_xlfn.XLOOKUP($I18,Inputs!$G$6:$G$23,Inputs!$J$6:$J$23)*K18</f>
        <v>36</v>
      </c>
      <c r="R18" s="181">
        <f>_xlfn.XLOOKUP($I18,Inputs!$G$6:$G$23,Inputs!$K$6:$K$23)*$K18</f>
        <v>39</v>
      </c>
      <c r="S18" s="187" t="s">
        <v>427</v>
      </c>
      <c r="T18" s="71" t="s">
        <v>455</v>
      </c>
      <c r="U18" s="187" t="s">
        <v>100</v>
      </c>
      <c r="V18" s="71" t="s">
        <v>446</v>
      </c>
      <c r="W18" s="71"/>
      <c r="X18" s="16"/>
      <c r="Y18" s="61">
        <v>8</v>
      </c>
    </row>
    <row r="19" spans="2:25" s="199" customFormat="1" ht="20" x14ac:dyDescent="0.2">
      <c r="B19" s="187" t="s">
        <v>261</v>
      </c>
      <c r="C19" s="189" t="s">
        <v>66</v>
      </c>
      <c r="D19" s="38" t="s">
        <v>284</v>
      </c>
      <c r="E19" s="190">
        <v>1</v>
      </c>
      <c r="F19" s="187" t="s">
        <v>94</v>
      </c>
      <c r="G19" s="207">
        <v>14</v>
      </c>
      <c r="H19" s="188">
        <f t="shared" si="0"/>
        <v>8.6419753086419746</v>
      </c>
      <c r="I19" s="190">
        <v>69</v>
      </c>
      <c r="J19" s="185" cm="1">
        <f t="array" ref="J19">_xlfn.XLOOKUP($I19,Inputs!$C$6:C$23,Inputs!$D$6:D$23)*$G19</f>
        <v>5.38</v>
      </c>
      <c r="K19" s="186">
        <f t="shared" si="1"/>
        <v>3</v>
      </c>
      <c r="L19" s="220"/>
      <c r="M19" s="220"/>
      <c r="N19" s="220"/>
      <c r="O19" s="220"/>
      <c r="P19" s="220"/>
      <c r="Q19" s="181">
        <f>_xlfn.XLOOKUP($I19,Inputs!$G$6:$G$23,Inputs!$J$6:$J$23)*K19</f>
        <v>36</v>
      </c>
      <c r="R19" s="181">
        <f>_xlfn.XLOOKUP($I19,Inputs!$G$6:$G$23,Inputs!$K$6:$K$23)*$K19</f>
        <v>39</v>
      </c>
      <c r="S19" s="187" t="s">
        <v>237</v>
      </c>
      <c r="T19" s="71" t="s">
        <v>467</v>
      </c>
      <c r="U19" s="187" t="s">
        <v>95</v>
      </c>
      <c r="V19" s="71" t="s">
        <v>447</v>
      </c>
      <c r="W19" s="151"/>
      <c r="X19" s="152"/>
      <c r="Y19" s="61">
        <v>15</v>
      </c>
    </row>
    <row r="20" spans="2:25" s="45" customFormat="1" ht="20" x14ac:dyDescent="0.2">
      <c r="B20" s="187" t="s">
        <v>86</v>
      </c>
      <c r="C20" s="189" t="s">
        <v>66</v>
      </c>
      <c r="D20" s="38" t="s">
        <v>284</v>
      </c>
      <c r="E20" s="190">
        <v>1</v>
      </c>
      <c r="F20" s="187" t="s">
        <v>94</v>
      </c>
      <c r="G20" s="207">
        <v>17.8</v>
      </c>
      <c r="H20" s="188">
        <f t="shared" si="0"/>
        <v>10.987654320987653</v>
      </c>
      <c r="I20" s="190">
        <v>69</v>
      </c>
      <c r="J20" s="185" cm="1">
        <f t="array" ref="J20">_xlfn.XLOOKUP($I20,Inputs!$C$6:C$23,Inputs!$D$6:D$23)*$G20</f>
        <v>6.8402857142857147</v>
      </c>
      <c r="K20" s="186">
        <f t="shared" si="1"/>
        <v>3</v>
      </c>
      <c r="L20" s="220"/>
      <c r="M20" s="220"/>
      <c r="N20" s="220"/>
      <c r="O20" s="220"/>
      <c r="P20" s="220"/>
      <c r="Q20" s="181">
        <f>_xlfn.XLOOKUP($I20,Inputs!$G$6:$G$23,Inputs!$J$6:$J$23)*K20</f>
        <v>36</v>
      </c>
      <c r="R20" s="181">
        <f>_xlfn.XLOOKUP($I20,Inputs!$G$6:$G$23,Inputs!$K$6:$K$23)*$K20</f>
        <v>39</v>
      </c>
      <c r="S20" s="187" t="s">
        <v>98</v>
      </c>
      <c r="T20" s="71" t="s">
        <v>461</v>
      </c>
      <c r="U20" s="187" t="s">
        <v>99</v>
      </c>
      <c r="V20" s="71" t="s">
        <v>448</v>
      </c>
      <c r="W20" s="71"/>
      <c r="X20" s="16"/>
      <c r="Y20" s="61">
        <v>18</v>
      </c>
    </row>
    <row r="21" spans="2:25" s="45" customFormat="1" ht="20" x14ac:dyDescent="0.2">
      <c r="B21" s="187" t="s">
        <v>403</v>
      </c>
      <c r="C21" s="189" t="s">
        <v>66</v>
      </c>
      <c r="D21" s="38" t="s">
        <v>284</v>
      </c>
      <c r="E21" s="190">
        <v>1</v>
      </c>
      <c r="F21" s="187" t="s">
        <v>94</v>
      </c>
      <c r="G21" s="207">
        <v>18.899999999999999</v>
      </c>
      <c r="H21" s="188">
        <f t="shared" si="0"/>
        <v>11.666666666666664</v>
      </c>
      <c r="I21" s="190">
        <v>138</v>
      </c>
      <c r="J21" s="185" cm="1">
        <f t="array" ref="J21">_xlfn.XLOOKUP($I21,Inputs!$C$6:C$23,Inputs!$D$6:D$23)*$G21</f>
        <v>8.1944999999999997</v>
      </c>
      <c r="K21" s="186">
        <f t="shared" si="1"/>
        <v>3</v>
      </c>
      <c r="L21" s="220"/>
      <c r="M21" s="220"/>
      <c r="N21" s="220"/>
      <c r="O21" s="220"/>
      <c r="P21" s="220"/>
      <c r="Q21" s="181">
        <f>_xlfn.XLOOKUP($I21,Inputs!$G$6:$G$23,Inputs!$J$6:$J$23)*K21</f>
        <v>141</v>
      </c>
      <c r="R21" s="181">
        <f>_xlfn.XLOOKUP($I21,Inputs!$G$6:$G$23,Inputs!$K$6:$K$23)*$K21</f>
        <v>156</v>
      </c>
      <c r="S21" s="187" t="s">
        <v>255</v>
      </c>
      <c r="T21" s="71" t="s">
        <v>263</v>
      </c>
      <c r="U21" s="187" t="s">
        <v>101</v>
      </c>
      <c r="V21" s="71" t="s">
        <v>442</v>
      </c>
      <c r="W21" s="71"/>
      <c r="X21" s="16"/>
      <c r="Y21" s="61">
        <v>43</v>
      </c>
    </row>
    <row r="22" spans="2:25" s="45" customFormat="1" ht="20" x14ac:dyDescent="0.2">
      <c r="B22" s="187" t="s">
        <v>261</v>
      </c>
      <c r="C22" s="189" t="s">
        <v>66</v>
      </c>
      <c r="D22" s="38" t="s">
        <v>284</v>
      </c>
      <c r="E22" s="190">
        <v>1</v>
      </c>
      <c r="F22" s="187" t="s">
        <v>94</v>
      </c>
      <c r="G22" s="207">
        <v>14.9</v>
      </c>
      <c r="H22" s="188">
        <f t="shared" si="0"/>
        <v>9.19753086419753</v>
      </c>
      <c r="I22" s="190">
        <v>69</v>
      </c>
      <c r="J22" s="185" cm="1">
        <f t="array" ref="J22">_xlfn.XLOOKUP($I22,Inputs!$C$6:C$23,Inputs!$D$6:D$23)*$G22</f>
        <v>5.7258571428571434</v>
      </c>
      <c r="K22" s="186">
        <f t="shared" si="1"/>
        <v>3</v>
      </c>
      <c r="L22" s="220"/>
      <c r="M22" s="220"/>
      <c r="N22" s="220"/>
      <c r="O22" s="220"/>
      <c r="P22" s="220"/>
      <c r="Q22" s="181">
        <f>_xlfn.XLOOKUP($I22,Inputs!$G$6:$G$23,Inputs!$J$6:$J$23)*K22</f>
        <v>36</v>
      </c>
      <c r="R22" s="181">
        <f>_xlfn.XLOOKUP($I22,Inputs!$G$6:$G$23,Inputs!$K$6:$K$23)*$K22</f>
        <v>39</v>
      </c>
      <c r="S22" s="187" t="s">
        <v>236</v>
      </c>
      <c r="T22" s="71" t="s">
        <v>453</v>
      </c>
      <c r="U22" s="187" t="s">
        <v>97</v>
      </c>
      <c r="V22" s="71" t="s">
        <v>451</v>
      </c>
      <c r="W22" s="71"/>
      <c r="X22" s="16"/>
      <c r="Y22" s="61">
        <v>16</v>
      </c>
    </row>
    <row r="23" spans="2:25" s="45" customFormat="1" ht="20" x14ac:dyDescent="0.2">
      <c r="B23" s="187" t="s">
        <v>403</v>
      </c>
      <c r="C23" s="189" t="s">
        <v>66</v>
      </c>
      <c r="D23" s="38" t="s">
        <v>284</v>
      </c>
      <c r="E23" s="190">
        <v>1</v>
      </c>
      <c r="F23" s="187" t="s">
        <v>94</v>
      </c>
      <c r="G23" s="207">
        <v>15.8</v>
      </c>
      <c r="H23" s="188">
        <f t="shared" si="0"/>
        <v>9.7530864197530871</v>
      </c>
      <c r="I23" s="190">
        <v>138</v>
      </c>
      <c r="J23" s="185" cm="1">
        <f t="array" ref="J23">_xlfn.XLOOKUP($I23,Inputs!$C$6:C$23,Inputs!$D$6:D$23)*$G23</f>
        <v>6.850428571428572</v>
      </c>
      <c r="K23" s="186">
        <f t="shared" si="1"/>
        <v>3</v>
      </c>
      <c r="L23" s="220"/>
      <c r="M23" s="220"/>
      <c r="N23" s="220"/>
      <c r="O23" s="220"/>
      <c r="P23" s="220"/>
      <c r="Q23" s="181">
        <f>_xlfn.XLOOKUP($I23,Inputs!$G$6:$G$23,Inputs!$J$6:$J$23)*K23</f>
        <v>141</v>
      </c>
      <c r="R23" s="181">
        <f>_xlfn.XLOOKUP($I23,Inputs!$G$6:$G$23,Inputs!$K$6:$K$23)*$K23</f>
        <v>156</v>
      </c>
      <c r="S23" s="187" t="s">
        <v>237</v>
      </c>
      <c r="T23" s="71" t="s">
        <v>467</v>
      </c>
      <c r="U23" s="187" t="s">
        <v>255</v>
      </c>
      <c r="V23" s="71" t="s">
        <v>263</v>
      </c>
      <c r="W23" s="71"/>
      <c r="X23" s="16"/>
      <c r="Y23" s="61">
        <v>44</v>
      </c>
    </row>
    <row r="24" spans="2:25" s="199" customFormat="1" ht="20" x14ac:dyDescent="0.2">
      <c r="B24" s="187" t="s">
        <v>402</v>
      </c>
      <c r="C24" s="189" t="s">
        <v>66</v>
      </c>
      <c r="D24" s="38" t="s">
        <v>284</v>
      </c>
      <c r="E24" s="190">
        <v>1</v>
      </c>
      <c r="F24" s="187" t="s">
        <v>94</v>
      </c>
      <c r="G24" s="207">
        <v>10.3</v>
      </c>
      <c r="H24" s="188">
        <f t="shared" si="0"/>
        <v>6.3580246913580245</v>
      </c>
      <c r="I24" s="190">
        <v>138</v>
      </c>
      <c r="J24" s="185" cm="1">
        <f t="array" ref="J24">_xlfn.XLOOKUP($I24,Inputs!$C$6:C$23,Inputs!$D$6:D$23)*$G24</f>
        <v>4.4657857142857154</v>
      </c>
      <c r="K24" s="186">
        <f t="shared" si="1"/>
        <v>3</v>
      </c>
      <c r="L24" s="220"/>
      <c r="M24" s="220"/>
      <c r="N24" s="220"/>
      <c r="O24" s="220"/>
      <c r="P24" s="220"/>
      <c r="Q24" s="181">
        <f>_xlfn.XLOOKUP($I24,Inputs!$G$6:$G$23,Inputs!$J$6:$J$23)*K24</f>
        <v>141</v>
      </c>
      <c r="R24" s="181">
        <f>_xlfn.XLOOKUP($I24,Inputs!$G$6:$G$23,Inputs!$K$6:$K$23)*$K24</f>
        <v>156</v>
      </c>
      <c r="S24" s="187" t="s">
        <v>122</v>
      </c>
      <c r="T24" s="71" t="s">
        <v>443</v>
      </c>
      <c r="U24" s="187" t="s">
        <v>255</v>
      </c>
      <c r="V24" s="71" t="s">
        <v>263</v>
      </c>
      <c r="W24" s="71"/>
      <c r="X24" s="16"/>
      <c r="Y24" s="61">
        <v>40</v>
      </c>
    </row>
    <row r="25" spans="2:25" s="45" customFormat="1" ht="20" x14ac:dyDescent="0.2">
      <c r="B25" s="187" t="s">
        <v>257</v>
      </c>
      <c r="C25" s="189" t="s">
        <v>66</v>
      </c>
      <c r="D25" s="38" t="s">
        <v>284</v>
      </c>
      <c r="E25" s="190">
        <v>1</v>
      </c>
      <c r="F25" s="187" t="s">
        <v>94</v>
      </c>
      <c r="G25" s="207">
        <v>17.5</v>
      </c>
      <c r="H25" s="188">
        <f t="shared" si="0"/>
        <v>10.802469135802468</v>
      </c>
      <c r="I25" s="190">
        <v>69</v>
      </c>
      <c r="J25" s="185" cm="1">
        <f t="array" ref="J25">_xlfn.XLOOKUP($I25,Inputs!$C$6:C$23,Inputs!$D$6:D$23)*$G25</f>
        <v>6.7249999999999996</v>
      </c>
      <c r="K25" s="186">
        <f t="shared" si="1"/>
        <v>3</v>
      </c>
      <c r="L25" s="220"/>
      <c r="M25" s="220"/>
      <c r="N25" s="220"/>
      <c r="O25" s="220"/>
      <c r="P25" s="220"/>
      <c r="Q25" s="181">
        <f>_xlfn.XLOOKUP($I25,Inputs!$G$6:$G$23,Inputs!$J$6:$J$23)*K25</f>
        <v>36</v>
      </c>
      <c r="R25" s="181">
        <f>_xlfn.XLOOKUP($I25,Inputs!$G$6:$G$23,Inputs!$K$6:$K$23)*$K25</f>
        <v>39</v>
      </c>
      <c r="S25" s="187" t="s">
        <v>233</v>
      </c>
      <c r="T25" s="71" t="s">
        <v>463</v>
      </c>
      <c r="U25" s="187" t="s">
        <v>110</v>
      </c>
      <c r="V25" s="71" t="s">
        <v>452</v>
      </c>
      <c r="W25" s="71"/>
      <c r="X25" s="16"/>
      <c r="Y25" s="61">
        <v>1</v>
      </c>
    </row>
    <row r="26" spans="2:25" s="45" customFormat="1" ht="20" x14ac:dyDescent="0.2">
      <c r="B26" s="187" t="s">
        <v>104</v>
      </c>
      <c r="C26" s="189" t="s">
        <v>78</v>
      </c>
      <c r="D26" s="38" t="s">
        <v>284</v>
      </c>
      <c r="E26" s="190">
        <v>1</v>
      </c>
      <c r="F26" s="187" t="s">
        <v>94</v>
      </c>
      <c r="G26" s="207">
        <v>0.7</v>
      </c>
      <c r="H26" s="188">
        <f t="shared" si="0"/>
        <v>0.43209876543209869</v>
      </c>
      <c r="I26" s="202">
        <v>138</v>
      </c>
      <c r="J26" s="185" cm="1">
        <f t="array" ref="J26">_xlfn.XLOOKUP($I26,Inputs!$C$6:C$23,Inputs!$D$6:D$23)*$G26</f>
        <v>0.30349999999999999</v>
      </c>
      <c r="K26" s="186">
        <f t="shared" si="1"/>
        <v>3</v>
      </c>
      <c r="L26" s="220"/>
      <c r="M26" s="220"/>
      <c r="N26" s="220"/>
      <c r="O26" s="220"/>
      <c r="P26" s="220"/>
      <c r="Q26" s="181">
        <f>_xlfn.XLOOKUP($I26,Inputs!$G$6:$G$23,Inputs!$J$6:$J$23)*K26</f>
        <v>141</v>
      </c>
      <c r="R26" s="181">
        <f>_xlfn.XLOOKUP($I26,Inputs!$G$6:$G$23,Inputs!$K$6:$K$23)*$K26</f>
        <v>156</v>
      </c>
      <c r="S26" s="187" t="s">
        <v>120</v>
      </c>
      <c r="T26" s="71" t="s">
        <v>492</v>
      </c>
      <c r="U26" s="187" t="s">
        <v>292</v>
      </c>
      <c r="V26" s="71" t="s">
        <v>232</v>
      </c>
      <c r="W26" s="38"/>
      <c r="X26" s="16"/>
      <c r="Y26" s="61">
        <v>31</v>
      </c>
    </row>
    <row r="27" spans="2:25" s="199" customFormat="1" ht="20" x14ac:dyDescent="0.2">
      <c r="B27" s="187" t="s">
        <v>105</v>
      </c>
      <c r="C27" s="189" t="s">
        <v>78</v>
      </c>
      <c r="D27" s="38" t="s">
        <v>284</v>
      </c>
      <c r="E27" s="190">
        <v>1</v>
      </c>
      <c r="F27" s="187" t="s">
        <v>94</v>
      </c>
      <c r="G27" s="207">
        <v>0.7</v>
      </c>
      <c r="H27" s="188">
        <f t="shared" si="0"/>
        <v>0.43209876543209869</v>
      </c>
      <c r="I27" s="202">
        <v>138</v>
      </c>
      <c r="J27" s="185" cm="1">
        <f t="array" ref="J27">_xlfn.XLOOKUP($I27,Inputs!$C$6:C$23,Inputs!$D$6:D$23)*$G27</f>
        <v>0.30349999999999999</v>
      </c>
      <c r="K27" s="186">
        <f t="shared" si="1"/>
        <v>3</v>
      </c>
      <c r="L27" s="220"/>
      <c r="M27" s="220"/>
      <c r="N27" s="220"/>
      <c r="O27" s="220"/>
      <c r="P27" s="220"/>
      <c r="Q27" s="181">
        <f>_xlfn.XLOOKUP($I27,Inputs!$G$6:$G$23,Inputs!$J$6:$J$23)*K27</f>
        <v>141</v>
      </c>
      <c r="R27" s="181">
        <f>_xlfn.XLOOKUP($I27,Inputs!$G$6:$G$23,Inputs!$K$6:$K$23)*$K27</f>
        <v>156</v>
      </c>
      <c r="S27" s="187" t="s">
        <v>120</v>
      </c>
      <c r="T27" s="71" t="s">
        <v>492</v>
      </c>
      <c r="U27" s="187" t="s">
        <v>292</v>
      </c>
      <c r="V27" s="71" t="s">
        <v>232</v>
      </c>
      <c r="W27" s="38"/>
      <c r="X27" s="149"/>
      <c r="Y27" s="61">
        <v>33</v>
      </c>
    </row>
    <row r="28" spans="2:25" s="45" customFormat="1" ht="20" x14ac:dyDescent="0.2">
      <c r="B28" s="187" t="s">
        <v>257</v>
      </c>
      <c r="C28" s="189" t="s">
        <v>66</v>
      </c>
      <c r="D28" s="38" t="s">
        <v>284</v>
      </c>
      <c r="E28" s="190">
        <v>1</v>
      </c>
      <c r="F28" s="187" t="s">
        <v>94</v>
      </c>
      <c r="G28" s="207">
        <v>16</v>
      </c>
      <c r="H28" s="188">
        <f t="shared" si="0"/>
        <v>9.8765432098765427</v>
      </c>
      <c r="I28" s="190">
        <v>69</v>
      </c>
      <c r="J28" s="185" cm="1">
        <f t="array" ref="J28">_xlfn.XLOOKUP($I28,Inputs!$C$6:C$23,Inputs!$D$6:D$23)*$G28</f>
        <v>6.1485714285714286</v>
      </c>
      <c r="K28" s="186">
        <f t="shared" si="1"/>
        <v>3</v>
      </c>
      <c r="L28" s="220"/>
      <c r="M28" s="220"/>
      <c r="N28" s="220"/>
      <c r="O28" s="220"/>
      <c r="P28" s="220"/>
      <c r="Q28" s="181">
        <f>_xlfn.XLOOKUP($I28,Inputs!$G$6:$G$23,Inputs!$J$6:$J$23)*K28</f>
        <v>36</v>
      </c>
      <c r="R28" s="181">
        <f>_xlfn.XLOOKUP($I28,Inputs!$G$6:$G$23,Inputs!$K$6:$K$23)*$K28</f>
        <v>39</v>
      </c>
      <c r="S28" s="187" t="s">
        <v>234</v>
      </c>
      <c r="T28" s="71" t="s">
        <v>457</v>
      </c>
      <c r="U28" s="187" t="s">
        <v>423</v>
      </c>
      <c r="V28" s="71" t="s">
        <v>454</v>
      </c>
      <c r="W28" s="71"/>
      <c r="X28" s="16"/>
      <c r="Y28" s="61">
        <v>4</v>
      </c>
    </row>
    <row r="29" spans="2:25" s="45" customFormat="1" ht="20" x14ac:dyDescent="0.2">
      <c r="B29" s="187" t="s">
        <v>258</v>
      </c>
      <c r="C29" s="189" t="s">
        <v>66</v>
      </c>
      <c r="D29" s="38" t="s">
        <v>284</v>
      </c>
      <c r="E29" s="190">
        <v>1</v>
      </c>
      <c r="F29" s="187" t="s">
        <v>94</v>
      </c>
      <c r="G29" s="207">
        <v>22</v>
      </c>
      <c r="H29" s="188">
        <f t="shared" si="0"/>
        <v>13.580246913580247</v>
      </c>
      <c r="I29" s="190">
        <v>69</v>
      </c>
      <c r="J29" s="185" cm="1">
        <f t="array" ref="J29">_xlfn.XLOOKUP($I29,Inputs!$C$6:C$23,Inputs!$D$6:D$23)*$G29</f>
        <v>8.4542857142857137</v>
      </c>
      <c r="K29" s="186">
        <f t="shared" si="1"/>
        <v>3</v>
      </c>
      <c r="L29" s="220"/>
      <c r="M29" s="220"/>
      <c r="N29" s="220"/>
      <c r="O29" s="220"/>
      <c r="P29" s="220"/>
      <c r="Q29" s="181">
        <f>_xlfn.XLOOKUP($I29,Inputs!$G$6:$G$23,Inputs!$J$6:$J$23)*K29</f>
        <v>36</v>
      </c>
      <c r="R29" s="181">
        <f>_xlfn.XLOOKUP($I29,Inputs!$G$6:$G$23,Inputs!$K$6:$K$23)*$K29</f>
        <v>39</v>
      </c>
      <c r="S29" s="187" t="s">
        <v>236</v>
      </c>
      <c r="T29" s="71" t="s">
        <v>453</v>
      </c>
      <c r="U29" s="187" t="s">
        <v>427</v>
      </c>
      <c r="V29" s="71" t="s">
        <v>455</v>
      </c>
      <c r="W29" s="71"/>
      <c r="X29" s="16"/>
      <c r="Y29" s="61">
        <v>9</v>
      </c>
    </row>
    <row r="30" spans="2:25" s="45" customFormat="1" ht="20" x14ac:dyDescent="0.2">
      <c r="B30" s="187" t="s">
        <v>91</v>
      </c>
      <c r="C30" s="189" t="s">
        <v>78</v>
      </c>
      <c r="D30" s="38" t="s">
        <v>284</v>
      </c>
      <c r="E30" s="190">
        <v>1</v>
      </c>
      <c r="F30" s="187" t="s">
        <v>94</v>
      </c>
      <c r="G30" s="207">
        <v>28.4</v>
      </c>
      <c r="H30" s="188">
        <f t="shared" si="0"/>
        <v>17.530864197530864</v>
      </c>
      <c r="I30" s="190">
        <v>69</v>
      </c>
      <c r="J30" s="185" cm="1">
        <f t="array" ref="J30">_xlfn.XLOOKUP($I30,Inputs!$C$6:C$23,Inputs!$D$6:D$23)*$G30</f>
        <v>10.913714285714285</v>
      </c>
      <c r="K30" s="186">
        <f t="shared" si="1"/>
        <v>3</v>
      </c>
      <c r="L30" s="220"/>
      <c r="M30" s="220"/>
      <c r="N30" s="220"/>
      <c r="O30" s="220"/>
      <c r="P30" s="220"/>
      <c r="Q30" s="181">
        <f>_xlfn.XLOOKUP($I30,Inputs!$G$6:$G$23,Inputs!$J$6:$J$23)*K30</f>
        <v>36</v>
      </c>
      <c r="R30" s="181">
        <f>_xlfn.XLOOKUP($I30,Inputs!$G$6:$G$23,Inputs!$K$6:$K$23)*$K30</f>
        <v>39</v>
      </c>
      <c r="S30" s="187" t="s">
        <v>114</v>
      </c>
      <c r="T30" s="71" t="s">
        <v>470</v>
      </c>
      <c r="U30" s="187" t="s">
        <v>115</v>
      </c>
      <c r="V30" s="71" t="s">
        <v>444</v>
      </c>
      <c r="W30" s="71"/>
      <c r="X30" s="16"/>
      <c r="Y30" s="61">
        <v>27</v>
      </c>
    </row>
    <row r="31" spans="2:25" s="199" customFormat="1" ht="20" x14ac:dyDescent="0.2">
      <c r="B31" s="187" t="s">
        <v>109</v>
      </c>
      <c r="C31" s="189" t="s">
        <v>66</v>
      </c>
      <c r="D31" s="38" t="s">
        <v>284</v>
      </c>
      <c r="E31" s="190">
        <v>1</v>
      </c>
      <c r="F31" s="187" t="s">
        <v>94</v>
      </c>
      <c r="G31" s="207">
        <v>67.400000000000006</v>
      </c>
      <c r="H31" s="188">
        <f t="shared" si="0"/>
        <v>41.604938271604937</v>
      </c>
      <c r="I31" s="190">
        <v>138</v>
      </c>
      <c r="J31" s="185" cm="1">
        <f t="array" ref="J31">_xlfn.XLOOKUP($I31,Inputs!$C$6:C$23,Inputs!$D$6:D$23)*$G31</f>
        <v>29.222714285714289</v>
      </c>
      <c r="K31" s="186">
        <f t="shared" si="1"/>
        <v>3</v>
      </c>
      <c r="L31" s="220"/>
      <c r="M31" s="220"/>
      <c r="N31" s="220"/>
      <c r="O31" s="220"/>
      <c r="P31" s="220"/>
      <c r="Q31" s="181">
        <f>_xlfn.XLOOKUP($I31,Inputs!$G$6:$G$23,Inputs!$J$6:$J$23)*K31</f>
        <v>141</v>
      </c>
      <c r="R31" s="181">
        <f>_xlfn.XLOOKUP($I31,Inputs!$G$6:$G$23,Inputs!$K$6:$K$23)*$K31</f>
        <v>156</v>
      </c>
      <c r="S31" s="187" t="s">
        <v>235</v>
      </c>
      <c r="T31" s="71" t="s">
        <v>493</v>
      </c>
      <c r="U31" s="187" t="s">
        <v>238</v>
      </c>
      <c r="V31" s="71" t="s">
        <v>456</v>
      </c>
      <c r="W31" s="71"/>
      <c r="X31" s="16"/>
      <c r="Y31" s="61">
        <v>47</v>
      </c>
    </row>
    <row r="32" spans="2:25" s="199" customFormat="1" ht="20" x14ac:dyDescent="0.2">
      <c r="B32" s="187" t="s">
        <v>90</v>
      </c>
      <c r="C32" s="189" t="s">
        <v>66</v>
      </c>
      <c r="D32" s="38" t="s">
        <v>284</v>
      </c>
      <c r="E32" s="190">
        <v>1</v>
      </c>
      <c r="F32" s="187" t="s">
        <v>94</v>
      </c>
      <c r="G32" s="207">
        <v>34.1</v>
      </c>
      <c r="H32" s="188">
        <f t="shared" si="0"/>
        <v>21.049382716049383</v>
      </c>
      <c r="I32" s="190">
        <v>69</v>
      </c>
      <c r="J32" s="185" cm="1">
        <f t="array" ref="J32">_xlfn.XLOOKUP($I32,Inputs!$C$6:C$23,Inputs!$D$6:D$23)*$G32</f>
        <v>13.104142857142858</v>
      </c>
      <c r="K32" s="186">
        <f t="shared" si="1"/>
        <v>3</v>
      </c>
      <c r="L32" s="220"/>
      <c r="M32" s="220"/>
      <c r="N32" s="220"/>
      <c r="O32" s="220"/>
      <c r="P32" s="220"/>
      <c r="Q32" s="181">
        <f>_xlfn.XLOOKUP($I32,Inputs!$G$6:$G$23,Inputs!$J$6:$J$23)*K32</f>
        <v>36</v>
      </c>
      <c r="R32" s="181">
        <f>_xlfn.XLOOKUP($I32,Inputs!$G$6:$G$23,Inputs!$K$6:$K$23)*$K32</f>
        <v>39</v>
      </c>
      <c r="S32" s="187" t="s">
        <v>113</v>
      </c>
      <c r="T32" s="71" t="s">
        <v>462</v>
      </c>
      <c r="U32" s="187" t="s">
        <v>238</v>
      </c>
      <c r="V32" s="71" t="s">
        <v>456</v>
      </c>
      <c r="W32" s="71"/>
      <c r="X32" s="16"/>
      <c r="Y32" s="61">
        <v>26</v>
      </c>
    </row>
    <row r="33" spans="2:25" s="45" customFormat="1" ht="20" x14ac:dyDescent="0.2">
      <c r="B33" s="187" t="s">
        <v>257</v>
      </c>
      <c r="C33" s="189" t="s">
        <v>66</v>
      </c>
      <c r="D33" s="38" t="s">
        <v>284</v>
      </c>
      <c r="E33" s="190">
        <v>1</v>
      </c>
      <c r="F33" s="187" t="s">
        <v>94</v>
      </c>
      <c r="G33" s="207">
        <v>8.5</v>
      </c>
      <c r="H33" s="188">
        <f t="shared" si="0"/>
        <v>5.2469135802469129</v>
      </c>
      <c r="I33" s="190">
        <v>69</v>
      </c>
      <c r="J33" s="185" cm="1">
        <f t="array" ref="J33">_xlfn.XLOOKUP($I33,Inputs!$C$6:C$23,Inputs!$D$6:D$23)*$G33</f>
        <v>3.2664285714285715</v>
      </c>
      <c r="K33" s="186">
        <f t="shared" si="1"/>
        <v>3</v>
      </c>
      <c r="L33" s="220"/>
      <c r="M33" s="220"/>
      <c r="N33" s="220"/>
      <c r="O33" s="220"/>
      <c r="P33" s="220"/>
      <c r="Q33" s="181">
        <f>_xlfn.XLOOKUP($I33,Inputs!$G$6:$G$23,Inputs!$J$6:$J$23)*K33</f>
        <v>36</v>
      </c>
      <c r="R33" s="181">
        <f>_xlfn.XLOOKUP($I33,Inputs!$G$6:$G$23,Inputs!$K$6:$K$23)*$K33</f>
        <v>39</v>
      </c>
      <c r="S33" s="187" t="s">
        <v>401</v>
      </c>
      <c r="T33" s="71" t="s">
        <v>450</v>
      </c>
      <c r="U33" s="187" t="s">
        <v>234</v>
      </c>
      <c r="V33" s="71" t="s">
        <v>457</v>
      </c>
      <c r="W33" s="71"/>
      <c r="X33" s="16"/>
      <c r="Y33" s="61">
        <v>3</v>
      </c>
    </row>
    <row r="34" spans="2:25" s="45" customFormat="1" ht="20" x14ac:dyDescent="0.2">
      <c r="B34" s="187" t="s">
        <v>104</v>
      </c>
      <c r="C34" s="189" t="s">
        <v>78</v>
      </c>
      <c r="D34" s="38" t="s">
        <v>284</v>
      </c>
      <c r="E34" s="190">
        <v>1</v>
      </c>
      <c r="F34" s="187" t="s">
        <v>94</v>
      </c>
      <c r="G34" s="207">
        <v>9</v>
      </c>
      <c r="H34" s="188">
        <f t="shared" si="0"/>
        <v>5.5555555555555554</v>
      </c>
      <c r="I34" s="190">
        <v>138</v>
      </c>
      <c r="J34" s="185" cm="1">
        <f t="array" ref="J34">_xlfn.XLOOKUP($I34,Inputs!$C$6:C$23,Inputs!$D$6:D$23)*$G34</f>
        <v>3.9021428571428576</v>
      </c>
      <c r="K34" s="186">
        <f t="shared" si="1"/>
        <v>3</v>
      </c>
      <c r="L34" s="220"/>
      <c r="M34" s="220"/>
      <c r="N34" s="220"/>
      <c r="O34" s="220"/>
      <c r="P34" s="220"/>
      <c r="Q34" s="181">
        <f>_xlfn.XLOOKUP($I34,Inputs!$G$6:$G$23,Inputs!$J$6:$J$23)*K34</f>
        <v>141</v>
      </c>
      <c r="R34" s="181">
        <f>_xlfn.XLOOKUP($I34,Inputs!$G$6:$G$23,Inputs!$K$6:$K$23)*$K34</f>
        <v>156</v>
      </c>
      <c r="S34" s="187" t="s">
        <v>119</v>
      </c>
      <c r="T34" s="71" t="s">
        <v>489</v>
      </c>
      <c r="U34" s="187" t="s">
        <v>120</v>
      </c>
      <c r="V34" s="71" t="s">
        <v>492</v>
      </c>
      <c r="W34" s="71"/>
      <c r="X34" s="16"/>
      <c r="Y34" s="61">
        <v>32</v>
      </c>
    </row>
    <row r="35" spans="2:25" s="45" customFormat="1" ht="20" x14ac:dyDescent="0.2">
      <c r="B35" s="187" t="s">
        <v>105</v>
      </c>
      <c r="C35" s="189" t="s">
        <v>78</v>
      </c>
      <c r="D35" s="38" t="s">
        <v>284</v>
      </c>
      <c r="E35" s="190">
        <v>1</v>
      </c>
      <c r="F35" s="187" t="s">
        <v>94</v>
      </c>
      <c r="G35" s="207">
        <v>9.1</v>
      </c>
      <c r="H35" s="188">
        <f t="shared" si="0"/>
        <v>5.6172839506172831</v>
      </c>
      <c r="I35" s="190">
        <v>138</v>
      </c>
      <c r="J35" s="185" cm="1">
        <f t="array" ref="J35">_xlfn.XLOOKUP($I35,Inputs!$C$6:C$23,Inputs!$D$6:D$23)*$G35</f>
        <v>3.9455</v>
      </c>
      <c r="K35" s="186">
        <f t="shared" si="1"/>
        <v>3</v>
      </c>
      <c r="L35" s="220"/>
      <c r="M35" s="220"/>
      <c r="N35" s="220"/>
      <c r="O35" s="220"/>
      <c r="P35" s="220"/>
      <c r="Q35" s="181">
        <f>_xlfn.XLOOKUP($I35,Inputs!$G$6:$G$23,Inputs!$J$6:$J$23)*K35</f>
        <v>141</v>
      </c>
      <c r="R35" s="181">
        <f>_xlfn.XLOOKUP($I35,Inputs!$G$6:$G$23,Inputs!$K$6:$K$23)*$K35</f>
        <v>156</v>
      </c>
      <c r="S35" s="187" t="s">
        <v>119</v>
      </c>
      <c r="T35" s="71" t="s">
        <v>489</v>
      </c>
      <c r="U35" s="187" t="s">
        <v>120</v>
      </c>
      <c r="V35" s="71" t="s">
        <v>492</v>
      </c>
      <c r="W35" s="71"/>
      <c r="X35" s="16"/>
      <c r="Y35" s="61">
        <v>34</v>
      </c>
    </row>
    <row r="36" spans="2:25" s="45" customFormat="1" ht="20" x14ac:dyDescent="0.2">
      <c r="B36" s="187" t="s">
        <v>400</v>
      </c>
      <c r="C36" s="189" t="s">
        <v>66</v>
      </c>
      <c r="D36" s="38" t="s">
        <v>284</v>
      </c>
      <c r="E36" s="190">
        <v>1</v>
      </c>
      <c r="F36" s="187" t="s">
        <v>94</v>
      </c>
      <c r="G36" s="207">
        <v>20.8</v>
      </c>
      <c r="H36" s="188">
        <f t="shared" si="0"/>
        <v>12.839506172839506</v>
      </c>
      <c r="I36" s="190">
        <v>69</v>
      </c>
      <c r="J36" s="185" cm="1">
        <f t="array" ref="J36">_xlfn.XLOOKUP($I36,Inputs!$C$6:C$23,Inputs!$D$6:D$23)*$G36</f>
        <v>7.9931428571428578</v>
      </c>
      <c r="K36" s="186">
        <f t="shared" si="1"/>
        <v>3</v>
      </c>
      <c r="L36" s="220"/>
      <c r="M36" s="220"/>
      <c r="N36" s="220"/>
      <c r="O36" s="220"/>
      <c r="P36" s="220"/>
      <c r="Q36" s="181">
        <f>_xlfn.XLOOKUP($I36,Inputs!$G$6:$G$23,Inputs!$J$6:$J$23)*K36</f>
        <v>36</v>
      </c>
      <c r="R36" s="181">
        <f>_xlfn.XLOOKUP($I36,Inputs!$G$6:$G$23,Inputs!$K$6:$K$23)*$K36</f>
        <v>39</v>
      </c>
      <c r="S36" s="187" t="s">
        <v>236</v>
      </c>
      <c r="T36" s="71" t="s">
        <v>453</v>
      </c>
      <c r="U36" s="187" t="s">
        <v>262</v>
      </c>
      <c r="V36" s="71" t="s">
        <v>458</v>
      </c>
      <c r="W36" s="150"/>
      <c r="X36" s="150"/>
      <c r="Y36" s="61">
        <v>11</v>
      </c>
    </row>
    <row r="37" spans="2:25" s="45" customFormat="1" ht="20" x14ac:dyDescent="0.2">
      <c r="B37" s="187" t="s">
        <v>117</v>
      </c>
      <c r="C37" s="189" t="s">
        <v>66</v>
      </c>
      <c r="D37" s="38" t="s">
        <v>284</v>
      </c>
      <c r="E37" s="190">
        <v>1</v>
      </c>
      <c r="F37" s="187" t="s">
        <v>94</v>
      </c>
      <c r="G37" s="207">
        <v>24.3</v>
      </c>
      <c r="H37" s="188">
        <f t="shared" si="0"/>
        <v>15</v>
      </c>
      <c r="I37" s="190">
        <v>138</v>
      </c>
      <c r="J37" s="185" cm="1">
        <f t="array" ref="J37">_xlfn.XLOOKUP($I37,Inputs!$C$6:C$23,Inputs!$D$6:D$23)*$G37</f>
        <v>10.535785714285716</v>
      </c>
      <c r="K37" s="186">
        <f t="shared" si="1"/>
        <v>3</v>
      </c>
      <c r="L37" s="220"/>
      <c r="M37" s="220"/>
      <c r="N37" s="220"/>
      <c r="O37" s="220"/>
      <c r="P37" s="220"/>
      <c r="Q37" s="181">
        <f>_xlfn.XLOOKUP($I37,Inputs!$G$6:$G$23,Inputs!$J$6:$J$23)*K37</f>
        <v>141</v>
      </c>
      <c r="R37" s="181">
        <f>_xlfn.XLOOKUP($I37,Inputs!$G$6:$G$23,Inputs!$K$6:$K$23)*$K37</f>
        <v>156</v>
      </c>
      <c r="S37" s="187" t="s">
        <v>233</v>
      </c>
      <c r="T37" s="71" t="s">
        <v>463</v>
      </c>
      <c r="U37" s="187" t="s">
        <v>262</v>
      </c>
      <c r="V37" s="71" t="s">
        <v>458</v>
      </c>
      <c r="W37" s="71"/>
      <c r="X37" s="16"/>
      <c r="Y37" s="61">
        <v>36</v>
      </c>
    </row>
    <row r="38" spans="2:25" s="45" customFormat="1" ht="20" x14ac:dyDescent="0.2">
      <c r="B38" s="187" t="s">
        <v>108</v>
      </c>
      <c r="C38" s="189" t="s">
        <v>66</v>
      </c>
      <c r="D38" s="38" t="s">
        <v>284</v>
      </c>
      <c r="E38" s="190">
        <v>1</v>
      </c>
      <c r="F38" s="187" t="s">
        <v>94</v>
      </c>
      <c r="G38" s="207">
        <v>15.5</v>
      </c>
      <c r="H38" s="188">
        <f t="shared" si="0"/>
        <v>9.5679012345679002</v>
      </c>
      <c r="I38" s="190">
        <v>138</v>
      </c>
      <c r="J38" s="185" cm="1">
        <f t="array" ref="J38">_xlfn.XLOOKUP($I38,Inputs!$C$6:C$23,Inputs!$D$6:D$23)*$G38</f>
        <v>6.7203571428571438</v>
      </c>
      <c r="K38" s="186">
        <f t="shared" si="1"/>
        <v>3</v>
      </c>
      <c r="L38" s="220"/>
      <c r="M38" s="220"/>
      <c r="N38" s="220"/>
      <c r="O38" s="220"/>
      <c r="P38" s="220"/>
      <c r="Q38" s="181">
        <f>_xlfn.XLOOKUP($I38,Inputs!$G$6:$G$23,Inputs!$J$6:$J$23)*K38</f>
        <v>141</v>
      </c>
      <c r="R38" s="181">
        <f>_xlfn.XLOOKUP($I38,Inputs!$G$6:$G$23,Inputs!$K$6:$K$23)*$K38</f>
        <v>156</v>
      </c>
      <c r="S38" s="187" t="s">
        <v>119</v>
      </c>
      <c r="T38" s="71" t="s">
        <v>489</v>
      </c>
      <c r="U38" s="187" t="s">
        <v>235</v>
      </c>
      <c r="V38" s="71" t="s">
        <v>493</v>
      </c>
      <c r="W38" s="71"/>
      <c r="X38" s="16"/>
      <c r="Y38" s="61">
        <v>46</v>
      </c>
    </row>
    <row r="39" spans="2:25" s="45" customFormat="1" ht="20" x14ac:dyDescent="0.2">
      <c r="B39" s="187" t="s">
        <v>257</v>
      </c>
      <c r="C39" s="189" t="s">
        <v>66</v>
      </c>
      <c r="D39" s="38" t="s">
        <v>284</v>
      </c>
      <c r="E39" s="190">
        <v>1</v>
      </c>
      <c r="F39" s="187" t="s">
        <v>94</v>
      </c>
      <c r="G39" s="207">
        <v>6.5</v>
      </c>
      <c r="H39" s="188">
        <f t="shared" si="0"/>
        <v>4.0123456790123457</v>
      </c>
      <c r="I39" s="190">
        <v>69</v>
      </c>
      <c r="J39" s="185" cm="1">
        <f t="array" ref="J39">_xlfn.XLOOKUP($I39,Inputs!$C$6:C$23,Inputs!$D$6:D$23)*$G39</f>
        <v>2.4978571428571428</v>
      </c>
      <c r="K39" s="186">
        <f t="shared" si="1"/>
        <v>3</v>
      </c>
      <c r="L39" s="220"/>
      <c r="M39" s="220"/>
      <c r="N39" s="220"/>
      <c r="O39" s="220"/>
      <c r="P39" s="220"/>
      <c r="Q39" s="181">
        <f>_xlfn.XLOOKUP($I39,Inputs!$G$6:$G$23,Inputs!$J$6:$J$23)*K39</f>
        <v>36</v>
      </c>
      <c r="R39" s="181">
        <f>_xlfn.XLOOKUP($I39,Inputs!$G$6:$G$23,Inputs!$K$6:$K$23)*$K39</f>
        <v>39</v>
      </c>
      <c r="S39" s="187" t="s">
        <v>424</v>
      </c>
      <c r="T39" s="71" t="s">
        <v>491</v>
      </c>
      <c r="U39" s="187" t="s">
        <v>235</v>
      </c>
      <c r="V39" s="71" t="s">
        <v>493</v>
      </c>
      <c r="W39" s="71"/>
      <c r="X39" s="16"/>
      <c r="Y39" s="61">
        <v>6</v>
      </c>
    </row>
    <row r="40" spans="2:25" s="45" customFormat="1" ht="20" x14ac:dyDescent="0.2">
      <c r="B40" s="187" t="s">
        <v>261</v>
      </c>
      <c r="C40" s="189" t="s">
        <v>66</v>
      </c>
      <c r="D40" s="38" t="s">
        <v>284</v>
      </c>
      <c r="E40" s="190">
        <v>1</v>
      </c>
      <c r="F40" s="187" t="s">
        <v>94</v>
      </c>
      <c r="G40" s="207">
        <v>15</v>
      </c>
      <c r="H40" s="188">
        <f t="shared" si="0"/>
        <v>9.2592592592592595</v>
      </c>
      <c r="I40" s="190">
        <v>69</v>
      </c>
      <c r="J40" s="185" cm="1">
        <f t="array" ref="J40">_xlfn.XLOOKUP($I40,Inputs!$C$6:C$23,Inputs!$D$6:D$23)*$G40</f>
        <v>5.7642857142857142</v>
      </c>
      <c r="K40" s="186">
        <f t="shared" si="1"/>
        <v>3</v>
      </c>
      <c r="L40" s="220"/>
      <c r="M40" s="220"/>
      <c r="N40" s="220"/>
      <c r="O40" s="220"/>
      <c r="P40" s="220"/>
      <c r="Q40" s="181">
        <f>_xlfn.XLOOKUP($I40,Inputs!$G$6:$G$23,Inputs!$J$6:$J$23)*K40</f>
        <v>36</v>
      </c>
      <c r="R40" s="181">
        <f>_xlfn.XLOOKUP($I40,Inputs!$G$6:$G$23,Inputs!$K$6:$K$23)*$K40</f>
        <v>39</v>
      </c>
      <c r="S40" s="187" t="s">
        <v>95</v>
      </c>
      <c r="T40" s="71" t="s">
        <v>447</v>
      </c>
      <c r="U40" s="187" t="s">
        <v>96</v>
      </c>
      <c r="V40" s="71" t="s">
        <v>459</v>
      </c>
      <c r="W40" s="71"/>
      <c r="X40" s="16"/>
      <c r="Y40" s="61">
        <v>17</v>
      </c>
    </row>
    <row r="41" spans="2:25" s="45" customFormat="1" ht="20" x14ac:dyDescent="0.2">
      <c r="B41" s="187" t="s">
        <v>260</v>
      </c>
      <c r="C41" s="189" t="s">
        <v>66</v>
      </c>
      <c r="D41" s="38" t="s">
        <v>284</v>
      </c>
      <c r="E41" s="190">
        <v>1</v>
      </c>
      <c r="F41" s="187" t="s">
        <v>94</v>
      </c>
      <c r="G41" s="207">
        <v>4.2</v>
      </c>
      <c r="H41" s="188">
        <f t="shared" si="0"/>
        <v>2.5925925925925926</v>
      </c>
      <c r="I41" s="190">
        <v>69</v>
      </c>
      <c r="J41" s="185" cm="1">
        <f t="array" ref="J41">_xlfn.XLOOKUP($I41,Inputs!$C$6:C$23,Inputs!$D$6:D$23)*$G41</f>
        <v>1.6140000000000001</v>
      </c>
      <c r="K41" s="186">
        <f t="shared" si="1"/>
        <v>3</v>
      </c>
      <c r="L41" s="220"/>
      <c r="M41" s="220"/>
      <c r="N41" s="220"/>
      <c r="O41" s="220"/>
      <c r="P41" s="220"/>
      <c r="Q41" s="181">
        <f>_xlfn.XLOOKUP($I41,Inputs!$G$6:$G$23,Inputs!$J$6:$J$23)*K41</f>
        <v>36</v>
      </c>
      <c r="R41" s="181">
        <f>_xlfn.XLOOKUP($I41,Inputs!$G$6:$G$23,Inputs!$K$6:$K$23)*$K41</f>
        <v>39</v>
      </c>
      <c r="S41" s="187" t="s">
        <v>235</v>
      </c>
      <c r="T41" s="71" t="s">
        <v>493</v>
      </c>
      <c r="U41" s="187" t="s">
        <v>123</v>
      </c>
      <c r="V41" s="71" t="s">
        <v>479</v>
      </c>
      <c r="W41" s="71"/>
      <c r="X41" s="16"/>
      <c r="Y41" s="61">
        <v>12</v>
      </c>
    </row>
    <row r="42" spans="2:25" s="45" customFormat="1" ht="20" x14ac:dyDescent="0.2">
      <c r="B42" s="187" t="s">
        <v>92</v>
      </c>
      <c r="C42" s="189" t="s">
        <v>78</v>
      </c>
      <c r="D42" s="38" t="s">
        <v>284</v>
      </c>
      <c r="E42" s="190">
        <v>1</v>
      </c>
      <c r="F42" s="187" t="s">
        <v>94</v>
      </c>
      <c r="G42" s="207">
        <v>19</v>
      </c>
      <c r="H42" s="188">
        <f t="shared" si="0"/>
        <v>11.728395061728394</v>
      </c>
      <c r="I42" s="190">
        <v>69</v>
      </c>
      <c r="J42" s="185" cm="1">
        <f t="array" ref="J42">_xlfn.XLOOKUP($I42,Inputs!$C$6:C$23,Inputs!$D$6:D$23)*$G42</f>
        <v>7.3014285714285716</v>
      </c>
      <c r="K42" s="186">
        <f t="shared" si="1"/>
        <v>3</v>
      </c>
      <c r="L42" s="220"/>
      <c r="M42" s="220"/>
      <c r="N42" s="220"/>
      <c r="O42" s="220"/>
      <c r="P42" s="220"/>
      <c r="Q42" s="181">
        <f>_xlfn.XLOOKUP($I42,Inputs!$G$6:$G$23,Inputs!$J$6:$J$23)*K42</f>
        <v>36</v>
      </c>
      <c r="R42" s="181">
        <f>_xlfn.XLOOKUP($I42,Inputs!$G$6:$G$23,Inputs!$K$6:$K$23)*$K42</f>
        <v>39</v>
      </c>
      <c r="S42" s="187" t="s">
        <v>114</v>
      </c>
      <c r="T42" s="71" t="s">
        <v>470</v>
      </c>
      <c r="U42" s="187" t="s">
        <v>471</v>
      </c>
      <c r="V42" s="71" t="s">
        <v>478</v>
      </c>
      <c r="W42" s="71"/>
      <c r="X42" s="16"/>
      <c r="Y42" s="61">
        <v>28</v>
      </c>
    </row>
    <row r="43" spans="2:25" s="199" customFormat="1" ht="20" x14ac:dyDescent="0.2">
      <c r="B43" s="187" t="s">
        <v>87</v>
      </c>
      <c r="C43" s="189" t="s">
        <v>66</v>
      </c>
      <c r="D43" s="38" t="s">
        <v>284</v>
      </c>
      <c r="E43" s="190">
        <v>1</v>
      </c>
      <c r="F43" s="187" t="s">
        <v>94</v>
      </c>
      <c r="G43" s="207">
        <v>3.6</v>
      </c>
      <c r="H43" s="188">
        <f t="shared" si="0"/>
        <v>2.2222222222222223</v>
      </c>
      <c r="I43" s="190">
        <v>69</v>
      </c>
      <c r="J43" s="185" cm="1">
        <f t="array" ref="J43">_xlfn.XLOOKUP($I43,Inputs!$C$6:C$23,Inputs!$D$6:D$23)*$G43</f>
        <v>1.3834285714285715</v>
      </c>
      <c r="K43" s="186">
        <f t="shared" si="1"/>
        <v>3</v>
      </c>
      <c r="L43" s="220"/>
      <c r="M43" s="220"/>
      <c r="N43" s="220"/>
      <c r="O43" s="220"/>
      <c r="P43" s="220"/>
      <c r="Q43" s="181">
        <f>_xlfn.XLOOKUP($I43,Inputs!$G$6:$G$23,Inputs!$J$6:$J$23)*K43</f>
        <v>36</v>
      </c>
      <c r="R43" s="181">
        <f>_xlfn.XLOOKUP($I43,Inputs!$G$6:$G$23,Inputs!$K$6:$K$23)*$K43</f>
        <v>39</v>
      </c>
      <c r="S43" s="187" t="s">
        <v>235</v>
      </c>
      <c r="T43" s="71" t="s">
        <v>493</v>
      </c>
      <c r="U43" s="187" t="s">
        <v>69</v>
      </c>
      <c r="V43" s="71" t="s">
        <v>468</v>
      </c>
      <c r="W43" s="71"/>
      <c r="X43" s="16"/>
      <c r="Y43" s="61">
        <v>20</v>
      </c>
    </row>
    <row r="44" spans="2:25" s="45" customFormat="1" ht="20" x14ac:dyDescent="0.2">
      <c r="B44" s="187" t="s">
        <v>88</v>
      </c>
      <c r="C44" s="189" t="s">
        <v>66</v>
      </c>
      <c r="D44" s="38" t="s">
        <v>284</v>
      </c>
      <c r="E44" s="190">
        <v>1</v>
      </c>
      <c r="F44" s="187" t="s">
        <v>94</v>
      </c>
      <c r="G44" s="207">
        <v>6.2</v>
      </c>
      <c r="H44" s="188">
        <f t="shared" si="0"/>
        <v>3.8271604938271602</v>
      </c>
      <c r="I44" s="190">
        <v>69</v>
      </c>
      <c r="J44" s="185" cm="1">
        <f t="array" ref="J44">_xlfn.XLOOKUP($I44,Inputs!$C$6:C$23,Inputs!$D$6:D$23)*$G44</f>
        <v>2.3825714285714286</v>
      </c>
      <c r="K44" s="186">
        <f t="shared" si="1"/>
        <v>3</v>
      </c>
      <c r="L44" s="220"/>
      <c r="M44" s="220"/>
      <c r="N44" s="220"/>
      <c r="O44" s="220"/>
      <c r="P44" s="220"/>
      <c r="Q44" s="181">
        <f>_xlfn.XLOOKUP($I44,Inputs!$G$6:$G$23,Inputs!$J$6:$J$23)*K44</f>
        <v>36</v>
      </c>
      <c r="R44" s="181">
        <f>_xlfn.XLOOKUP($I44,Inputs!$G$6:$G$23,Inputs!$K$6:$K$23)*$K44</f>
        <v>39</v>
      </c>
      <c r="S44" s="187" t="s">
        <v>233</v>
      </c>
      <c r="T44" s="71" t="s">
        <v>463</v>
      </c>
      <c r="U44" s="187" t="s">
        <v>426</v>
      </c>
      <c r="V44" s="71" t="s">
        <v>460</v>
      </c>
      <c r="W44" s="71"/>
      <c r="X44" s="16"/>
      <c r="Y44" s="61">
        <v>21</v>
      </c>
    </row>
    <row r="45" spans="2:25" s="45" customFormat="1" ht="20" x14ac:dyDescent="0.2">
      <c r="B45" s="187" t="s">
        <v>86</v>
      </c>
      <c r="C45" s="189" t="s">
        <v>66</v>
      </c>
      <c r="D45" s="38" t="s">
        <v>284</v>
      </c>
      <c r="E45" s="190">
        <v>1</v>
      </c>
      <c r="F45" s="187" t="s">
        <v>94</v>
      </c>
      <c r="G45" s="207">
        <v>15.6</v>
      </c>
      <c r="H45" s="188">
        <f t="shared" si="0"/>
        <v>9.629629629629628</v>
      </c>
      <c r="I45" s="190">
        <v>69</v>
      </c>
      <c r="J45" s="185" cm="1">
        <f t="array" ref="J45">_xlfn.XLOOKUP($I45,Inputs!$C$6:C$23,Inputs!$D$6:D$23)*$G45</f>
        <v>5.9948571428571427</v>
      </c>
      <c r="K45" s="186">
        <f t="shared" si="1"/>
        <v>3</v>
      </c>
      <c r="L45" s="220"/>
      <c r="M45" s="220"/>
      <c r="N45" s="220"/>
      <c r="O45" s="220"/>
      <c r="P45" s="220"/>
      <c r="Q45" s="181">
        <f>_xlfn.XLOOKUP($I45,Inputs!$G$6:$G$23,Inputs!$J$6:$J$23)*K45</f>
        <v>36</v>
      </c>
      <c r="R45" s="181">
        <f>_xlfn.XLOOKUP($I45,Inputs!$G$6:$G$23,Inputs!$K$6:$K$23)*$K45</f>
        <v>39</v>
      </c>
      <c r="S45" s="187" t="s">
        <v>236</v>
      </c>
      <c r="T45" s="71" t="s">
        <v>453</v>
      </c>
      <c r="U45" s="187" t="s">
        <v>98</v>
      </c>
      <c r="V45" s="71" t="s">
        <v>461</v>
      </c>
      <c r="W45" s="71"/>
      <c r="X45" s="16"/>
      <c r="Y45" s="61">
        <v>19</v>
      </c>
    </row>
    <row r="46" spans="2:25" s="199" customFormat="1" ht="20" x14ac:dyDescent="0.2">
      <c r="B46" s="187" t="s">
        <v>92</v>
      </c>
      <c r="C46" s="189" t="s">
        <v>78</v>
      </c>
      <c r="D46" s="38" t="s">
        <v>284</v>
      </c>
      <c r="E46" s="190">
        <v>1</v>
      </c>
      <c r="F46" s="187" t="s">
        <v>94</v>
      </c>
      <c r="G46" s="207">
        <v>2.8</v>
      </c>
      <c r="H46" s="188">
        <f t="shared" si="0"/>
        <v>1.7283950617283947</v>
      </c>
      <c r="I46" s="190">
        <v>69</v>
      </c>
      <c r="J46" s="185" cm="1">
        <f t="array" ref="J46">_xlfn.XLOOKUP($I46,Inputs!$C$6:C$23,Inputs!$D$6:D$23)*$G46</f>
        <v>1.0759999999999998</v>
      </c>
      <c r="K46" s="186">
        <f t="shared" si="1"/>
        <v>3</v>
      </c>
      <c r="L46" s="220"/>
      <c r="M46" s="220"/>
      <c r="N46" s="220"/>
      <c r="O46" s="220"/>
      <c r="P46" s="220"/>
      <c r="Q46" s="181">
        <f>_xlfn.XLOOKUP($I46,Inputs!$G$6:$G$23,Inputs!$J$6:$J$23)*K46</f>
        <v>36</v>
      </c>
      <c r="R46" s="181">
        <f>_xlfn.XLOOKUP($I46,Inputs!$G$6:$G$23,Inputs!$K$6:$K$23)*$K46</f>
        <v>39</v>
      </c>
      <c r="S46" s="187" t="s">
        <v>471</v>
      </c>
      <c r="T46" s="71" t="s">
        <v>478</v>
      </c>
      <c r="U46" s="187" t="s">
        <v>473</v>
      </c>
      <c r="V46" s="71" t="s">
        <v>474</v>
      </c>
      <c r="W46" s="71"/>
      <c r="X46" s="16"/>
      <c r="Y46" s="61">
        <v>29</v>
      </c>
    </row>
    <row r="47" spans="2:25" s="199" customFormat="1" ht="20" x14ac:dyDescent="0.2">
      <c r="B47" s="187" t="s">
        <v>260</v>
      </c>
      <c r="C47" s="189" t="s">
        <v>66</v>
      </c>
      <c r="D47" s="38" t="s">
        <v>284</v>
      </c>
      <c r="E47" s="190">
        <v>1</v>
      </c>
      <c r="F47" s="187" t="s">
        <v>94</v>
      </c>
      <c r="G47" s="207">
        <v>15</v>
      </c>
      <c r="H47" s="188">
        <f t="shared" si="0"/>
        <v>9.2592592592592595</v>
      </c>
      <c r="I47" s="190">
        <v>69</v>
      </c>
      <c r="J47" s="185" cm="1">
        <f t="array" ref="J47">_xlfn.XLOOKUP($I47,Inputs!$C$6:C$23,Inputs!$D$6:D$23)*$G47</f>
        <v>5.7642857142857142</v>
      </c>
      <c r="K47" s="186">
        <f t="shared" si="1"/>
        <v>3</v>
      </c>
      <c r="L47" s="220"/>
      <c r="M47" s="220"/>
      <c r="N47" s="220"/>
      <c r="O47" s="220"/>
      <c r="P47" s="220"/>
      <c r="Q47" s="181">
        <f>_xlfn.XLOOKUP($I47,Inputs!$G$6:$G$23,Inputs!$J$6:$J$23)*K47</f>
        <v>36</v>
      </c>
      <c r="R47" s="181">
        <f>_xlfn.XLOOKUP($I47,Inputs!$G$6:$G$23,Inputs!$K$6:$K$23)*$K47</f>
        <v>39</v>
      </c>
      <c r="S47" s="187" t="s">
        <v>123</v>
      </c>
      <c r="T47" s="71" t="s">
        <v>479</v>
      </c>
      <c r="U47" s="187" t="s">
        <v>113</v>
      </c>
      <c r="V47" s="71" t="s">
        <v>462</v>
      </c>
      <c r="W47" s="71"/>
      <c r="X47" s="16"/>
      <c r="Y47" s="61">
        <v>13</v>
      </c>
    </row>
    <row r="48" spans="2:25" s="11" customFormat="1" ht="20" x14ac:dyDescent="0.2">
      <c r="B48" s="187" t="s">
        <v>109</v>
      </c>
      <c r="C48" s="189" t="s">
        <v>66</v>
      </c>
      <c r="D48" s="38" t="s">
        <v>284</v>
      </c>
      <c r="E48" s="190">
        <v>1</v>
      </c>
      <c r="F48" s="187" t="s">
        <v>94</v>
      </c>
      <c r="G48" s="207">
        <v>17.5</v>
      </c>
      <c r="H48" s="188">
        <f t="shared" si="0"/>
        <v>10.802469135802468</v>
      </c>
      <c r="I48" s="190">
        <v>138</v>
      </c>
      <c r="J48" s="185" cm="1">
        <f t="array" ref="J48">_xlfn.XLOOKUP($I48,Inputs!$C$6:C$23,Inputs!$D$6:D$23)*$G48</f>
        <v>7.5875000000000004</v>
      </c>
      <c r="K48" s="186">
        <f t="shared" si="1"/>
        <v>3</v>
      </c>
      <c r="L48" s="220"/>
      <c r="M48" s="220"/>
      <c r="N48" s="220"/>
      <c r="O48" s="220"/>
      <c r="P48" s="220"/>
      <c r="Q48" s="181">
        <f>_xlfn.XLOOKUP($I48,Inputs!$G$6:$G$23,Inputs!$J$6:$J$23)*K48</f>
        <v>141</v>
      </c>
      <c r="R48" s="181">
        <f>_xlfn.XLOOKUP($I48,Inputs!$G$6:$G$23,Inputs!$K$6:$K$23)*$K48</f>
        <v>156</v>
      </c>
      <c r="S48" s="187" t="s">
        <v>238</v>
      </c>
      <c r="T48" s="71" t="s">
        <v>456</v>
      </c>
      <c r="U48" s="187" t="s">
        <v>118</v>
      </c>
      <c r="V48" s="71" t="s">
        <v>445</v>
      </c>
      <c r="W48" s="71"/>
      <c r="X48" s="16"/>
      <c r="Y48" s="61">
        <v>48</v>
      </c>
    </row>
    <row r="49" spans="1:30" ht="20" x14ac:dyDescent="0.2">
      <c r="A49" s="45"/>
      <c r="B49" s="187" t="s">
        <v>102</v>
      </c>
      <c r="C49" s="189" t="s">
        <v>66</v>
      </c>
      <c r="D49" s="38" t="s">
        <v>284</v>
      </c>
      <c r="E49" s="190">
        <v>1</v>
      </c>
      <c r="F49" s="187" t="s">
        <v>94</v>
      </c>
      <c r="G49" s="207">
        <v>41.1</v>
      </c>
      <c r="H49" s="188">
        <f t="shared" si="0"/>
        <v>25.37037037037037</v>
      </c>
      <c r="I49" s="190">
        <v>138</v>
      </c>
      <c r="J49" s="185" cm="1">
        <f t="array" ref="J49">_xlfn.XLOOKUP($I49,Inputs!$C$6:C$23,Inputs!$D$6:D$23)*$G49</f>
        <v>17.819785714285718</v>
      </c>
      <c r="K49" s="186">
        <f t="shared" si="1"/>
        <v>3</v>
      </c>
      <c r="L49" s="220"/>
      <c r="M49" s="220"/>
      <c r="N49" s="220"/>
      <c r="O49" s="220"/>
      <c r="P49" s="220"/>
      <c r="Q49" s="181">
        <f>_xlfn.XLOOKUP($I49,Inputs!$G$6:$G$23,Inputs!$J$6:$J$23)*K49</f>
        <v>141</v>
      </c>
      <c r="R49" s="181">
        <f>_xlfn.XLOOKUP($I49,Inputs!$G$6:$G$23,Inputs!$K$6:$K$23)*$K49</f>
        <v>156</v>
      </c>
      <c r="S49" s="187" t="s">
        <v>119</v>
      </c>
      <c r="T49" s="71" t="s">
        <v>489</v>
      </c>
      <c r="U49" s="187" t="s">
        <v>233</v>
      </c>
      <c r="V49" s="71" t="s">
        <v>463</v>
      </c>
      <c r="W49" s="71"/>
      <c r="X49" s="16"/>
      <c r="Y49" s="61">
        <v>42</v>
      </c>
      <c r="AD49" s="28"/>
    </row>
    <row r="50" spans="1:30" s="45" customFormat="1" ht="20" x14ac:dyDescent="0.2">
      <c r="B50" s="187" t="s">
        <v>103</v>
      </c>
      <c r="C50" s="189" t="s">
        <v>66</v>
      </c>
      <c r="D50" s="38" t="s">
        <v>284</v>
      </c>
      <c r="E50" s="190">
        <v>1</v>
      </c>
      <c r="F50" s="187" t="s">
        <v>94</v>
      </c>
      <c r="G50" s="207">
        <v>50.9</v>
      </c>
      <c r="H50" s="188">
        <f t="shared" si="0"/>
        <v>31.41975308641975</v>
      </c>
      <c r="I50" s="190">
        <v>138</v>
      </c>
      <c r="J50" s="185" cm="1">
        <f t="array" ref="J50">_xlfn.XLOOKUP($I50,Inputs!$C$6:C$23,Inputs!$D$6:D$23)*$G50</f>
        <v>22.068785714285717</v>
      </c>
      <c r="K50" s="186">
        <f t="shared" si="1"/>
        <v>3</v>
      </c>
      <c r="L50" s="220"/>
      <c r="M50" s="220"/>
      <c r="N50" s="220"/>
      <c r="O50" s="220"/>
      <c r="P50" s="220"/>
      <c r="Q50" s="181">
        <f>_xlfn.XLOOKUP($I50,Inputs!$G$6:$G$23,Inputs!$J$6:$J$23)*K50</f>
        <v>141</v>
      </c>
      <c r="R50" s="181">
        <f>_xlfn.XLOOKUP($I50,Inputs!$G$6:$G$23,Inputs!$K$6:$K$23)*$K50</f>
        <v>156</v>
      </c>
      <c r="S50" s="187" t="s">
        <v>68</v>
      </c>
      <c r="T50" s="71" t="s">
        <v>490</v>
      </c>
      <c r="U50" s="187" t="s">
        <v>233</v>
      </c>
      <c r="V50" s="71" t="s">
        <v>463</v>
      </c>
      <c r="W50" s="71"/>
      <c r="X50" s="16"/>
      <c r="Y50" s="61">
        <v>41</v>
      </c>
    </row>
    <row r="51" spans="1:30" s="45" customFormat="1" ht="20" x14ac:dyDescent="0.2">
      <c r="B51" s="187" t="s">
        <v>117</v>
      </c>
      <c r="C51" s="189" t="s">
        <v>66</v>
      </c>
      <c r="D51" s="38" t="s">
        <v>284</v>
      </c>
      <c r="E51" s="190">
        <v>1</v>
      </c>
      <c r="F51" s="187" t="s">
        <v>94</v>
      </c>
      <c r="G51" s="207">
        <v>26.2</v>
      </c>
      <c r="H51" s="188">
        <f t="shared" si="0"/>
        <v>16.172839506172838</v>
      </c>
      <c r="I51" s="190">
        <v>138</v>
      </c>
      <c r="J51" s="185" cm="1">
        <f t="array" ref="J51">_xlfn.XLOOKUP($I51,Inputs!$C$6:C$23,Inputs!$D$6:D$23)*$G51</f>
        <v>11.35957142857143</v>
      </c>
      <c r="K51" s="186">
        <f t="shared" si="1"/>
        <v>3</v>
      </c>
      <c r="L51" s="220"/>
      <c r="M51" s="220"/>
      <c r="N51" s="220"/>
      <c r="O51" s="220"/>
      <c r="P51" s="220"/>
      <c r="Q51" s="181">
        <f>_xlfn.XLOOKUP($I51,Inputs!$G$6:$G$23,Inputs!$J$6:$J$23)*K51</f>
        <v>141</v>
      </c>
      <c r="R51" s="181">
        <f>_xlfn.XLOOKUP($I51,Inputs!$G$6:$G$23,Inputs!$K$6:$K$23)*$K51</f>
        <v>156</v>
      </c>
      <c r="S51" s="187" t="s">
        <v>262</v>
      </c>
      <c r="T51" s="71" t="s">
        <v>458</v>
      </c>
      <c r="U51" s="187" t="s">
        <v>121</v>
      </c>
      <c r="V51" s="71" t="s">
        <v>464</v>
      </c>
      <c r="W51" s="71"/>
      <c r="X51" s="16"/>
      <c r="Y51" s="61">
        <v>37</v>
      </c>
    </row>
    <row r="52" spans="1:30" s="45" customFormat="1" x14ac:dyDescent="0.2">
      <c r="D52" s="199"/>
      <c r="L52" s="11"/>
      <c r="M52" s="11"/>
      <c r="N52" s="11"/>
      <c r="O52" s="11"/>
      <c r="P52" s="11"/>
      <c r="T52" s="11"/>
      <c r="V52" s="11"/>
      <c r="W52" s="11"/>
      <c r="Y52" s="28"/>
    </row>
    <row r="53" spans="1:30" s="199" customFormat="1" ht="19" x14ac:dyDescent="0.2">
      <c r="A53" s="120" t="s">
        <v>315</v>
      </c>
      <c r="L53" s="11"/>
      <c r="M53" s="11"/>
      <c r="N53" s="11"/>
      <c r="O53" s="11"/>
      <c r="P53" s="11"/>
      <c r="Q53" s="198"/>
    </row>
    <row r="54" spans="1:30" s="199" customFormat="1" ht="19" x14ac:dyDescent="0.25">
      <c r="A54" s="2" t="s">
        <v>480</v>
      </c>
      <c r="L54" s="11"/>
      <c r="M54" s="11"/>
      <c r="N54" s="11"/>
      <c r="O54" s="11"/>
      <c r="P54" s="11"/>
      <c r="Q54" s="198"/>
    </row>
    <row r="55" spans="1:30" s="199" customFormat="1" ht="19" x14ac:dyDescent="0.25">
      <c r="A55" s="2" t="s">
        <v>481</v>
      </c>
      <c r="L55" s="11"/>
      <c r="M55" s="11"/>
      <c r="N55" s="11"/>
      <c r="O55" s="11"/>
      <c r="P55" s="11"/>
      <c r="Q55" s="198"/>
    </row>
    <row r="56" spans="1:30" s="199" customFormat="1" ht="19" x14ac:dyDescent="0.25">
      <c r="A56" s="2" t="s">
        <v>482</v>
      </c>
      <c r="L56" s="11"/>
      <c r="M56" s="11"/>
      <c r="N56" s="11"/>
      <c r="O56" s="11"/>
      <c r="P56" s="11"/>
      <c r="Q56" s="198"/>
    </row>
    <row r="57" spans="1:30" s="199" customFormat="1" ht="19" x14ac:dyDescent="0.25">
      <c r="A57" s="2" t="s">
        <v>483</v>
      </c>
      <c r="L57" s="11"/>
      <c r="M57" s="11"/>
      <c r="N57" s="11"/>
      <c r="O57" s="11"/>
      <c r="P57" s="11"/>
      <c r="Q57" s="198"/>
    </row>
    <row r="58" spans="1:30" s="199" customFormat="1" ht="19" x14ac:dyDescent="0.25">
      <c r="A58" s="2" t="s">
        <v>484</v>
      </c>
      <c r="L58" s="11"/>
      <c r="M58" s="11"/>
      <c r="N58" s="11"/>
      <c r="O58" s="11"/>
      <c r="P58" s="11"/>
      <c r="Q58" s="198"/>
    </row>
    <row r="59" spans="1:30" s="199" customFormat="1" ht="19" x14ac:dyDescent="0.25">
      <c r="A59" s="2" t="s">
        <v>485</v>
      </c>
      <c r="L59" s="11"/>
      <c r="M59" s="11"/>
      <c r="N59" s="11"/>
      <c r="O59" s="11"/>
      <c r="P59" s="11"/>
      <c r="Q59" s="198"/>
    </row>
    <row r="60" spans="1:30" s="199" customFormat="1" ht="19" x14ac:dyDescent="0.25">
      <c r="A60" s="2" t="s">
        <v>316</v>
      </c>
      <c r="L60" s="11"/>
      <c r="M60" s="11"/>
      <c r="N60" s="11"/>
      <c r="O60" s="11"/>
      <c r="P60" s="11"/>
      <c r="Q60" s="198"/>
    </row>
    <row r="61" spans="1:30" s="199" customFormat="1" ht="19" x14ac:dyDescent="0.25">
      <c r="A61" s="2" t="s">
        <v>486</v>
      </c>
      <c r="L61" s="11"/>
      <c r="M61" s="11"/>
      <c r="N61" s="11"/>
      <c r="O61" s="11"/>
      <c r="P61" s="11"/>
      <c r="Q61" s="198"/>
    </row>
    <row r="62" spans="1:30" s="199" customFormat="1" ht="19" x14ac:dyDescent="0.25">
      <c r="A62" s="2" t="s">
        <v>487</v>
      </c>
      <c r="L62" s="11"/>
      <c r="M62" s="11"/>
      <c r="N62" s="11"/>
      <c r="O62" s="11"/>
      <c r="P62" s="11"/>
      <c r="Q62" s="198"/>
    </row>
    <row r="63" spans="1:30" s="45" customFormat="1" x14ac:dyDescent="0.2">
      <c r="B63" s="51"/>
      <c r="C63" s="51"/>
      <c r="D63" s="51"/>
      <c r="E63" s="51"/>
      <c r="F63" s="51"/>
      <c r="G63" s="51"/>
      <c r="H63" s="51"/>
      <c r="I63" s="51"/>
      <c r="L63" s="11"/>
      <c r="M63" s="11"/>
      <c r="N63" s="11"/>
      <c r="O63" s="11"/>
      <c r="P63" s="11"/>
      <c r="Y63" s="199"/>
    </row>
    <row r="64" spans="1:30" s="199" customFormat="1" ht="19" x14ac:dyDescent="0.2">
      <c r="A64" s="62" t="s">
        <v>177</v>
      </c>
      <c r="B64" s="51"/>
      <c r="C64" s="48"/>
      <c r="D64" s="48"/>
      <c r="E64" s="51"/>
      <c r="F64" s="52"/>
      <c r="G64" s="51"/>
      <c r="H64" s="51"/>
      <c r="I64" s="51"/>
      <c r="J64" s="51"/>
      <c r="K64" s="51"/>
      <c r="L64" s="104"/>
      <c r="M64" s="104"/>
      <c r="N64" s="104"/>
      <c r="O64" s="104"/>
      <c r="P64" s="104"/>
      <c r="Q64" s="51"/>
      <c r="R64" s="51"/>
      <c r="Y64" s="24"/>
    </row>
    <row r="65" spans="1:25" s="199" customFormat="1" ht="19" x14ac:dyDescent="0.25">
      <c r="A65" s="2" t="s">
        <v>414</v>
      </c>
      <c r="B65" s="51"/>
      <c r="C65" s="51"/>
      <c r="D65" s="51"/>
      <c r="E65" s="51"/>
      <c r="F65" s="51"/>
      <c r="G65" s="51"/>
      <c r="H65" s="51"/>
      <c r="I65" s="51"/>
      <c r="K65" s="51"/>
      <c r="L65" s="104"/>
      <c r="M65" s="104"/>
      <c r="N65" s="104"/>
      <c r="O65" s="104"/>
      <c r="P65" s="104"/>
      <c r="Q65" s="51"/>
      <c r="Y65" s="28"/>
    </row>
  </sheetData>
  <autoFilter ref="B3:Y3" xr:uid="{984A8B3B-06B8-FB4C-8585-46FF5740CA0F}">
    <sortState xmlns:xlrd2="http://schemas.microsoft.com/office/spreadsheetml/2017/richdata2" ref="B4:Y51">
      <sortCondition ref="U3:U51"/>
    </sortState>
  </autoFilter>
  <dataConsolidate/>
  <phoneticPr fontId="3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9DA10-38E6-9840-B2CD-8C5E649EC715}">
  <dimension ref="A1:I54"/>
  <sheetViews>
    <sheetView zoomScaleNormal="100" workbookViewId="0">
      <pane ySplit="3" topLeftCell="A22" activePane="bottomLeft" state="frozen"/>
      <selection pane="bottomLeft" activeCell="G35" sqref="G35"/>
    </sheetView>
  </sheetViews>
  <sheetFormatPr baseColWidth="10" defaultRowHeight="16" x14ac:dyDescent="0.2"/>
  <cols>
    <col min="1" max="1" width="4.83203125" style="45" customWidth="1"/>
    <col min="2" max="2" width="40.83203125" style="51" customWidth="1"/>
    <col min="3" max="7" width="24.83203125" style="51" customWidth="1"/>
    <col min="8" max="8" width="24.83203125" style="45" customWidth="1"/>
    <col min="9" max="9" width="69.83203125" style="45" customWidth="1"/>
    <col min="10" max="16384" width="10.83203125" style="45"/>
  </cols>
  <sheetData>
    <row r="1" spans="1:9" s="2" customFormat="1" ht="21" x14ac:dyDescent="0.25">
      <c r="A1" s="57" t="s">
        <v>65</v>
      </c>
      <c r="B1" s="17" t="s">
        <v>84</v>
      </c>
      <c r="C1" s="214"/>
      <c r="D1" s="17"/>
      <c r="E1" s="17"/>
      <c r="F1" s="17"/>
      <c r="G1" s="17"/>
      <c r="H1" s="45"/>
    </row>
    <row r="2" spans="1:9" s="1" customFormat="1" ht="20" x14ac:dyDescent="0.2">
      <c r="B2" s="18" t="s">
        <v>466</v>
      </c>
      <c r="C2" s="18" t="s">
        <v>465</v>
      </c>
      <c r="D2" s="18" t="s">
        <v>0</v>
      </c>
      <c r="E2" s="18" t="s">
        <v>1</v>
      </c>
      <c r="F2" s="18" t="s">
        <v>2</v>
      </c>
      <c r="G2" s="18" t="s">
        <v>306</v>
      </c>
      <c r="H2" s="18" t="s">
        <v>183</v>
      </c>
      <c r="I2" s="18" t="s">
        <v>34</v>
      </c>
    </row>
    <row r="3" spans="1:9" s="1" customFormat="1" ht="19" x14ac:dyDescent="0.2">
      <c r="B3" s="15"/>
      <c r="C3" s="15"/>
      <c r="D3" s="15"/>
      <c r="E3" s="15"/>
      <c r="F3" s="15"/>
      <c r="G3" s="15"/>
      <c r="H3" s="16"/>
      <c r="I3" s="16"/>
    </row>
    <row r="4" spans="1:9" s="1" customFormat="1" ht="20" x14ac:dyDescent="0.2">
      <c r="B4" s="187" t="s">
        <v>475</v>
      </c>
      <c r="C4" s="71" t="s">
        <v>477</v>
      </c>
      <c r="D4" s="71" t="s">
        <v>213</v>
      </c>
      <c r="E4" s="218">
        <v>47.0368353665272</v>
      </c>
      <c r="F4" s="218">
        <v>-64.005025910328897</v>
      </c>
      <c r="G4" s="38" t="s">
        <v>284</v>
      </c>
      <c r="H4" s="16"/>
      <c r="I4" s="16"/>
    </row>
    <row r="5" spans="1:9" s="1" customFormat="1" ht="20" x14ac:dyDescent="0.2">
      <c r="B5" s="187" t="s">
        <v>425</v>
      </c>
      <c r="C5" s="71" t="s">
        <v>488</v>
      </c>
      <c r="D5" s="71" t="s">
        <v>213</v>
      </c>
      <c r="E5" s="218">
        <v>46.291015085863002</v>
      </c>
      <c r="F5" s="218">
        <v>-63.130872807790702</v>
      </c>
      <c r="G5" s="38" t="s">
        <v>284</v>
      </c>
      <c r="H5" s="16"/>
      <c r="I5" s="16"/>
    </row>
    <row r="6" spans="1:9" s="1" customFormat="1" ht="20" x14ac:dyDescent="0.2">
      <c r="B6" s="187" t="s">
        <v>111</v>
      </c>
      <c r="C6" s="71" t="s">
        <v>494</v>
      </c>
      <c r="D6" s="71" t="s">
        <v>213</v>
      </c>
      <c r="E6" s="218">
        <v>46.267274338700098</v>
      </c>
      <c r="F6" s="218">
        <v>-63.6398582079688</v>
      </c>
      <c r="G6" s="38" t="s">
        <v>284</v>
      </c>
      <c r="H6" s="16"/>
      <c r="I6" s="16"/>
    </row>
    <row r="7" spans="1:9" s="1" customFormat="1" ht="20" x14ac:dyDescent="0.2">
      <c r="B7" s="187" t="s">
        <v>114</v>
      </c>
      <c r="C7" s="71" t="s">
        <v>470</v>
      </c>
      <c r="D7" s="71" t="s">
        <v>213</v>
      </c>
      <c r="E7" s="218">
        <v>46.8372271423261</v>
      </c>
      <c r="F7" s="218">
        <v>-64.083189237952297</v>
      </c>
      <c r="G7" s="38" t="s">
        <v>284</v>
      </c>
      <c r="H7" s="16"/>
      <c r="I7" s="16"/>
    </row>
    <row r="8" spans="1:9" s="1" customFormat="1" ht="20" x14ac:dyDescent="0.2">
      <c r="B8" s="187" t="s">
        <v>401</v>
      </c>
      <c r="C8" s="71" t="s">
        <v>450</v>
      </c>
      <c r="D8" s="71" t="s">
        <v>213</v>
      </c>
      <c r="E8" s="218">
        <v>46.384423823592101</v>
      </c>
      <c r="F8" s="218">
        <v>-63.361704526854297</v>
      </c>
      <c r="G8" s="38" t="s">
        <v>284</v>
      </c>
      <c r="H8" s="16"/>
      <c r="I8" s="16"/>
    </row>
    <row r="9" spans="1:9" s="1" customFormat="1" ht="20" x14ac:dyDescent="0.2">
      <c r="B9" s="187" t="s">
        <v>119</v>
      </c>
      <c r="C9" s="71" t="s">
        <v>489</v>
      </c>
      <c r="D9" s="71" t="s">
        <v>213</v>
      </c>
      <c r="E9" s="218">
        <v>46.315067477412803</v>
      </c>
      <c r="F9" s="218">
        <v>-63.669646569185602</v>
      </c>
      <c r="G9" s="38" t="s">
        <v>284</v>
      </c>
      <c r="H9" s="16"/>
      <c r="I9" s="16"/>
    </row>
    <row r="10" spans="1:9" s="1" customFormat="1" ht="20" x14ac:dyDescent="0.2">
      <c r="B10" s="187" t="s">
        <v>68</v>
      </c>
      <c r="C10" s="71" t="s">
        <v>490</v>
      </c>
      <c r="D10" s="71" t="s">
        <v>213</v>
      </c>
      <c r="E10" s="218">
        <v>46.249333527835198</v>
      </c>
      <c r="F10" s="218">
        <v>-63.688077896315797</v>
      </c>
      <c r="G10" s="38" t="s">
        <v>284</v>
      </c>
      <c r="H10" s="16"/>
      <c r="I10" s="16"/>
    </row>
    <row r="11" spans="1:9" s="1" customFormat="1" ht="20" x14ac:dyDescent="0.2">
      <c r="B11" s="187" t="s">
        <v>424</v>
      </c>
      <c r="C11" s="71" t="s">
        <v>491</v>
      </c>
      <c r="D11" s="71" t="s">
        <v>213</v>
      </c>
      <c r="E11" s="218">
        <v>46.422017918131701</v>
      </c>
      <c r="F11" s="218">
        <v>-63.678863959812901</v>
      </c>
      <c r="G11" s="38" t="s">
        <v>284</v>
      </c>
      <c r="H11" s="16"/>
      <c r="I11" s="16"/>
    </row>
    <row r="12" spans="1:9" s="1" customFormat="1" ht="20" x14ac:dyDescent="0.2">
      <c r="B12" s="187" t="s">
        <v>67</v>
      </c>
      <c r="C12" s="71" t="s">
        <v>469</v>
      </c>
      <c r="D12" s="71" t="s">
        <v>213</v>
      </c>
      <c r="E12" s="218">
        <v>46.240347</v>
      </c>
      <c r="F12" s="218">
        <v>-63.116211999999997</v>
      </c>
      <c r="G12" s="38" t="s">
        <v>284</v>
      </c>
      <c r="H12" s="16"/>
      <c r="I12" s="16"/>
    </row>
    <row r="13" spans="1:9" s="1" customFormat="1" ht="20" x14ac:dyDescent="0.2">
      <c r="B13" s="187" t="s">
        <v>237</v>
      </c>
      <c r="C13" s="71" t="s">
        <v>467</v>
      </c>
      <c r="D13" s="71" t="s">
        <v>213</v>
      </c>
      <c r="E13" s="218">
        <v>46.3945985417703</v>
      </c>
      <c r="F13" s="218">
        <v>-62.418546833783097</v>
      </c>
      <c r="G13" s="38" t="s">
        <v>284</v>
      </c>
      <c r="H13" s="16"/>
      <c r="I13" s="16"/>
    </row>
    <row r="14" spans="1:9" s="1" customFormat="1" ht="20" x14ac:dyDescent="0.2">
      <c r="B14" s="187" t="s">
        <v>100</v>
      </c>
      <c r="C14" s="71" t="s">
        <v>446</v>
      </c>
      <c r="D14" s="71" t="s">
        <v>213</v>
      </c>
      <c r="E14" s="218">
        <v>46.220408561236702</v>
      </c>
      <c r="F14" s="218">
        <v>-63.0792273675007</v>
      </c>
      <c r="G14" s="38" t="s">
        <v>284</v>
      </c>
      <c r="H14" s="16"/>
      <c r="I14" s="16"/>
    </row>
    <row r="15" spans="1:9" s="1" customFormat="1" ht="20" x14ac:dyDescent="0.2">
      <c r="B15" s="187" t="s">
        <v>95</v>
      </c>
      <c r="C15" s="71" t="s">
        <v>447</v>
      </c>
      <c r="D15" s="71" t="s">
        <v>213</v>
      </c>
      <c r="E15" s="218">
        <v>46.358238383884</v>
      </c>
      <c r="F15" s="218">
        <v>-62.446711633708802</v>
      </c>
      <c r="G15" s="38" t="s">
        <v>284</v>
      </c>
      <c r="H15" s="16"/>
      <c r="I15" s="16"/>
    </row>
    <row r="16" spans="1:9" s="1" customFormat="1" ht="20" x14ac:dyDescent="0.2">
      <c r="B16" s="187" t="s">
        <v>99</v>
      </c>
      <c r="C16" s="71" t="s">
        <v>448</v>
      </c>
      <c r="D16" s="71" t="s">
        <v>213</v>
      </c>
      <c r="E16" s="218">
        <v>46.022478573599201</v>
      </c>
      <c r="F16" s="218">
        <v>-62.636196998825199</v>
      </c>
      <c r="G16" s="38" t="s">
        <v>284</v>
      </c>
      <c r="H16" s="16"/>
      <c r="I16" s="16"/>
    </row>
    <row r="17" spans="1:9" s="1" customFormat="1" ht="20" x14ac:dyDescent="0.2">
      <c r="B17" s="187" t="s">
        <v>101</v>
      </c>
      <c r="C17" s="71" t="s">
        <v>442</v>
      </c>
      <c r="D17" s="71" t="s">
        <v>213</v>
      </c>
      <c r="E17" s="218">
        <v>46.452548499999999</v>
      </c>
      <c r="F17" s="218">
        <v>-62.0681917</v>
      </c>
      <c r="G17" s="38" t="s">
        <v>284</v>
      </c>
      <c r="H17" s="16"/>
      <c r="I17" s="16"/>
    </row>
    <row r="18" spans="1:9" s="1" customFormat="1" ht="20" x14ac:dyDescent="0.2">
      <c r="B18" s="187" t="s">
        <v>97</v>
      </c>
      <c r="C18" s="71" t="s">
        <v>451</v>
      </c>
      <c r="D18" s="71" t="s">
        <v>213</v>
      </c>
      <c r="E18" s="218">
        <v>46.198080535611702</v>
      </c>
      <c r="F18" s="218">
        <v>-62.547465701731497</v>
      </c>
      <c r="G18" s="38" t="s">
        <v>284</v>
      </c>
      <c r="H18" s="16"/>
      <c r="I18" s="16"/>
    </row>
    <row r="19" spans="1:9" ht="20" x14ac:dyDescent="0.2">
      <c r="A19" s="1"/>
      <c r="B19" s="187" t="s">
        <v>122</v>
      </c>
      <c r="C19" s="71" t="s">
        <v>443</v>
      </c>
      <c r="D19" s="71" t="s">
        <v>213</v>
      </c>
      <c r="E19" s="218">
        <v>46.454856330466903</v>
      </c>
      <c r="F19" s="218">
        <v>-62.314325608922502</v>
      </c>
      <c r="G19" s="38" t="s">
        <v>284</v>
      </c>
      <c r="H19" s="16"/>
      <c r="I19" s="16"/>
    </row>
    <row r="20" spans="1:9" s="199" customFormat="1" ht="20" x14ac:dyDescent="0.2">
      <c r="A20" s="1"/>
      <c r="B20" s="187" t="s">
        <v>255</v>
      </c>
      <c r="C20" s="71" t="s">
        <v>263</v>
      </c>
      <c r="D20" s="71" t="s">
        <v>213</v>
      </c>
      <c r="E20" s="218">
        <v>46.397512708420699</v>
      </c>
      <c r="F20" s="218">
        <v>-62.250030744719901</v>
      </c>
      <c r="G20" s="38" t="s">
        <v>284</v>
      </c>
      <c r="H20" s="16"/>
      <c r="I20" s="16"/>
    </row>
    <row r="21" spans="1:9" ht="20" x14ac:dyDescent="0.2">
      <c r="A21" s="1"/>
      <c r="B21" s="187" t="s">
        <v>110</v>
      </c>
      <c r="C21" s="71" t="s">
        <v>452</v>
      </c>
      <c r="D21" s="71" t="s">
        <v>213</v>
      </c>
      <c r="E21" s="218">
        <v>46.3492360426321</v>
      </c>
      <c r="F21" s="218">
        <v>-63.357240053332397</v>
      </c>
      <c r="G21" s="38" t="s">
        <v>284</v>
      </c>
      <c r="H21" s="16"/>
      <c r="I21" s="16"/>
    </row>
    <row r="22" spans="1:9" s="199" customFormat="1" ht="20" x14ac:dyDescent="0.2">
      <c r="A22" s="1"/>
      <c r="B22" s="187" t="s">
        <v>292</v>
      </c>
      <c r="C22" s="71" t="s">
        <v>232</v>
      </c>
      <c r="D22" s="71" t="s">
        <v>213</v>
      </c>
      <c r="E22" s="218">
        <v>46.205068549493703</v>
      </c>
      <c r="F22" s="218">
        <v>-63.757450644197398</v>
      </c>
      <c r="G22" s="38" t="s">
        <v>284</v>
      </c>
      <c r="H22" s="16"/>
      <c r="I22" s="16" t="s">
        <v>506</v>
      </c>
    </row>
    <row r="23" spans="1:9" ht="20" x14ac:dyDescent="0.2">
      <c r="A23" s="1"/>
      <c r="B23" s="187" t="s">
        <v>423</v>
      </c>
      <c r="C23" s="71" t="s">
        <v>454</v>
      </c>
      <c r="D23" s="71" t="s">
        <v>213</v>
      </c>
      <c r="E23" s="218">
        <v>46.426589442591002</v>
      </c>
      <c r="F23" s="218">
        <v>-63.618406472287603</v>
      </c>
      <c r="G23" s="38" t="s">
        <v>284</v>
      </c>
      <c r="H23" s="16"/>
      <c r="I23" s="16"/>
    </row>
    <row r="24" spans="1:9" ht="20" x14ac:dyDescent="0.2">
      <c r="A24" s="1"/>
      <c r="B24" s="187" t="s">
        <v>236</v>
      </c>
      <c r="C24" s="71" t="s">
        <v>453</v>
      </c>
      <c r="D24" s="71" t="s">
        <v>213</v>
      </c>
      <c r="E24" s="218">
        <v>46.256883257133197</v>
      </c>
      <c r="F24" s="218">
        <v>-62.693318115819601</v>
      </c>
      <c r="G24" s="38" t="s">
        <v>284</v>
      </c>
      <c r="H24" s="16"/>
      <c r="I24" s="16"/>
    </row>
    <row r="25" spans="1:9" s="199" customFormat="1" ht="20" x14ac:dyDescent="0.2">
      <c r="A25" s="1"/>
      <c r="B25" s="187" t="s">
        <v>427</v>
      </c>
      <c r="C25" s="71" t="s">
        <v>455</v>
      </c>
      <c r="D25" s="71" t="s">
        <v>213</v>
      </c>
      <c r="E25" s="218">
        <v>46.225365341485997</v>
      </c>
      <c r="F25" s="218">
        <v>-62.963391650319899</v>
      </c>
      <c r="G25" s="38" t="s">
        <v>284</v>
      </c>
      <c r="H25" s="16"/>
      <c r="I25" s="16"/>
    </row>
    <row r="26" spans="1:9" ht="20" x14ac:dyDescent="0.2">
      <c r="A26" s="1"/>
      <c r="B26" s="187" t="s">
        <v>115</v>
      </c>
      <c r="C26" s="71" t="s">
        <v>444</v>
      </c>
      <c r="D26" s="71" t="s">
        <v>213</v>
      </c>
      <c r="E26" s="218">
        <v>47.048513900000003</v>
      </c>
      <c r="F26" s="218">
        <v>-63.9949868</v>
      </c>
      <c r="G26" s="38" t="s">
        <v>284</v>
      </c>
      <c r="H26" s="16"/>
      <c r="I26" s="16"/>
    </row>
    <row r="27" spans="1:9" ht="20" x14ac:dyDescent="0.2">
      <c r="A27" s="1"/>
      <c r="B27" s="187" t="s">
        <v>238</v>
      </c>
      <c r="C27" s="71" t="s">
        <v>456</v>
      </c>
      <c r="D27" s="71" t="s">
        <v>213</v>
      </c>
      <c r="E27" s="218">
        <v>46.7371372858046</v>
      </c>
      <c r="F27" s="218">
        <v>-64.178838396641396</v>
      </c>
      <c r="G27" s="38" t="s">
        <v>284</v>
      </c>
      <c r="H27" s="16"/>
      <c r="I27" s="16"/>
    </row>
    <row r="28" spans="1:9" ht="20" x14ac:dyDescent="0.2">
      <c r="A28" s="1"/>
      <c r="B28" s="187" t="s">
        <v>234</v>
      </c>
      <c r="C28" s="71" t="s">
        <v>457</v>
      </c>
      <c r="D28" s="71" t="s">
        <v>213</v>
      </c>
      <c r="E28" s="218">
        <v>46.395464637099401</v>
      </c>
      <c r="F28" s="218">
        <v>-63.505979161217802</v>
      </c>
      <c r="G28" s="38" t="s">
        <v>284</v>
      </c>
      <c r="H28" s="16"/>
      <c r="I28" s="16"/>
    </row>
    <row r="29" spans="1:9" ht="20" x14ac:dyDescent="0.2">
      <c r="A29" s="1"/>
      <c r="B29" s="187" t="s">
        <v>120</v>
      </c>
      <c r="C29" s="71" t="s">
        <v>492</v>
      </c>
      <c r="D29" s="71" t="s">
        <v>213</v>
      </c>
      <c r="E29" s="218">
        <v>46.323953514370899</v>
      </c>
      <c r="F29" s="218">
        <v>-63.783114657651602</v>
      </c>
      <c r="G29" s="38" t="s">
        <v>284</v>
      </c>
      <c r="H29" s="16"/>
      <c r="I29" s="16"/>
    </row>
    <row r="30" spans="1:9" ht="20" x14ac:dyDescent="0.2">
      <c r="A30" s="1"/>
      <c r="B30" s="187" t="s">
        <v>262</v>
      </c>
      <c r="C30" s="71" t="s">
        <v>458</v>
      </c>
      <c r="D30" s="71" t="s">
        <v>213</v>
      </c>
      <c r="E30" s="218">
        <v>46.348827211111299</v>
      </c>
      <c r="F30" s="218">
        <v>-62.918060125746798</v>
      </c>
      <c r="G30" s="38" t="s">
        <v>284</v>
      </c>
      <c r="H30" s="16"/>
      <c r="I30" s="16"/>
    </row>
    <row r="31" spans="1:9" ht="20" x14ac:dyDescent="0.2">
      <c r="A31" s="1"/>
      <c r="B31" s="187" t="s">
        <v>235</v>
      </c>
      <c r="C31" s="71" t="s">
        <v>493</v>
      </c>
      <c r="D31" s="71" t="s">
        <v>213</v>
      </c>
      <c r="E31" s="218">
        <v>46.4217318990951</v>
      </c>
      <c r="F31" s="218">
        <v>-63.770394674266001</v>
      </c>
      <c r="G31" s="38" t="s">
        <v>284</v>
      </c>
      <c r="H31" s="16"/>
      <c r="I31" s="16"/>
    </row>
    <row r="32" spans="1:9" ht="20" x14ac:dyDescent="0.2">
      <c r="A32" s="1"/>
      <c r="B32" s="187" t="s">
        <v>96</v>
      </c>
      <c r="C32" s="71" t="s">
        <v>459</v>
      </c>
      <c r="D32" s="71" t="s">
        <v>213</v>
      </c>
      <c r="E32" s="218">
        <v>46.348068522807999</v>
      </c>
      <c r="F32" s="218">
        <v>-62.241037455089803</v>
      </c>
      <c r="G32" s="38" t="s">
        <v>284</v>
      </c>
      <c r="H32" s="16"/>
      <c r="I32" s="16"/>
    </row>
    <row r="33" spans="1:9" ht="20" x14ac:dyDescent="0.2">
      <c r="A33" s="1"/>
      <c r="B33" s="187" t="s">
        <v>123</v>
      </c>
      <c r="C33" s="71" t="s">
        <v>479</v>
      </c>
      <c r="D33" s="71" t="s">
        <v>213</v>
      </c>
      <c r="E33" s="218">
        <v>46.4255562428662</v>
      </c>
      <c r="F33" s="218">
        <v>-63.830437955687302</v>
      </c>
      <c r="G33" s="38" t="s">
        <v>284</v>
      </c>
      <c r="H33" s="16"/>
      <c r="I33" s="16"/>
    </row>
    <row r="34" spans="1:9" ht="20" x14ac:dyDescent="0.2">
      <c r="A34" s="1"/>
      <c r="B34" s="187" t="s">
        <v>471</v>
      </c>
      <c r="C34" s="71" t="s">
        <v>478</v>
      </c>
      <c r="D34" s="71" t="s">
        <v>213</v>
      </c>
      <c r="E34" s="218">
        <v>47.036796799999998</v>
      </c>
      <c r="F34" s="218">
        <v>-64.005074300000004</v>
      </c>
      <c r="G34" s="38" t="s">
        <v>284</v>
      </c>
      <c r="H34" s="16"/>
      <c r="I34" s="16"/>
    </row>
    <row r="35" spans="1:9" ht="20" x14ac:dyDescent="0.2">
      <c r="A35" s="1"/>
      <c r="B35" s="187" t="s">
        <v>69</v>
      </c>
      <c r="C35" s="71" t="s">
        <v>468</v>
      </c>
      <c r="D35" s="71" t="s">
        <v>213</v>
      </c>
      <c r="E35" s="218">
        <v>46.4352455839039</v>
      </c>
      <c r="F35" s="218">
        <v>-63.827343827079197</v>
      </c>
      <c r="G35" s="38" t="s">
        <v>284</v>
      </c>
      <c r="H35" s="16"/>
      <c r="I35" s="16"/>
    </row>
    <row r="36" spans="1:9" s="199" customFormat="1" ht="20" x14ac:dyDescent="0.2">
      <c r="A36" s="1"/>
      <c r="B36" s="187" t="s">
        <v>426</v>
      </c>
      <c r="C36" s="71" t="s">
        <v>460</v>
      </c>
      <c r="D36" s="71" t="s">
        <v>213</v>
      </c>
      <c r="E36" s="218">
        <v>46.262122585026702</v>
      </c>
      <c r="F36" s="218">
        <v>-63.1403490397986</v>
      </c>
      <c r="G36" s="38" t="s">
        <v>284</v>
      </c>
      <c r="H36" s="16"/>
      <c r="I36" s="16"/>
    </row>
    <row r="37" spans="1:9" ht="20" x14ac:dyDescent="0.2">
      <c r="A37" s="1"/>
      <c r="B37" s="187" t="s">
        <v>98</v>
      </c>
      <c r="C37" s="71" t="s">
        <v>461</v>
      </c>
      <c r="D37" s="71" t="s">
        <v>213</v>
      </c>
      <c r="E37" s="218">
        <v>46.163909470830603</v>
      </c>
      <c r="F37" s="218">
        <v>-62.693846765459199</v>
      </c>
      <c r="G37" s="38" t="s">
        <v>284</v>
      </c>
      <c r="H37" s="16"/>
      <c r="I37" s="16"/>
    </row>
    <row r="38" spans="1:9" s="199" customFormat="1" ht="20" x14ac:dyDescent="0.2">
      <c r="A38" s="1"/>
      <c r="B38" s="187" t="s">
        <v>473</v>
      </c>
      <c r="C38" s="71" t="s">
        <v>474</v>
      </c>
      <c r="D38" s="71" t="s">
        <v>213</v>
      </c>
      <c r="E38" s="218">
        <v>47.032863599999999</v>
      </c>
      <c r="F38" s="218">
        <v>-64.016750999999999</v>
      </c>
      <c r="G38" s="38" t="s">
        <v>284</v>
      </c>
      <c r="H38" s="16"/>
      <c r="I38" s="16"/>
    </row>
    <row r="39" spans="1:9" ht="20" x14ac:dyDescent="0.2">
      <c r="A39" s="1"/>
      <c r="B39" s="187" t="s">
        <v>113</v>
      </c>
      <c r="C39" s="71" t="s">
        <v>462</v>
      </c>
      <c r="D39" s="71" t="s">
        <v>213</v>
      </c>
      <c r="E39" s="218">
        <v>46.469272065563302</v>
      </c>
      <c r="F39" s="218">
        <v>-63.983434146008904</v>
      </c>
      <c r="G39" s="38" t="s">
        <v>284</v>
      </c>
      <c r="H39" s="16"/>
      <c r="I39" s="16"/>
    </row>
    <row r="40" spans="1:9" ht="20" x14ac:dyDescent="0.2">
      <c r="A40" s="1"/>
      <c r="B40" s="187" t="s">
        <v>118</v>
      </c>
      <c r="C40" s="71" t="s">
        <v>445</v>
      </c>
      <c r="D40" s="71" t="s">
        <v>213</v>
      </c>
      <c r="E40" s="218">
        <v>46.682718073395897</v>
      </c>
      <c r="F40" s="218">
        <v>-64.3831710194995</v>
      </c>
      <c r="G40" s="38" t="s">
        <v>284</v>
      </c>
      <c r="H40" s="16"/>
      <c r="I40" s="16"/>
    </row>
    <row r="41" spans="1:9" ht="20" x14ac:dyDescent="0.2">
      <c r="A41" s="1"/>
      <c r="B41" s="187" t="s">
        <v>233</v>
      </c>
      <c r="C41" s="71" t="s">
        <v>463</v>
      </c>
      <c r="D41" s="71" t="s">
        <v>213</v>
      </c>
      <c r="E41" s="218">
        <v>46.277288202323497</v>
      </c>
      <c r="F41" s="218">
        <v>-63.161100301517699</v>
      </c>
      <c r="G41" s="38" t="s">
        <v>284</v>
      </c>
      <c r="H41" s="16"/>
      <c r="I41" s="16"/>
    </row>
    <row r="42" spans="1:9" ht="20" x14ac:dyDescent="0.2">
      <c r="A42" s="1"/>
      <c r="B42" s="187" t="s">
        <v>121</v>
      </c>
      <c r="C42" s="71" t="s">
        <v>464</v>
      </c>
      <c r="D42" s="71" t="s">
        <v>213</v>
      </c>
      <c r="E42" s="218">
        <v>46.411214355580199</v>
      </c>
      <c r="F42" s="218">
        <v>-62.777114262197301</v>
      </c>
      <c r="G42" s="38" t="s">
        <v>284</v>
      </c>
      <c r="H42" s="16"/>
      <c r="I42" s="16"/>
    </row>
    <row r="43" spans="1:9" x14ac:dyDescent="0.2">
      <c r="A43" s="1"/>
    </row>
    <row r="44" spans="1:9" x14ac:dyDescent="0.2">
      <c r="A44" s="1"/>
      <c r="E44" s="45"/>
      <c r="F44" s="45"/>
    </row>
    <row r="45" spans="1:9" s="199" customFormat="1" ht="19" x14ac:dyDescent="0.2">
      <c r="A45" s="120" t="s">
        <v>315</v>
      </c>
      <c r="I45" s="198"/>
    </row>
    <row r="46" spans="1:9" s="199" customFormat="1" ht="19" x14ac:dyDescent="0.25">
      <c r="A46" s="2" t="s">
        <v>480</v>
      </c>
      <c r="I46" s="198"/>
    </row>
    <row r="47" spans="1:9" s="199" customFormat="1" ht="19" x14ac:dyDescent="0.25">
      <c r="A47" s="2" t="s">
        <v>481</v>
      </c>
      <c r="I47" s="198"/>
    </row>
    <row r="48" spans="1:9" s="199" customFormat="1" ht="19" x14ac:dyDescent="0.25">
      <c r="A48" s="2" t="s">
        <v>482</v>
      </c>
      <c r="I48" s="198"/>
    </row>
    <row r="49" spans="1:9" s="199" customFormat="1" ht="19" x14ac:dyDescent="0.25">
      <c r="A49" s="2" t="s">
        <v>483</v>
      </c>
      <c r="I49" s="198"/>
    </row>
    <row r="50" spans="1:9" s="199" customFormat="1" ht="19" x14ac:dyDescent="0.25">
      <c r="A50" s="2" t="s">
        <v>484</v>
      </c>
      <c r="I50" s="198"/>
    </row>
    <row r="51" spans="1:9" s="199" customFormat="1" ht="19" x14ac:dyDescent="0.25">
      <c r="A51" s="2" t="s">
        <v>485</v>
      </c>
      <c r="I51" s="198"/>
    </row>
    <row r="52" spans="1:9" s="199" customFormat="1" ht="19" x14ac:dyDescent="0.25">
      <c r="A52" s="2" t="s">
        <v>316</v>
      </c>
      <c r="I52" s="198"/>
    </row>
    <row r="53" spans="1:9" s="199" customFormat="1" ht="19" x14ac:dyDescent="0.25">
      <c r="A53" s="2" t="s">
        <v>486</v>
      </c>
      <c r="I53" s="198"/>
    </row>
    <row r="54" spans="1:9" s="199" customFormat="1" ht="19" x14ac:dyDescent="0.25">
      <c r="A54" s="2" t="s">
        <v>487</v>
      </c>
      <c r="I54" s="198"/>
    </row>
  </sheetData>
  <dataConsolidate/>
  <conditionalFormatting sqref="B22:C22">
    <cfRule type="duplicateValues" dxfId="7" priority="14"/>
  </conditionalFormatting>
  <conditionalFormatting sqref="B20:C20">
    <cfRule type="duplicateValues" dxfId="6" priority="13"/>
  </conditionalFormatting>
  <conditionalFormatting sqref="B38:C38">
    <cfRule type="duplicateValues" dxfId="5" priority="12"/>
  </conditionalFormatting>
  <conditionalFormatting sqref="B4:C4">
    <cfRule type="duplicateValues" dxfId="4" priority="1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D815-7D5A-3F40-97EB-DDFB64752137}">
  <dimension ref="A1:Q69"/>
  <sheetViews>
    <sheetView zoomScaleNormal="100" workbookViewId="0">
      <pane ySplit="3" topLeftCell="A24" activePane="bottomLeft" state="frozen"/>
      <selection pane="bottomLeft" activeCell="J46" sqref="J46"/>
    </sheetView>
  </sheetViews>
  <sheetFormatPr baseColWidth="10" defaultRowHeight="16" x14ac:dyDescent="0.2"/>
  <cols>
    <col min="1" max="1" width="4.83203125" style="199" customWidth="1"/>
    <col min="2" max="2" width="40.83203125" style="51" customWidth="1"/>
    <col min="3" max="8" width="24.83203125" style="51" customWidth="1"/>
    <col min="9" max="10" width="12.83203125" style="51" customWidth="1"/>
    <col min="11" max="13" width="14.83203125" style="51" customWidth="1"/>
    <col min="14" max="15" width="12.83203125" style="51" customWidth="1"/>
    <col min="16" max="16" width="24.83203125" style="199" customWidth="1"/>
    <col min="17" max="17" width="69.83203125" style="199" customWidth="1"/>
    <col min="18" max="16384" width="10.83203125" style="199"/>
  </cols>
  <sheetData>
    <row r="1" spans="1:17" s="2" customFormat="1" ht="21" x14ac:dyDescent="0.25">
      <c r="A1" s="57" t="s">
        <v>65</v>
      </c>
      <c r="B1" s="17" t="s">
        <v>84</v>
      </c>
      <c r="C1" s="214"/>
      <c r="D1" s="17"/>
      <c r="E1" s="17"/>
      <c r="F1" s="17"/>
      <c r="G1" s="17"/>
      <c r="H1" s="17"/>
      <c r="I1" s="51"/>
      <c r="J1" s="51"/>
      <c r="K1" s="51"/>
      <c r="L1" s="51"/>
      <c r="M1" s="51"/>
      <c r="N1" s="51"/>
      <c r="O1" s="51"/>
      <c r="P1" s="199"/>
    </row>
    <row r="2" spans="1:17" s="1" customFormat="1" ht="40" x14ac:dyDescent="0.2">
      <c r="B2" s="18" t="s">
        <v>466</v>
      </c>
      <c r="C2" s="18" t="s">
        <v>465</v>
      </c>
      <c r="D2" s="18" t="s">
        <v>0</v>
      </c>
      <c r="E2" s="18" t="s">
        <v>1</v>
      </c>
      <c r="F2" s="18" t="s">
        <v>2</v>
      </c>
      <c r="G2" s="18" t="s">
        <v>306</v>
      </c>
      <c r="H2" s="18" t="s">
        <v>381</v>
      </c>
      <c r="I2" s="18" t="s">
        <v>383</v>
      </c>
      <c r="J2" s="18" t="s">
        <v>384</v>
      </c>
      <c r="K2" s="18" t="s">
        <v>308</v>
      </c>
      <c r="L2" s="18" t="s">
        <v>309</v>
      </c>
      <c r="M2" s="18" t="s">
        <v>307</v>
      </c>
      <c r="N2" s="18" t="s">
        <v>293</v>
      </c>
      <c r="O2" s="18" t="s">
        <v>294</v>
      </c>
      <c r="P2" s="18" t="s">
        <v>183</v>
      </c>
      <c r="Q2" s="18" t="s">
        <v>34</v>
      </c>
    </row>
    <row r="3" spans="1:17" s="1" customFormat="1" ht="20" x14ac:dyDescent="0.2">
      <c r="B3" s="15"/>
      <c r="C3" s="15"/>
      <c r="D3" s="15"/>
      <c r="E3" s="15"/>
      <c r="F3" s="15"/>
      <c r="G3" s="15"/>
      <c r="H3" s="15"/>
      <c r="I3" s="15" t="s">
        <v>48</v>
      </c>
      <c r="J3" s="15"/>
      <c r="K3" s="15" t="s">
        <v>313</v>
      </c>
      <c r="L3" s="15" t="s">
        <v>313</v>
      </c>
      <c r="M3" s="15"/>
      <c r="N3" s="15" t="s">
        <v>5</v>
      </c>
      <c r="O3" s="15" t="s">
        <v>5</v>
      </c>
      <c r="P3" s="16"/>
      <c r="Q3" s="16"/>
    </row>
    <row r="4" spans="1:17" s="1" customFormat="1" ht="20" x14ac:dyDescent="0.2">
      <c r="B4" s="187" t="s">
        <v>475</v>
      </c>
      <c r="C4" s="71" t="s">
        <v>477</v>
      </c>
      <c r="D4" s="71" t="s">
        <v>213</v>
      </c>
      <c r="E4" s="218">
        <v>47.0368353665272</v>
      </c>
      <c r="F4" s="218">
        <v>-64.005025910328897</v>
      </c>
      <c r="G4" s="38" t="s">
        <v>476</v>
      </c>
      <c r="H4" s="71"/>
      <c r="I4" s="63"/>
      <c r="J4" s="63"/>
      <c r="K4" s="124"/>
      <c r="L4" s="124"/>
      <c r="M4" s="108"/>
      <c r="N4" s="124"/>
      <c r="O4" s="124"/>
      <c r="P4" s="16"/>
      <c r="Q4" s="16"/>
    </row>
    <row r="5" spans="1:17" s="1" customFormat="1" ht="20" x14ac:dyDescent="0.2">
      <c r="B5" s="187" t="s">
        <v>425</v>
      </c>
      <c r="C5" s="71" t="s">
        <v>488</v>
      </c>
      <c r="D5" s="71" t="s">
        <v>213</v>
      </c>
      <c r="E5" s="218">
        <v>46.291015085863002</v>
      </c>
      <c r="F5" s="218">
        <v>-63.130872807790702</v>
      </c>
      <c r="G5" s="38" t="s">
        <v>476</v>
      </c>
      <c r="H5" s="71"/>
      <c r="I5" s="63"/>
      <c r="J5" s="63"/>
      <c r="K5" s="124"/>
      <c r="L5" s="124"/>
      <c r="M5" s="108"/>
      <c r="N5" s="124"/>
      <c r="O5" s="124"/>
      <c r="P5" s="16"/>
      <c r="Q5" s="16"/>
    </row>
    <row r="6" spans="1:17" s="1" customFormat="1" ht="20" x14ac:dyDescent="0.2">
      <c r="B6" s="187" t="s">
        <v>111</v>
      </c>
      <c r="C6" s="71" t="s">
        <v>494</v>
      </c>
      <c r="D6" s="71" t="s">
        <v>213</v>
      </c>
      <c r="E6" s="218">
        <v>46.267274338700098</v>
      </c>
      <c r="F6" s="218">
        <v>-63.6398582079688</v>
      </c>
      <c r="G6" s="38" t="s">
        <v>476</v>
      </c>
      <c r="H6" s="71"/>
      <c r="I6" s="63"/>
      <c r="J6" s="63"/>
      <c r="K6" s="124"/>
      <c r="L6" s="124"/>
      <c r="M6" s="108"/>
      <c r="N6" s="124"/>
      <c r="O6" s="124"/>
      <c r="P6" s="16"/>
      <c r="Q6" s="16"/>
    </row>
    <row r="7" spans="1:17" s="1" customFormat="1" ht="20" x14ac:dyDescent="0.2">
      <c r="B7" s="187" t="s">
        <v>114</v>
      </c>
      <c r="C7" s="71" t="s">
        <v>470</v>
      </c>
      <c r="D7" s="71" t="s">
        <v>213</v>
      </c>
      <c r="E7" s="218">
        <v>46.8372271423261</v>
      </c>
      <c r="F7" s="218">
        <v>-64.083189237952297</v>
      </c>
      <c r="G7" s="38" t="s">
        <v>476</v>
      </c>
      <c r="H7" s="71"/>
      <c r="I7" s="63"/>
      <c r="J7" s="63"/>
      <c r="K7" s="124"/>
      <c r="L7" s="124"/>
      <c r="M7" s="108"/>
      <c r="N7" s="124"/>
      <c r="O7" s="124"/>
      <c r="P7" s="16"/>
      <c r="Q7" s="16"/>
    </row>
    <row r="8" spans="1:17" s="1" customFormat="1" ht="20" x14ac:dyDescent="0.2">
      <c r="B8" s="187" t="s">
        <v>401</v>
      </c>
      <c r="C8" s="71" t="s">
        <v>450</v>
      </c>
      <c r="D8" s="71" t="s">
        <v>213</v>
      </c>
      <c r="E8" s="218">
        <v>46.384423823592101</v>
      </c>
      <c r="F8" s="218">
        <v>-63.361704526854297</v>
      </c>
      <c r="G8" s="38" t="s">
        <v>476</v>
      </c>
      <c r="H8" s="71"/>
      <c r="I8" s="63"/>
      <c r="J8" s="63"/>
      <c r="K8" s="124"/>
      <c r="L8" s="124"/>
      <c r="M8" s="108"/>
      <c r="N8" s="124"/>
      <c r="O8" s="124"/>
      <c r="P8" s="16"/>
      <c r="Q8" s="16"/>
    </row>
    <row r="9" spans="1:17" s="1" customFormat="1" ht="20" x14ac:dyDescent="0.2">
      <c r="B9" s="187" t="s">
        <v>119</v>
      </c>
      <c r="C9" s="71" t="s">
        <v>489</v>
      </c>
      <c r="D9" s="71" t="s">
        <v>213</v>
      </c>
      <c r="E9" s="218">
        <v>46.315067477412803</v>
      </c>
      <c r="F9" s="218">
        <v>-63.669646569185602</v>
      </c>
      <c r="G9" s="38" t="s">
        <v>476</v>
      </c>
      <c r="H9" s="71"/>
      <c r="I9" s="63"/>
      <c r="J9" s="63"/>
      <c r="K9" s="124"/>
      <c r="L9" s="124"/>
      <c r="M9" s="108"/>
      <c r="N9" s="124"/>
      <c r="O9" s="124"/>
      <c r="P9" s="16"/>
      <c r="Q9" s="16"/>
    </row>
    <row r="10" spans="1:17" s="1" customFormat="1" ht="20" x14ac:dyDescent="0.2">
      <c r="B10" s="187" t="s">
        <v>68</v>
      </c>
      <c r="C10" s="71" t="s">
        <v>490</v>
      </c>
      <c r="D10" s="71" t="s">
        <v>213</v>
      </c>
      <c r="E10" s="218">
        <v>46.249333527835198</v>
      </c>
      <c r="F10" s="218">
        <v>-63.688077896315797</v>
      </c>
      <c r="G10" s="38" t="s">
        <v>476</v>
      </c>
      <c r="H10" s="187" t="s">
        <v>382</v>
      </c>
      <c r="I10" s="190">
        <v>138</v>
      </c>
      <c r="J10" s="190">
        <v>69</v>
      </c>
      <c r="K10" s="202">
        <v>50</v>
      </c>
      <c r="L10" s="124">
        <f>K10*1.2</f>
        <v>60</v>
      </c>
      <c r="M10" s="108">
        <f>Inputs!$Y$6</f>
        <v>0.9</v>
      </c>
      <c r="N10" s="124">
        <f>K10*M10</f>
        <v>45</v>
      </c>
      <c r="O10" s="124">
        <f>L10*M10</f>
        <v>54</v>
      </c>
      <c r="P10" s="16"/>
      <c r="Q10" s="16"/>
    </row>
    <row r="11" spans="1:17" s="1" customFormat="1" ht="20" x14ac:dyDescent="0.2">
      <c r="B11" s="187" t="s">
        <v>424</v>
      </c>
      <c r="C11" s="71" t="s">
        <v>491</v>
      </c>
      <c r="D11" s="71" t="s">
        <v>213</v>
      </c>
      <c r="E11" s="218">
        <v>46.422017918131701</v>
      </c>
      <c r="F11" s="218">
        <v>-63.678863959812901</v>
      </c>
      <c r="G11" s="38" t="s">
        <v>476</v>
      </c>
      <c r="H11" s="71"/>
      <c r="I11" s="63"/>
      <c r="J11" s="63"/>
      <c r="K11" s="178"/>
      <c r="L11" s="178"/>
      <c r="M11" s="219"/>
      <c r="N11" s="178"/>
      <c r="O11" s="178"/>
      <c r="P11" s="16"/>
      <c r="Q11" s="16"/>
    </row>
    <row r="12" spans="1:17" s="1" customFormat="1" ht="20" x14ac:dyDescent="0.2">
      <c r="B12" s="187" t="s">
        <v>67</v>
      </c>
      <c r="C12" s="71" t="s">
        <v>469</v>
      </c>
      <c r="D12" s="71" t="s">
        <v>213</v>
      </c>
      <c r="E12" s="218">
        <v>46.240347</v>
      </c>
      <c r="F12" s="218">
        <v>-63.116211999999997</v>
      </c>
      <c r="G12" s="38" t="s">
        <v>476</v>
      </c>
      <c r="H12" s="71"/>
      <c r="I12" s="63"/>
      <c r="J12" s="63"/>
      <c r="K12" s="124"/>
      <c r="L12" s="124"/>
      <c r="M12" s="108"/>
      <c r="N12" s="124"/>
      <c r="O12" s="124"/>
      <c r="P12" s="16"/>
      <c r="Q12" s="16"/>
    </row>
    <row r="13" spans="1:17" s="1" customFormat="1" ht="20" x14ac:dyDescent="0.2">
      <c r="B13" s="187" t="s">
        <v>237</v>
      </c>
      <c r="C13" s="71" t="s">
        <v>467</v>
      </c>
      <c r="D13" s="71" t="s">
        <v>213</v>
      </c>
      <c r="E13" s="218">
        <v>46.3945985417703</v>
      </c>
      <c r="F13" s="218">
        <v>-62.418546833783097</v>
      </c>
      <c r="G13" s="38" t="s">
        <v>476</v>
      </c>
      <c r="H13" s="187" t="s">
        <v>385</v>
      </c>
      <c r="I13" s="190">
        <v>138</v>
      </c>
      <c r="J13" s="190">
        <v>69</v>
      </c>
      <c r="K13" s="202">
        <v>50</v>
      </c>
      <c r="L13" s="124">
        <f>K13*1.2</f>
        <v>60</v>
      </c>
      <c r="M13" s="108">
        <f>Inputs!$Y$6</f>
        <v>0.9</v>
      </c>
      <c r="N13" s="124">
        <f>K13*M13</f>
        <v>45</v>
      </c>
      <c r="O13" s="124">
        <f>L13*M13</f>
        <v>54</v>
      </c>
      <c r="P13" s="16"/>
      <c r="Q13" s="16"/>
    </row>
    <row r="14" spans="1:17" s="1" customFormat="1" ht="20" x14ac:dyDescent="0.2">
      <c r="B14" s="187" t="s">
        <v>100</v>
      </c>
      <c r="C14" s="71" t="s">
        <v>446</v>
      </c>
      <c r="D14" s="71" t="s">
        <v>213</v>
      </c>
      <c r="E14" s="218">
        <v>46.220408561236702</v>
      </c>
      <c r="F14" s="218">
        <v>-63.0792273675007</v>
      </c>
      <c r="G14" s="38" t="s">
        <v>476</v>
      </c>
      <c r="H14" s="71"/>
      <c r="I14" s="63"/>
      <c r="J14" s="63"/>
      <c r="K14" s="124"/>
      <c r="L14" s="124"/>
      <c r="M14" s="108"/>
      <c r="N14" s="124"/>
      <c r="O14" s="124"/>
      <c r="P14" s="16"/>
      <c r="Q14" s="16"/>
    </row>
    <row r="15" spans="1:17" s="1" customFormat="1" ht="20" x14ac:dyDescent="0.2">
      <c r="B15" s="187" t="s">
        <v>95</v>
      </c>
      <c r="C15" s="71" t="s">
        <v>447</v>
      </c>
      <c r="D15" s="71" t="s">
        <v>213</v>
      </c>
      <c r="E15" s="218">
        <v>46.358238383884</v>
      </c>
      <c r="F15" s="218">
        <v>-62.446711633708802</v>
      </c>
      <c r="G15" s="38" t="s">
        <v>476</v>
      </c>
      <c r="H15" s="71"/>
      <c r="I15" s="63"/>
      <c r="J15" s="63"/>
      <c r="K15" s="124"/>
      <c r="L15" s="124"/>
      <c r="M15" s="108"/>
      <c r="N15" s="124"/>
      <c r="O15" s="124"/>
      <c r="P15" s="16"/>
      <c r="Q15" s="16"/>
    </row>
    <row r="16" spans="1:17" s="1" customFormat="1" ht="20" x14ac:dyDescent="0.2">
      <c r="B16" s="187" t="s">
        <v>99</v>
      </c>
      <c r="C16" s="71" t="s">
        <v>448</v>
      </c>
      <c r="D16" s="71" t="s">
        <v>213</v>
      </c>
      <c r="E16" s="218">
        <v>46.022478573599201</v>
      </c>
      <c r="F16" s="218">
        <v>-62.636196998825199</v>
      </c>
      <c r="G16" s="38" t="s">
        <v>476</v>
      </c>
      <c r="H16" s="71"/>
      <c r="I16" s="63"/>
      <c r="J16" s="63"/>
      <c r="K16" s="124"/>
      <c r="L16" s="124"/>
      <c r="M16" s="108"/>
      <c r="N16" s="124"/>
      <c r="O16" s="124"/>
      <c r="P16" s="16"/>
      <c r="Q16" s="16"/>
    </row>
    <row r="17" spans="1:17" s="1" customFormat="1" ht="20" x14ac:dyDescent="0.2">
      <c r="B17" s="187" t="s">
        <v>101</v>
      </c>
      <c r="C17" s="71" t="s">
        <v>442</v>
      </c>
      <c r="D17" s="71" t="s">
        <v>213</v>
      </c>
      <c r="E17" s="218">
        <v>46.452548499999999</v>
      </c>
      <c r="F17" s="218">
        <v>-62.0681917</v>
      </c>
      <c r="G17" s="38" t="s">
        <v>476</v>
      </c>
      <c r="H17" s="71"/>
      <c r="I17" s="63"/>
      <c r="J17" s="63"/>
      <c r="K17" s="124"/>
      <c r="L17" s="124"/>
      <c r="M17" s="108"/>
      <c r="N17" s="124"/>
      <c r="O17" s="124"/>
      <c r="P17" s="16"/>
      <c r="Q17" s="16"/>
    </row>
    <row r="18" spans="1:17" s="1" customFormat="1" ht="20" x14ac:dyDescent="0.2">
      <c r="B18" s="187" t="s">
        <v>97</v>
      </c>
      <c r="C18" s="71" t="s">
        <v>451</v>
      </c>
      <c r="D18" s="71" t="s">
        <v>213</v>
      </c>
      <c r="E18" s="218">
        <v>46.198080535611702</v>
      </c>
      <c r="F18" s="218">
        <v>-62.547465701731497</v>
      </c>
      <c r="G18" s="38" t="s">
        <v>476</v>
      </c>
      <c r="H18" s="71"/>
      <c r="I18" s="63"/>
      <c r="J18" s="63"/>
      <c r="K18" s="124"/>
      <c r="L18" s="124"/>
      <c r="M18" s="108"/>
      <c r="N18" s="124"/>
      <c r="O18" s="124"/>
      <c r="P18" s="16"/>
      <c r="Q18" s="16"/>
    </row>
    <row r="19" spans="1:17" ht="20" x14ac:dyDescent="0.2">
      <c r="A19" s="1"/>
      <c r="B19" s="187" t="s">
        <v>122</v>
      </c>
      <c r="C19" s="71" t="s">
        <v>443</v>
      </c>
      <c r="D19" s="71" t="s">
        <v>213</v>
      </c>
      <c r="E19" s="218">
        <v>46.454856330466903</v>
      </c>
      <c r="F19" s="218">
        <v>-62.314325608922502</v>
      </c>
      <c r="G19" s="38" t="s">
        <v>476</v>
      </c>
      <c r="H19" s="71"/>
      <c r="I19" s="63"/>
      <c r="J19" s="63"/>
      <c r="K19" s="124"/>
      <c r="L19" s="124"/>
      <c r="M19" s="108"/>
      <c r="N19" s="124"/>
      <c r="O19" s="124"/>
      <c r="P19" s="16"/>
      <c r="Q19" s="16"/>
    </row>
    <row r="20" spans="1:17" ht="20" x14ac:dyDescent="0.2">
      <c r="A20" s="1"/>
      <c r="B20" s="187" t="s">
        <v>255</v>
      </c>
      <c r="C20" s="71" t="s">
        <v>263</v>
      </c>
      <c r="D20" s="71" t="s">
        <v>213</v>
      </c>
      <c r="E20" s="218">
        <v>46.397512708420699</v>
      </c>
      <c r="F20" s="218">
        <v>-62.250030744719901</v>
      </c>
      <c r="G20" s="38" t="s">
        <v>476</v>
      </c>
      <c r="H20" s="71"/>
      <c r="I20" s="63"/>
      <c r="J20" s="63"/>
      <c r="K20" s="124"/>
      <c r="L20" s="124"/>
      <c r="M20" s="108"/>
      <c r="N20" s="124"/>
      <c r="O20" s="124"/>
      <c r="P20" s="16"/>
      <c r="Q20" s="16"/>
    </row>
    <row r="21" spans="1:17" ht="20" x14ac:dyDescent="0.2">
      <c r="A21" s="1"/>
      <c r="B21" s="187" t="s">
        <v>110</v>
      </c>
      <c r="C21" s="71" t="s">
        <v>452</v>
      </c>
      <c r="D21" s="71" t="s">
        <v>213</v>
      </c>
      <c r="E21" s="218">
        <v>46.3492360426321</v>
      </c>
      <c r="F21" s="218">
        <v>-63.357240053332397</v>
      </c>
      <c r="G21" s="38" t="s">
        <v>476</v>
      </c>
      <c r="H21" s="71"/>
      <c r="I21" s="63"/>
      <c r="J21" s="63"/>
      <c r="K21" s="124"/>
      <c r="L21" s="124"/>
      <c r="M21" s="108"/>
      <c r="N21" s="124"/>
      <c r="O21" s="124"/>
      <c r="P21" s="16"/>
      <c r="Q21" s="16"/>
    </row>
    <row r="22" spans="1:17" ht="20" x14ac:dyDescent="0.2">
      <c r="A22" s="1"/>
      <c r="B22" s="187" t="s">
        <v>292</v>
      </c>
      <c r="C22" s="71" t="s">
        <v>232</v>
      </c>
      <c r="D22" s="71" t="s">
        <v>213</v>
      </c>
      <c r="E22" s="218">
        <v>46.205068549493703</v>
      </c>
      <c r="F22" s="218">
        <v>-63.757450644197398</v>
      </c>
      <c r="G22" s="38" t="s">
        <v>476</v>
      </c>
      <c r="H22" s="71"/>
      <c r="I22" s="63"/>
      <c r="J22" s="63"/>
      <c r="K22" s="124"/>
      <c r="L22" s="124"/>
      <c r="M22" s="108"/>
      <c r="N22" s="124"/>
      <c r="O22" s="124"/>
      <c r="P22" s="16"/>
      <c r="Q22" s="16"/>
    </row>
    <row r="23" spans="1:17" ht="20" x14ac:dyDescent="0.2">
      <c r="A23" s="1"/>
      <c r="B23" s="187" t="s">
        <v>423</v>
      </c>
      <c r="C23" s="71" t="s">
        <v>454</v>
      </c>
      <c r="D23" s="71" t="s">
        <v>213</v>
      </c>
      <c r="E23" s="218">
        <v>46.426589442591002</v>
      </c>
      <c r="F23" s="218">
        <v>-63.618406472287603</v>
      </c>
      <c r="G23" s="38" t="s">
        <v>476</v>
      </c>
      <c r="H23" s="71"/>
      <c r="I23" s="63"/>
      <c r="J23" s="63"/>
      <c r="K23" s="124"/>
      <c r="L23" s="124"/>
      <c r="M23" s="108"/>
      <c r="N23" s="124"/>
      <c r="O23" s="124"/>
      <c r="P23" s="16"/>
      <c r="Q23" s="16"/>
    </row>
    <row r="24" spans="1:17" ht="20" x14ac:dyDescent="0.2">
      <c r="A24" s="1"/>
      <c r="B24" s="187" t="s">
        <v>236</v>
      </c>
      <c r="C24" s="71" t="s">
        <v>453</v>
      </c>
      <c r="D24" s="71" t="s">
        <v>213</v>
      </c>
      <c r="E24" s="218">
        <v>46.256883257133197</v>
      </c>
      <c r="F24" s="218">
        <v>-62.693318115819601</v>
      </c>
      <c r="G24" s="38" t="s">
        <v>476</v>
      </c>
      <c r="H24" s="71"/>
      <c r="I24" s="63"/>
      <c r="J24" s="63"/>
      <c r="K24" s="124"/>
      <c r="L24" s="124"/>
      <c r="M24" s="108"/>
      <c r="N24" s="124"/>
      <c r="O24" s="124"/>
      <c r="P24" s="16"/>
      <c r="Q24" s="16"/>
    </row>
    <row r="25" spans="1:17" ht="20" x14ac:dyDescent="0.2">
      <c r="A25" s="1"/>
      <c r="B25" s="187" t="s">
        <v>427</v>
      </c>
      <c r="C25" s="71" t="s">
        <v>455</v>
      </c>
      <c r="D25" s="71" t="s">
        <v>213</v>
      </c>
      <c r="E25" s="218">
        <v>46.225365341485997</v>
      </c>
      <c r="F25" s="218">
        <v>-62.963391650319899</v>
      </c>
      <c r="G25" s="38" t="s">
        <v>476</v>
      </c>
      <c r="H25" s="71"/>
      <c r="I25" s="63"/>
      <c r="J25" s="63"/>
      <c r="K25" s="124"/>
      <c r="L25" s="124"/>
      <c r="M25" s="108"/>
      <c r="N25" s="124"/>
      <c r="O25" s="124"/>
      <c r="P25" s="16"/>
      <c r="Q25" s="16"/>
    </row>
    <row r="26" spans="1:17" ht="20" x14ac:dyDescent="0.2">
      <c r="A26" s="1"/>
      <c r="B26" s="187" t="s">
        <v>115</v>
      </c>
      <c r="C26" s="71" t="s">
        <v>444</v>
      </c>
      <c r="D26" s="71" t="s">
        <v>213</v>
      </c>
      <c r="E26" s="218">
        <v>47.048513900000003</v>
      </c>
      <c r="F26" s="218">
        <v>-63.9949868</v>
      </c>
      <c r="G26" s="38" t="s">
        <v>476</v>
      </c>
      <c r="H26" s="71"/>
      <c r="I26" s="63"/>
      <c r="J26" s="63"/>
      <c r="K26" s="124"/>
      <c r="L26" s="124"/>
      <c r="M26" s="108"/>
      <c r="N26" s="124"/>
      <c r="O26" s="124"/>
      <c r="P26" s="16"/>
      <c r="Q26" s="16"/>
    </row>
    <row r="27" spans="1:17" ht="20" x14ac:dyDescent="0.2">
      <c r="A27" s="1"/>
      <c r="B27" s="187" t="s">
        <v>238</v>
      </c>
      <c r="C27" s="71" t="s">
        <v>456</v>
      </c>
      <c r="D27" s="71" t="s">
        <v>213</v>
      </c>
      <c r="E27" s="218">
        <v>46.7371372858046</v>
      </c>
      <c r="F27" s="218">
        <v>-64.178838396641396</v>
      </c>
      <c r="G27" s="38" t="s">
        <v>476</v>
      </c>
      <c r="H27" s="71"/>
      <c r="I27" s="178"/>
      <c r="J27" s="178"/>
      <c r="K27" s="124"/>
      <c r="L27" s="124"/>
      <c r="M27" s="108"/>
      <c r="N27" s="124"/>
      <c r="O27" s="124"/>
      <c r="P27" s="16"/>
      <c r="Q27" s="16"/>
    </row>
    <row r="28" spans="1:17" ht="20" x14ac:dyDescent="0.2">
      <c r="A28" s="1"/>
      <c r="B28" s="187" t="s">
        <v>234</v>
      </c>
      <c r="C28" s="71" t="s">
        <v>457</v>
      </c>
      <c r="D28" s="71" t="s">
        <v>213</v>
      </c>
      <c r="E28" s="218">
        <v>46.395464637099401</v>
      </c>
      <c r="F28" s="218">
        <v>-63.505979161217802</v>
      </c>
      <c r="G28" s="38" t="s">
        <v>476</v>
      </c>
      <c r="H28" s="71"/>
      <c r="I28" s="63"/>
      <c r="J28" s="63"/>
      <c r="K28" s="124"/>
      <c r="L28" s="124"/>
      <c r="M28" s="108"/>
      <c r="N28" s="124"/>
      <c r="O28" s="124"/>
      <c r="P28" s="16"/>
      <c r="Q28" s="16"/>
    </row>
    <row r="29" spans="1:17" ht="20" x14ac:dyDescent="0.2">
      <c r="A29" s="1"/>
      <c r="B29" s="187" t="s">
        <v>120</v>
      </c>
      <c r="C29" s="71" t="s">
        <v>492</v>
      </c>
      <c r="D29" s="71" t="s">
        <v>213</v>
      </c>
      <c r="E29" s="218">
        <v>46.323953514370899</v>
      </c>
      <c r="F29" s="218">
        <v>-63.783114657651602</v>
      </c>
      <c r="G29" s="38" t="s">
        <v>476</v>
      </c>
      <c r="H29" s="71"/>
      <c r="I29" s="63"/>
      <c r="J29" s="63"/>
      <c r="K29" s="124"/>
      <c r="L29" s="124"/>
      <c r="M29" s="108"/>
      <c r="N29" s="124"/>
      <c r="O29" s="124"/>
      <c r="P29" s="16"/>
      <c r="Q29" s="16"/>
    </row>
    <row r="30" spans="1:17" ht="20" x14ac:dyDescent="0.2">
      <c r="A30" s="1"/>
      <c r="B30" s="187" t="s">
        <v>262</v>
      </c>
      <c r="C30" s="71" t="s">
        <v>458</v>
      </c>
      <c r="D30" s="71" t="s">
        <v>213</v>
      </c>
      <c r="E30" s="218">
        <v>46.348827211111299</v>
      </c>
      <c r="F30" s="218">
        <v>-62.918060125746798</v>
      </c>
      <c r="G30" s="38" t="s">
        <v>476</v>
      </c>
      <c r="H30" s="71"/>
      <c r="I30" s="63"/>
      <c r="J30" s="63"/>
      <c r="K30" s="124"/>
      <c r="L30" s="124"/>
      <c r="M30" s="108"/>
      <c r="N30" s="124"/>
      <c r="O30" s="124"/>
      <c r="P30" s="16"/>
      <c r="Q30" s="16"/>
    </row>
    <row r="31" spans="1:17" ht="20" x14ac:dyDescent="0.2">
      <c r="A31" s="1"/>
      <c r="B31" s="187" t="s">
        <v>235</v>
      </c>
      <c r="C31" s="71" t="s">
        <v>493</v>
      </c>
      <c r="D31" s="71" t="s">
        <v>213</v>
      </c>
      <c r="E31" s="218">
        <v>46.4217318990951</v>
      </c>
      <c r="F31" s="218">
        <v>-63.770394674266001</v>
      </c>
      <c r="G31" s="38" t="s">
        <v>476</v>
      </c>
      <c r="H31" s="187" t="s">
        <v>385</v>
      </c>
      <c r="I31" s="190">
        <v>138</v>
      </c>
      <c r="J31" s="190">
        <v>69</v>
      </c>
      <c r="K31" s="202">
        <v>50</v>
      </c>
      <c r="L31" s="124">
        <f>K31*1.2</f>
        <v>60</v>
      </c>
      <c r="M31" s="108">
        <f>Inputs!$Y$6</f>
        <v>0.9</v>
      </c>
      <c r="N31" s="124">
        <f>K31*M31</f>
        <v>45</v>
      </c>
      <c r="O31" s="124">
        <f>L31*M31</f>
        <v>54</v>
      </c>
      <c r="P31" s="16"/>
      <c r="Q31" s="16"/>
    </row>
    <row r="32" spans="1:17" ht="20" x14ac:dyDescent="0.2">
      <c r="A32" s="1"/>
      <c r="B32" s="187" t="s">
        <v>235</v>
      </c>
      <c r="C32" s="71" t="s">
        <v>493</v>
      </c>
      <c r="D32" s="71" t="s">
        <v>213</v>
      </c>
      <c r="E32" s="218">
        <v>46.4217318990951</v>
      </c>
      <c r="F32" s="218">
        <v>-63.770394674266001</v>
      </c>
      <c r="G32" s="38" t="s">
        <v>476</v>
      </c>
      <c r="H32" s="187" t="s">
        <v>386</v>
      </c>
      <c r="I32" s="190">
        <v>138</v>
      </c>
      <c r="J32" s="190">
        <v>69</v>
      </c>
      <c r="K32" s="202">
        <v>50</v>
      </c>
      <c r="L32" s="124">
        <f>K32*1.2</f>
        <v>60</v>
      </c>
      <c r="M32" s="108">
        <f>Inputs!$Y$6</f>
        <v>0.9</v>
      </c>
      <c r="N32" s="124">
        <f>K32*M32</f>
        <v>45</v>
      </c>
      <c r="O32" s="124">
        <f>L32*M32</f>
        <v>54</v>
      </c>
      <c r="P32" s="16"/>
      <c r="Q32" s="16"/>
    </row>
    <row r="33" spans="1:17" ht="20" x14ac:dyDescent="0.2">
      <c r="A33" s="1"/>
      <c r="B33" s="187" t="s">
        <v>96</v>
      </c>
      <c r="C33" s="71" t="s">
        <v>459</v>
      </c>
      <c r="D33" s="71" t="s">
        <v>213</v>
      </c>
      <c r="E33" s="218">
        <v>46.348068522807999</v>
      </c>
      <c r="F33" s="218">
        <v>-62.241037455089803</v>
      </c>
      <c r="G33" s="38" t="s">
        <v>476</v>
      </c>
      <c r="H33" s="71"/>
      <c r="I33" s="63"/>
      <c r="J33" s="63"/>
      <c r="K33" s="124"/>
      <c r="L33" s="124"/>
      <c r="M33" s="108"/>
      <c r="N33" s="124"/>
      <c r="O33" s="124"/>
      <c r="P33" s="16"/>
      <c r="Q33" s="16"/>
    </row>
    <row r="34" spans="1:17" ht="20" x14ac:dyDescent="0.2">
      <c r="A34" s="1"/>
      <c r="B34" s="187" t="s">
        <v>123</v>
      </c>
      <c r="C34" s="71" t="s">
        <v>479</v>
      </c>
      <c r="D34" s="71" t="s">
        <v>213</v>
      </c>
      <c r="E34" s="218">
        <v>46.4255562428662</v>
      </c>
      <c r="F34" s="218">
        <v>-63.830437955687302</v>
      </c>
      <c r="G34" s="38" t="s">
        <v>476</v>
      </c>
      <c r="H34" s="71"/>
      <c r="I34" s="63"/>
      <c r="J34" s="63"/>
      <c r="K34" s="124"/>
      <c r="L34" s="124"/>
      <c r="M34" s="108"/>
      <c r="N34" s="124"/>
      <c r="O34" s="124"/>
      <c r="P34" s="16"/>
      <c r="Q34" s="16"/>
    </row>
    <row r="35" spans="1:17" ht="20" x14ac:dyDescent="0.2">
      <c r="A35" s="1"/>
      <c r="B35" s="187" t="s">
        <v>471</v>
      </c>
      <c r="C35" s="71" t="s">
        <v>478</v>
      </c>
      <c r="D35" s="71" t="s">
        <v>213</v>
      </c>
      <c r="E35" s="218">
        <v>47.036796799999998</v>
      </c>
      <c r="F35" s="218">
        <v>-64.005074300000004</v>
      </c>
      <c r="G35" s="38" t="s">
        <v>476</v>
      </c>
      <c r="H35" s="71"/>
      <c r="I35" s="63"/>
      <c r="J35" s="63"/>
      <c r="K35" s="124"/>
      <c r="L35" s="124"/>
      <c r="M35" s="108"/>
      <c r="N35" s="124"/>
      <c r="O35" s="124"/>
      <c r="P35" s="16"/>
      <c r="Q35" s="16"/>
    </row>
    <row r="36" spans="1:17" ht="20" x14ac:dyDescent="0.2">
      <c r="A36" s="1"/>
      <c r="B36" s="187" t="s">
        <v>69</v>
      </c>
      <c r="C36" s="71" t="s">
        <v>468</v>
      </c>
      <c r="D36" s="71" t="s">
        <v>213</v>
      </c>
      <c r="E36" s="218">
        <v>46.4352455839039</v>
      </c>
      <c r="F36" s="218">
        <v>-63.827343827079197</v>
      </c>
      <c r="G36" s="38" t="s">
        <v>476</v>
      </c>
      <c r="H36" s="71"/>
      <c r="I36" s="63"/>
      <c r="J36" s="63"/>
      <c r="K36" s="124"/>
      <c r="L36" s="124"/>
      <c r="M36" s="108"/>
      <c r="N36" s="124"/>
      <c r="O36" s="124"/>
      <c r="P36" s="16"/>
      <c r="Q36" s="16"/>
    </row>
    <row r="37" spans="1:17" ht="20" x14ac:dyDescent="0.2">
      <c r="A37" s="1"/>
      <c r="B37" s="187" t="s">
        <v>426</v>
      </c>
      <c r="C37" s="71" t="s">
        <v>460</v>
      </c>
      <c r="D37" s="71" t="s">
        <v>213</v>
      </c>
      <c r="E37" s="218">
        <v>46.262122585026702</v>
      </c>
      <c r="F37" s="218">
        <v>-63.1403490397986</v>
      </c>
      <c r="G37" s="38" t="s">
        <v>476</v>
      </c>
      <c r="H37" s="71"/>
      <c r="I37" s="63"/>
      <c r="J37" s="63"/>
      <c r="K37" s="124"/>
      <c r="L37" s="124"/>
      <c r="M37" s="108"/>
      <c r="N37" s="124"/>
      <c r="O37" s="124"/>
      <c r="P37" s="16"/>
      <c r="Q37" s="16"/>
    </row>
    <row r="38" spans="1:17" ht="20" x14ac:dyDescent="0.2">
      <c r="A38" s="1"/>
      <c r="B38" s="187" t="s">
        <v>98</v>
      </c>
      <c r="C38" s="71" t="s">
        <v>461</v>
      </c>
      <c r="D38" s="71" t="s">
        <v>213</v>
      </c>
      <c r="E38" s="218">
        <v>46.163909470830603</v>
      </c>
      <c r="F38" s="218">
        <v>-62.693846765459199</v>
      </c>
      <c r="G38" s="38" t="s">
        <v>476</v>
      </c>
      <c r="H38" s="71"/>
      <c r="I38" s="63"/>
      <c r="J38" s="63"/>
      <c r="K38" s="124"/>
      <c r="L38" s="124"/>
      <c r="M38" s="108"/>
      <c r="N38" s="124"/>
      <c r="O38" s="124"/>
      <c r="P38" s="16"/>
      <c r="Q38" s="16"/>
    </row>
    <row r="39" spans="1:17" ht="20" x14ac:dyDescent="0.2">
      <c r="A39" s="1"/>
      <c r="B39" s="187" t="s">
        <v>473</v>
      </c>
      <c r="C39" s="71" t="s">
        <v>474</v>
      </c>
      <c r="D39" s="71" t="s">
        <v>213</v>
      </c>
      <c r="E39" s="218">
        <v>47.032863599999999</v>
      </c>
      <c r="F39" s="218">
        <v>-64.016750999999999</v>
      </c>
      <c r="G39" s="38" t="s">
        <v>476</v>
      </c>
      <c r="H39" s="71"/>
      <c r="I39" s="63"/>
      <c r="J39" s="63"/>
      <c r="K39" s="124"/>
      <c r="L39" s="124"/>
      <c r="M39" s="108"/>
      <c r="N39" s="124"/>
      <c r="O39" s="124"/>
      <c r="P39" s="16"/>
      <c r="Q39" s="16"/>
    </row>
    <row r="40" spans="1:17" ht="20" x14ac:dyDescent="0.2">
      <c r="A40" s="1"/>
      <c r="B40" s="187" t="s">
        <v>113</v>
      </c>
      <c r="C40" s="71" t="s">
        <v>462</v>
      </c>
      <c r="D40" s="71" t="s">
        <v>213</v>
      </c>
      <c r="E40" s="218">
        <v>46.469272065563302</v>
      </c>
      <c r="F40" s="218">
        <v>-63.983434146008904</v>
      </c>
      <c r="G40" s="38" t="s">
        <v>476</v>
      </c>
      <c r="H40" s="71"/>
      <c r="I40" s="63"/>
      <c r="J40" s="63"/>
      <c r="K40" s="124"/>
      <c r="L40" s="124"/>
      <c r="M40" s="108"/>
      <c r="N40" s="124"/>
      <c r="O40" s="124"/>
      <c r="P40" s="16"/>
      <c r="Q40" s="16"/>
    </row>
    <row r="41" spans="1:17" ht="20" x14ac:dyDescent="0.2">
      <c r="A41" s="1"/>
      <c r="B41" s="187" t="s">
        <v>118</v>
      </c>
      <c r="C41" s="71" t="s">
        <v>445</v>
      </c>
      <c r="D41" s="71" t="s">
        <v>213</v>
      </c>
      <c r="E41" s="218">
        <v>46.682718073395897</v>
      </c>
      <c r="F41" s="218">
        <v>-64.3831710194995</v>
      </c>
      <c r="G41" s="38" t="s">
        <v>476</v>
      </c>
      <c r="H41" s="71"/>
      <c r="I41" s="63"/>
      <c r="J41" s="63"/>
      <c r="K41" s="124"/>
      <c r="L41" s="124"/>
      <c r="M41" s="108"/>
      <c r="N41" s="124"/>
      <c r="O41" s="124"/>
      <c r="P41" s="16"/>
      <c r="Q41" s="16"/>
    </row>
    <row r="42" spans="1:17" ht="20" x14ac:dyDescent="0.2">
      <c r="A42" s="1"/>
      <c r="B42" s="187" t="s">
        <v>233</v>
      </c>
      <c r="C42" s="71" t="s">
        <v>463</v>
      </c>
      <c r="D42" s="71" t="s">
        <v>213</v>
      </c>
      <c r="E42" s="218">
        <v>46.277288202323497</v>
      </c>
      <c r="F42" s="218">
        <v>-63.161100301517699</v>
      </c>
      <c r="G42" s="38" t="s">
        <v>476</v>
      </c>
      <c r="H42" s="187" t="s">
        <v>387</v>
      </c>
      <c r="I42" s="190">
        <v>138</v>
      </c>
      <c r="J42" s="190">
        <v>69</v>
      </c>
      <c r="K42" s="202">
        <v>50</v>
      </c>
      <c r="L42" s="124">
        <f>K42*1.2</f>
        <v>60</v>
      </c>
      <c r="M42" s="108">
        <f>Inputs!$Y$6</f>
        <v>0.9</v>
      </c>
      <c r="N42" s="124">
        <f>K42*M42</f>
        <v>45</v>
      </c>
      <c r="O42" s="124">
        <f>L42*M42</f>
        <v>54</v>
      </c>
      <c r="P42" s="16"/>
      <c r="Q42" s="16"/>
    </row>
    <row r="43" spans="1:17" ht="20" x14ac:dyDescent="0.2">
      <c r="A43" s="1"/>
      <c r="B43" s="187" t="s">
        <v>233</v>
      </c>
      <c r="C43" s="71" t="s">
        <v>463</v>
      </c>
      <c r="D43" s="71" t="s">
        <v>213</v>
      </c>
      <c r="E43" s="218">
        <v>46.277288202323497</v>
      </c>
      <c r="F43" s="218">
        <v>-63.161100301517699</v>
      </c>
      <c r="G43" s="38" t="s">
        <v>476</v>
      </c>
      <c r="H43" s="187" t="s">
        <v>388</v>
      </c>
      <c r="I43" s="190">
        <v>138</v>
      </c>
      <c r="J43" s="190">
        <v>69</v>
      </c>
      <c r="K43" s="202">
        <v>50</v>
      </c>
      <c r="L43" s="124">
        <f>K43*1.2</f>
        <v>60</v>
      </c>
      <c r="M43" s="108">
        <f>Inputs!$Y$6</f>
        <v>0.9</v>
      </c>
      <c r="N43" s="124">
        <f>K43*M43</f>
        <v>45</v>
      </c>
      <c r="O43" s="124">
        <f>L43*M43</f>
        <v>54</v>
      </c>
      <c r="P43" s="16"/>
      <c r="Q43" s="16"/>
    </row>
    <row r="44" spans="1:17" ht="20" x14ac:dyDescent="0.2">
      <c r="A44" s="1"/>
      <c r="B44" s="187" t="s">
        <v>233</v>
      </c>
      <c r="C44" s="71" t="s">
        <v>463</v>
      </c>
      <c r="D44" s="71" t="s">
        <v>213</v>
      </c>
      <c r="E44" s="218">
        <v>46.277288202323497</v>
      </c>
      <c r="F44" s="218">
        <v>-63.161100301517699</v>
      </c>
      <c r="G44" s="38" t="s">
        <v>476</v>
      </c>
      <c r="H44" s="187" t="s">
        <v>389</v>
      </c>
      <c r="I44" s="190">
        <v>138</v>
      </c>
      <c r="J44" s="190">
        <v>69</v>
      </c>
      <c r="K44" s="202">
        <v>50</v>
      </c>
      <c r="L44" s="124">
        <f>K44*1.2</f>
        <v>60</v>
      </c>
      <c r="M44" s="108">
        <f>Inputs!$Y$6</f>
        <v>0.9</v>
      </c>
      <c r="N44" s="124">
        <f>K44*M44</f>
        <v>45</v>
      </c>
      <c r="O44" s="124">
        <f>L44*M44</f>
        <v>54</v>
      </c>
      <c r="P44" s="16"/>
      <c r="Q44" s="16"/>
    </row>
    <row r="45" spans="1:17" ht="20" x14ac:dyDescent="0.2">
      <c r="A45" s="1"/>
      <c r="B45" s="187" t="s">
        <v>121</v>
      </c>
      <c r="C45" s="71" t="s">
        <v>464</v>
      </c>
      <c r="D45" s="71" t="s">
        <v>213</v>
      </c>
      <c r="E45" s="218">
        <v>46.411214355580199</v>
      </c>
      <c r="F45" s="218">
        <v>-62.777114262197301</v>
      </c>
      <c r="G45" s="38" t="s">
        <v>476</v>
      </c>
      <c r="H45" s="71"/>
      <c r="I45" s="63"/>
      <c r="J45" s="63"/>
      <c r="K45" s="124"/>
      <c r="L45" s="124"/>
      <c r="M45" s="108"/>
      <c r="N45" s="124"/>
      <c r="O45" s="124"/>
      <c r="P45" s="16"/>
      <c r="Q45" s="16"/>
    </row>
    <row r="46" spans="1:17" x14ac:dyDescent="0.2">
      <c r="A46" s="1"/>
      <c r="Q46" s="198"/>
    </row>
    <row r="47" spans="1:17" ht="19" x14ac:dyDescent="0.2">
      <c r="A47" s="120" t="s">
        <v>315</v>
      </c>
      <c r="E47" s="199"/>
      <c r="F47" s="199"/>
      <c r="Q47" s="198"/>
    </row>
    <row r="48" spans="1:17" ht="19" x14ac:dyDescent="0.25">
      <c r="A48" s="2" t="s">
        <v>480</v>
      </c>
      <c r="B48" s="199"/>
      <c r="C48" s="199"/>
      <c r="D48" s="199"/>
      <c r="E48" s="199"/>
      <c r="F48" s="199"/>
      <c r="G48" s="199"/>
      <c r="H48" s="198"/>
      <c r="I48" s="204"/>
      <c r="J48" s="204"/>
      <c r="K48" s="198"/>
      <c r="L48" s="198"/>
      <c r="M48" s="198"/>
      <c r="Q48" s="198"/>
    </row>
    <row r="49" spans="1:17" ht="19" x14ac:dyDescent="0.25">
      <c r="A49" s="2" t="s">
        <v>481</v>
      </c>
      <c r="B49" s="199"/>
      <c r="C49" s="199"/>
      <c r="D49" s="199"/>
      <c r="E49" s="199"/>
      <c r="F49" s="199"/>
      <c r="G49" s="199"/>
      <c r="H49" s="198"/>
      <c r="I49" s="204"/>
      <c r="J49" s="204"/>
      <c r="K49" s="198"/>
      <c r="L49" s="198"/>
      <c r="M49" s="198"/>
      <c r="Q49" s="198"/>
    </row>
    <row r="50" spans="1:17" ht="19" x14ac:dyDescent="0.25">
      <c r="A50" s="2" t="s">
        <v>482</v>
      </c>
      <c r="B50" s="199"/>
      <c r="C50" s="199"/>
      <c r="D50" s="199"/>
      <c r="E50" s="199"/>
      <c r="F50" s="199"/>
      <c r="G50" s="199"/>
      <c r="H50" s="198"/>
      <c r="I50" s="204"/>
      <c r="J50" s="204"/>
      <c r="K50" s="198"/>
      <c r="L50" s="198"/>
      <c r="M50" s="198"/>
      <c r="Q50" s="198"/>
    </row>
    <row r="51" spans="1:17" ht="19" x14ac:dyDescent="0.25">
      <c r="A51" s="2" t="s">
        <v>483</v>
      </c>
      <c r="B51" s="199"/>
      <c r="C51" s="199"/>
      <c r="D51" s="199"/>
      <c r="E51" s="199"/>
      <c r="F51" s="199"/>
      <c r="G51" s="199"/>
      <c r="H51" s="198"/>
      <c r="I51" s="204"/>
      <c r="J51" s="204"/>
      <c r="K51" s="198"/>
      <c r="L51" s="198"/>
      <c r="M51" s="198"/>
      <c r="Q51" s="198"/>
    </row>
    <row r="52" spans="1:17" ht="19" x14ac:dyDescent="0.25">
      <c r="A52" s="2" t="s">
        <v>484</v>
      </c>
      <c r="B52" s="199"/>
      <c r="C52" s="199"/>
      <c r="D52" s="199"/>
      <c r="E52" s="199"/>
      <c r="F52" s="199"/>
      <c r="G52" s="199"/>
      <c r="H52" s="198"/>
      <c r="I52" s="204"/>
      <c r="J52" s="204"/>
      <c r="K52" s="198"/>
      <c r="L52" s="198"/>
      <c r="M52" s="198"/>
      <c r="Q52" s="198"/>
    </row>
    <row r="53" spans="1:17" ht="19" x14ac:dyDescent="0.25">
      <c r="A53" s="2" t="s">
        <v>485</v>
      </c>
      <c r="B53" s="199"/>
      <c r="C53" s="199"/>
      <c r="D53" s="199"/>
      <c r="E53" s="199"/>
      <c r="F53" s="199"/>
      <c r="G53" s="199"/>
      <c r="H53" s="198"/>
      <c r="I53" s="204"/>
      <c r="J53" s="204"/>
      <c r="K53" s="198"/>
      <c r="L53" s="198"/>
      <c r="M53" s="198"/>
      <c r="Q53" s="198"/>
    </row>
    <row r="54" spans="1:17" ht="19" x14ac:dyDescent="0.25">
      <c r="A54" s="2" t="s">
        <v>316</v>
      </c>
      <c r="B54" s="199"/>
      <c r="C54" s="199"/>
      <c r="D54" s="199"/>
      <c r="E54" s="199"/>
      <c r="F54" s="199"/>
      <c r="G54" s="199"/>
      <c r="H54" s="198"/>
      <c r="I54" s="204"/>
      <c r="J54" s="204"/>
      <c r="K54" s="198"/>
      <c r="L54" s="198"/>
      <c r="M54" s="198"/>
      <c r="Q54" s="198"/>
    </row>
    <row r="55" spans="1:17" ht="19" x14ac:dyDescent="0.25">
      <c r="A55" s="2" t="s">
        <v>486</v>
      </c>
      <c r="B55" s="199"/>
      <c r="C55" s="199"/>
      <c r="D55" s="199"/>
      <c r="E55" s="199"/>
      <c r="F55" s="199"/>
      <c r="G55" s="199"/>
      <c r="H55" s="198"/>
      <c r="I55" s="204"/>
      <c r="J55" s="204"/>
      <c r="K55" s="198"/>
      <c r="L55" s="198"/>
      <c r="M55" s="198"/>
    </row>
    <row r="56" spans="1:17" ht="19" x14ac:dyDescent="0.25">
      <c r="A56" s="2" t="s">
        <v>487</v>
      </c>
      <c r="B56" s="199"/>
      <c r="C56" s="199"/>
      <c r="D56" s="199"/>
      <c r="E56" s="199"/>
      <c r="F56" s="199"/>
      <c r="G56" s="199"/>
      <c r="H56" s="198"/>
      <c r="I56" s="204"/>
      <c r="J56" s="204"/>
      <c r="K56" s="198"/>
      <c r="L56" s="198"/>
      <c r="M56" s="198"/>
    </row>
    <row r="57" spans="1:17" x14ac:dyDescent="0.2">
      <c r="B57" s="199"/>
      <c r="C57" s="199"/>
      <c r="D57" s="199"/>
      <c r="E57" s="199"/>
      <c r="F57" s="199"/>
      <c r="G57" s="199"/>
      <c r="H57" s="198"/>
      <c r="I57" s="204"/>
      <c r="J57" s="204"/>
      <c r="K57" s="198"/>
      <c r="L57" s="198"/>
      <c r="M57" s="198"/>
    </row>
    <row r="58" spans="1:17" x14ac:dyDescent="0.2">
      <c r="H58" s="198"/>
      <c r="I58" s="204"/>
      <c r="J58" s="204"/>
      <c r="K58" s="198"/>
      <c r="L58" s="198"/>
      <c r="M58" s="198"/>
    </row>
    <row r="59" spans="1:17" x14ac:dyDescent="0.2">
      <c r="H59" s="198"/>
      <c r="I59" s="204"/>
      <c r="J59" s="204"/>
      <c r="K59" s="198"/>
      <c r="L59" s="198"/>
      <c r="M59" s="198"/>
    </row>
    <row r="60" spans="1:17" x14ac:dyDescent="0.2">
      <c r="H60" s="198"/>
      <c r="I60" s="204"/>
      <c r="J60" s="204"/>
      <c r="K60" s="198"/>
      <c r="L60" s="198"/>
      <c r="M60" s="198"/>
    </row>
    <row r="61" spans="1:17" x14ac:dyDescent="0.2">
      <c r="H61" s="198"/>
      <c r="I61" s="204"/>
      <c r="J61" s="204"/>
      <c r="K61" s="198"/>
      <c r="L61" s="198"/>
      <c r="M61" s="198"/>
    </row>
    <row r="62" spans="1:17" x14ac:dyDescent="0.2">
      <c r="H62" s="198"/>
      <c r="I62" s="204"/>
      <c r="J62" s="204"/>
      <c r="K62" s="198"/>
      <c r="L62" s="198"/>
      <c r="M62" s="198"/>
    </row>
    <row r="63" spans="1:17" x14ac:dyDescent="0.2">
      <c r="H63" s="198"/>
      <c r="I63" s="204"/>
      <c r="J63" s="204"/>
      <c r="K63" s="198"/>
      <c r="L63" s="198"/>
      <c r="M63" s="198"/>
    </row>
    <row r="64" spans="1:17" x14ac:dyDescent="0.2">
      <c r="H64" s="198"/>
      <c r="I64" s="204"/>
      <c r="J64" s="204"/>
      <c r="K64" s="198"/>
      <c r="L64" s="198"/>
      <c r="M64" s="198"/>
    </row>
    <row r="65" spans="8:15" x14ac:dyDescent="0.2">
      <c r="H65" s="198"/>
      <c r="I65" s="204"/>
      <c r="J65" s="204"/>
      <c r="K65" s="198"/>
      <c r="L65" s="198"/>
      <c r="M65" s="198"/>
    </row>
    <row r="66" spans="8:15" x14ac:dyDescent="0.2">
      <c r="H66" s="198"/>
      <c r="I66" s="204"/>
      <c r="J66" s="204"/>
      <c r="K66" s="198"/>
      <c r="L66" s="198"/>
      <c r="M66" s="198"/>
    </row>
    <row r="67" spans="8:15" x14ac:dyDescent="0.2">
      <c r="O67" s="199"/>
    </row>
    <row r="68" spans="8:15" x14ac:dyDescent="0.2">
      <c r="H68" s="34"/>
      <c r="I68" s="34"/>
      <c r="J68" s="25"/>
      <c r="K68" s="24"/>
      <c r="L68" s="34"/>
      <c r="M68" s="34"/>
      <c r="N68" s="24"/>
      <c r="O68" s="24"/>
    </row>
    <row r="69" spans="8:15" x14ac:dyDescent="0.2">
      <c r="H69" s="34"/>
      <c r="I69" s="34"/>
      <c r="J69" s="25"/>
      <c r="K69" s="24"/>
      <c r="L69" s="34"/>
      <c r="M69" s="34"/>
      <c r="N69" s="24"/>
      <c r="O69" s="24"/>
    </row>
  </sheetData>
  <dataConsolidate/>
  <conditionalFormatting sqref="B22:C22">
    <cfRule type="duplicateValues" dxfId="3" priority="4"/>
  </conditionalFormatting>
  <conditionalFormatting sqref="B20:C20">
    <cfRule type="duplicateValues" dxfId="2" priority="3"/>
  </conditionalFormatting>
  <conditionalFormatting sqref="B39:C39">
    <cfRule type="duplicateValues" dxfId="1" priority="2"/>
  </conditionalFormatting>
  <conditionalFormatting sqref="B4:C4">
    <cfRule type="duplicateValues" dxfId="0"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47D2-EDD5-8D49-99CD-8F4CE3948A59}">
  <sheetPr codeName="Sheet9"/>
  <dimension ref="A1:H16"/>
  <sheetViews>
    <sheetView topLeftCell="A5" workbookViewId="0">
      <selection activeCell="A16" sqref="A16"/>
    </sheetView>
  </sheetViews>
  <sheetFormatPr baseColWidth="10" defaultRowHeight="16" x14ac:dyDescent="0.2"/>
  <cols>
    <col min="1" max="1" width="4.83203125" style="28" customWidth="1"/>
    <col min="2" max="2" width="35.83203125" style="45" customWidth="1"/>
    <col min="3" max="4" width="20.83203125" style="45" customWidth="1"/>
    <col min="5" max="5" width="61.6640625" style="45" customWidth="1"/>
    <col min="6" max="6" width="10.83203125" style="45"/>
    <col min="7" max="7" width="27.83203125" style="28" customWidth="1"/>
    <col min="8" max="8" width="20.83203125" style="28" customWidth="1"/>
    <col min="9" max="16384" width="10.83203125" style="28"/>
  </cols>
  <sheetData>
    <row r="1" spans="1:8" s="45" customFormat="1" ht="21" x14ac:dyDescent="0.25">
      <c r="A1" s="57" t="s">
        <v>65</v>
      </c>
      <c r="B1" s="101" t="s">
        <v>85</v>
      </c>
      <c r="G1" s="17" t="s">
        <v>85</v>
      </c>
    </row>
    <row r="2" spans="1:8" s="26" customFormat="1" ht="40" x14ac:dyDescent="0.2">
      <c r="B2" s="18" t="s">
        <v>124</v>
      </c>
      <c r="C2" s="18" t="s">
        <v>265</v>
      </c>
      <c r="D2" s="18" t="s">
        <v>172</v>
      </c>
      <c r="E2" s="18" t="s">
        <v>34</v>
      </c>
      <c r="F2" s="45"/>
      <c r="G2" s="18" t="s">
        <v>44</v>
      </c>
      <c r="H2" s="18" t="s">
        <v>55</v>
      </c>
    </row>
    <row r="3" spans="1:8" s="26" customFormat="1" ht="20" x14ac:dyDescent="0.2">
      <c r="B3" s="160"/>
      <c r="C3" s="15" t="s">
        <v>19</v>
      </c>
      <c r="D3" s="15" t="s">
        <v>19</v>
      </c>
      <c r="E3" s="15"/>
      <c r="F3" s="45"/>
      <c r="G3" s="15" t="s">
        <v>45</v>
      </c>
      <c r="H3" s="15" t="s">
        <v>54</v>
      </c>
    </row>
    <row r="4" spans="1:8" s="26" customFormat="1" ht="20" x14ac:dyDescent="0.2">
      <c r="B4" s="160" t="s">
        <v>273</v>
      </c>
      <c r="C4" s="162">
        <v>0.73</v>
      </c>
      <c r="D4" s="67"/>
      <c r="E4" s="16"/>
      <c r="F4" s="45"/>
      <c r="G4" s="77">
        <v>0.21</v>
      </c>
      <c r="H4" s="77">
        <v>6.4000000000000001E-2</v>
      </c>
    </row>
    <row r="5" spans="1:8" s="45" customFormat="1" ht="20" x14ac:dyDescent="0.2">
      <c r="B5" s="160" t="s">
        <v>274</v>
      </c>
      <c r="C5" s="162">
        <v>0.78</v>
      </c>
      <c r="D5" s="176">
        <v>0.01</v>
      </c>
      <c r="E5" s="16"/>
    </row>
    <row r="6" spans="1:8" s="45" customFormat="1" ht="20" x14ac:dyDescent="0.2">
      <c r="B6" s="160" t="s">
        <v>275</v>
      </c>
      <c r="C6" s="162">
        <v>0.73</v>
      </c>
      <c r="D6" s="67"/>
      <c r="E6" s="16"/>
    </row>
    <row r="7" spans="1:8" s="45" customFormat="1" ht="20" x14ac:dyDescent="0.2">
      <c r="B7" s="160" t="s">
        <v>276</v>
      </c>
      <c r="C7" s="162">
        <v>0.93</v>
      </c>
      <c r="D7" s="176">
        <v>0.01</v>
      </c>
      <c r="E7" s="16"/>
    </row>
    <row r="8" spans="1:8" s="31" customFormat="1" ht="20" x14ac:dyDescent="0.25">
      <c r="A8" s="45"/>
      <c r="B8" s="160" t="s">
        <v>266</v>
      </c>
      <c r="C8" s="162">
        <v>0.95</v>
      </c>
      <c r="D8" s="162">
        <v>0.85</v>
      </c>
      <c r="E8" s="16"/>
      <c r="F8" s="45"/>
      <c r="G8" s="33"/>
    </row>
    <row r="9" spans="1:8" s="2" customFormat="1" ht="20" x14ac:dyDescent="0.25">
      <c r="A9" s="45"/>
      <c r="B9" s="160" t="s">
        <v>82</v>
      </c>
      <c r="C9" s="162">
        <v>0.9</v>
      </c>
      <c r="D9" s="162">
        <v>0.9</v>
      </c>
      <c r="E9" s="16"/>
      <c r="F9" s="45"/>
    </row>
    <row r="10" spans="1:8" s="2" customFormat="1" ht="20" x14ac:dyDescent="0.25">
      <c r="A10" s="45"/>
      <c r="B10" s="160" t="s">
        <v>267</v>
      </c>
      <c r="C10" s="193">
        <v>0.2</v>
      </c>
      <c r="D10" s="194">
        <v>0.37</v>
      </c>
      <c r="E10" s="16" t="s">
        <v>377</v>
      </c>
      <c r="F10" s="45"/>
    </row>
    <row r="11" spans="1:8" ht="20" x14ac:dyDescent="0.2">
      <c r="A11" s="45"/>
      <c r="B11" s="160" t="s">
        <v>268</v>
      </c>
      <c r="C11" s="163">
        <v>0.05</v>
      </c>
      <c r="D11" s="163">
        <v>0.15</v>
      </c>
      <c r="E11" s="16" t="s">
        <v>341</v>
      </c>
    </row>
    <row r="12" spans="1:8" ht="19" x14ac:dyDescent="0.2">
      <c r="A12" s="45"/>
      <c r="E12" s="42"/>
      <c r="F12" s="42"/>
    </row>
    <row r="13" spans="1:8" ht="19" x14ac:dyDescent="0.25">
      <c r="A13" s="62" t="s">
        <v>39</v>
      </c>
      <c r="B13" s="33"/>
      <c r="C13" s="42"/>
      <c r="D13" s="42"/>
      <c r="E13" s="2"/>
      <c r="F13" s="2"/>
    </row>
    <row r="14" spans="1:8" ht="19" x14ac:dyDescent="0.25">
      <c r="A14" s="2" t="s">
        <v>64</v>
      </c>
      <c r="B14" s="33"/>
      <c r="C14" s="42"/>
      <c r="D14" s="42"/>
    </row>
    <row r="15" spans="1:8" s="45" customFormat="1" ht="19" x14ac:dyDescent="0.25">
      <c r="A15" s="2" t="s">
        <v>289</v>
      </c>
      <c r="B15" s="2"/>
      <c r="C15" s="2"/>
      <c r="D15" s="2"/>
    </row>
    <row r="16" spans="1:8" ht="19" x14ac:dyDescent="0.25">
      <c r="A16" s="78" t="s">
        <v>290</v>
      </c>
      <c r="B16" s="2"/>
      <c r="C16" s="2"/>
      <c r="D16"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1CF4-9203-E245-AD17-37C257B52C7A}">
  <dimension ref="A1:CC11"/>
  <sheetViews>
    <sheetView workbookViewId="0">
      <selection activeCell="O10" sqref="O10"/>
    </sheetView>
  </sheetViews>
  <sheetFormatPr baseColWidth="10" defaultRowHeight="16" x14ac:dyDescent="0.2"/>
  <cols>
    <col min="1" max="1" width="4.83203125" style="45" customWidth="1"/>
    <col min="2" max="2" width="49.83203125" style="45" customWidth="1"/>
    <col min="3" max="16384" width="10.83203125" style="45"/>
  </cols>
  <sheetData>
    <row r="1" spans="1:81" s="26" customFormat="1" ht="20" customHeight="1" x14ac:dyDescent="0.2">
      <c r="A1" s="17" t="s">
        <v>65</v>
      </c>
      <c r="B1" s="122" t="s">
        <v>185</v>
      </c>
      <c r="C1" s="15" t="s">
        <v>56</v>
      </c>
      <c r="D1" s="15">
        <v>2010</v>
      </c>
      <c r="E1" s="15">
        <v>2011</v>
      </c>
      <c r="F1" s="15">
        <v>2012</v>
      </c>
      <c r="G1" s="15">
        <v>2013</v>
      </c>
      <c r="H1" s="15">
        <v>2014</v>
      </c>
      <c r="I1" s="15">
        <v>2015</v>
      </c>
      <c r="J1" s="15">
        <v>2016</v>
      </c>
      <c r="K1" s="15">
        <v>2017</v>
      </c>
      <c r="L1" s="15">
        <v>2018</v>
      </c>
      <c r="M1" s="15">
        <v>2019</v>
      </c>
      <c r="N1" s="15" t="s">
        <v>367</v>
      </c>
    </row>
    <row r="2" spans="1:81" ht="20" x14ac:dyDescent="0.2">
      <c r="B2" s="123" t="s">
        <v>365</v>
      </c>
      <c r="C2" s="66" t="s">
        <v>186</v>
      </c>
      <c r="D2" s="202">
        <v>1115</v>
      </c>
      <c r="E2" s="202">
        <v>1132</v>
      </c>
      <c r="F2" s="202">
        <v>1165</v>
      </c>
      <c r="G2" s="202">
        <v>1214</v>
      </c>
      <c r="H2" s="202">
        <v>1256</v>
      </c>
      <c r="I2" s="202">
        <v>1279</v>
      </c>
      <c r="J2" s="202">
        <v>1282</v>
      </c>
      <c r="K2" s="202">
        <v>1298</v>
      </c>
      <c r="L2" s="202">
        <v>1349</v>
      </c>
      <c r="M2" s="202">
        <v>1385</v>
      </c>
      <c r="N2" s="38"/>
    </row>
    <row r="3" spans="1:81" ht="20" x14ac:dyDescent="0.2">
      <c r="B3" s="123" t="s">
        <v>364</v>
      </c>
      <c r="C3" s="66" t="s">
        <v>186</v>
      </c>
      <c r="D3" s="202">
        <v>123</v>
      </c>
      <c r="E3" s="202">
        <v>127</v>
      </c>
      <c r="F3" s="202">
        <v>133</v>
      </c>
      <c r="G3" s="202">
        <v>136</v>
      </c>
      <c r="H3" s="202">
        <v>139</v>
      </c>
      <c r="I3" s="202">
        <v>145</v>
      </c>
      <c r="J3" s="202">
        <v>142</v>
      </c>
      <c r="K3" s="202">
        <v>145</v>
      </c>
      <c r="L3" s="202">
        <v>145</v>
      </c>
      <c r="M3" s="202">
        <v>146</v>
      </c>
      <c r="N3" s="38"/>
    </row>
    <row r="4" spans="1:81" ht="20" x14ac:dyDescent="0.2">
      <c r="B4" s="123" t="s">
        <v>366</v>
      </c>
      <c r="C4" s="66" t="s">
        <v>186</v>
      </c>
      <c r="D4" s="202">
        <v>1238</v>
      </c>
      <c r="E4" s="202">
        <v>1259</v>
      </c>
      <c r="F4" s="202">
        <v>1298</v>
      </c>
      <c r="G4" s="202">
        <v>1350</v>
      </c>
      <c r="H4" s="202">
        <v>1395</v>
      </c>
      <c r="I4" s="202">
        <v>1424</v>
      </c>
      <c r="J4" s="202">
        <v>1424</v>
      </c>
      <c r="K4" s="202">
        <v>1443</v>
      </c>
      <c r="L4" s="202">
        <v>1494</v>
      </c>
      <c r="M4" s="202">
        <v>1531</v>
      </c>
      <c r="N4" s="38"/>
    </row>
    <row r="5" spans="1:81" ht="20" x14ac:dyDescent="0.2">
      <c r="B5" s="123" t="s">
        <v>187</v>
      </c>
      <c r="C5" s="66" t="s">
        <v>186</v>
      </c>
      <c r="D5" s="124"/>
      <c r="E5" s="124">
        <f>E4-D4</f>
        <v>21</v>
      </c>
      <c r="F5" s="124">
        <f t="shared" ref="F5:M5" si="0">F4-E4</f>
        <v>39</v>
      </c>
      <c r="G5" s="124">
        <f t="shared" si="0"/>
        <v>52</v>
      </c>
      <c r="H5" s="124">
        <f t="shared" si="0"/>
        <v>45</v>
      </c>
      <c r="I5" s="124">
        <f t="shared" si="0"/>
        <v>29</v>
      </c>
      <c r="J5" s="124">
        <f t="shared" si="0"/>
        <v>0</v>
      </c>
      <c r="K5" s="124">
        <f t="shared" si="0"/>
        <v>19</v>
      </c>
      <c r="L5" s="124">
        <f t="shared" si="0"/>
        <v>51</v>
      </c>
      <c r="M5" s="124">
        <f t="shared" si="0"/>
        <v>37</v>
      </c>
      <c r="N5" s="38" t="s">
        <v>405</v>
      </c>
    </row>
    <row r="6" spans="1:81" ht="20" x14ac:dyDescent="0.2">
      <c r="B6" s="123" t="s">
        <v>188</v>
      </c>
      <c r="C6" s="66" t="s">
        <v>42</v>
      </c>
      <c r="D6" s="67"/>
      <c r="E6" s="67">
        <f>E5/D4</f>
        <v>1.6962843295638127E-2</v>
      </c>
      <c r="F6" s="67">
        <f t="shared" ref="F6:M6" si="1">F5/E4</f>
        <v>3.0976965845909452E-2</v>
      </c>
      <c r="G6" s="67">
        <f t="shared" si="1"/>
        <v>4.0061633281972264E-2</v>
      </c>
      <c r="H6" s="67">
        <f t="shared" si="1"/>
        <v>3.3333333333333333E-2</v>
      </c>
      <c r="I6" s="67">
        <f t="shared" si="1"/>
        <v>2.078853046594982E-2</v>
      </c>
      <c r="J6" s="67">
        <f t="shared" si="1"/>
        <v>0</v>
      </c>
      <c r="K6" s="67">
        <f t="shared" si="1"/>
        <v>1.3342696629213483E-2</v>
      </c>
      <c r="L6" s="67">
        <f t="shared" si="1"/>
        <v>3.5343035343035345E-2</v>
      </c>
      <c r="M6" s="67">
        <f t="shared" si="1"/>
        <v>2.4765729585006693E-2</v>
      </c>
      <c r="N6" s="119">
        <f>(M4/D4)^(1/(9))-1</f>
        <v>2.3883407496537723E-2</v>
      </c>
    </row>
    <row r="7" spans="1:81" ht="19" x14ac:dyDescent="0.25">
      <c r="C7" s="41"/>
      <c r="D7" s="53"/>
      <c r="E7" s="53"/>
      <c r="F7" s="53"/>
      <c r="G7" s="53"/>
      <c r="H7" s="53"/>
      <c r="I7" s="53"/>
      <c r="J7" s="53"/>
      <c r="K7" s="53"/>
      <c r="L7" s="53"/>
      <c r="M7" s="53"/>
      <c r="N7" s="2"/>
      <c r="O7" s="2"/>
      <c r="P7" s="2"/>
      <c r="Q7" s="2"/>
      <c r="R7" s="2"/>
      <c r="S7" s="2"/>
      <c r="T7" s="2"/>
      <c r="U7" s="2"/>
      <c r="V7" s="2"/>
      <c r="W7" s="2"/>
    </row>
    <row r="8" spans="1:81" s="2" customFormat="1" ht="19" x14ac:dyDescent="0.25">
      <c r="A8" s="62" t="s">
        <v>375</v>
      </c>
      <c r="B8" s="199"/>
      <c r="C8" s="199"/>
      <c r="D8" s="199"/>
      <c r="E8" s="199"/>
      <c r="F8" s="199"/>
      <c r="G8" s="199"/>
      <c r="H8" s="199"/>
      <c r="I8" s="199"/>
      <c r="J8" s="199"/>
      <c r="K8" s="199"/>
      <c r="L8" s="199"/>
      <c r="M8" s="199"/>
      <c r="N8" s="199"/>
    </row>
    <row r="9" spans="1:81" s="2" customFormat="1" ht="19" x14ac:dyDescent="0.25">
      <c r="A9" s="2" t="s">
        <v>376</v>
      </c>
      <c r="B9" s="199"/>
      <c r="C9" s="199"/>
      <c r="D9" s="199"/>
      <c r="E9" s="199"/>
      <c r="F9" s="199"/>
      <c r="G9" s="199"/>
      <c r="H9" s="199"/>
      <c r="I9" s="199"/>
      <c r="J9" s="199"/>
      <c r="K9" s="199"/>
      <c r="L9" s="199"/>
      <c r="M9" s="199"/>
      <c r="N9" s="199"/>
    </row>
    <row r="10" spans="1:81" ht="19" x14ac:dyDescent="0.25">
      <c r="B10" s="2"/>
      <c r="C10" s="2"/>
      <c r="D10" s="2"/>
      <c r="E10" s="2"/>
      <c r="F10" s="2"/>
      <c r="G10" s="2"/>
      <c r="H10" s="2"/>
      <c r="I10" s="2"/>
      <c r="J10" s="2"/>
      <c r="K10" s="2"/>
      <c r="L10" s="2"/>
      <c r="M10" s="2"/>
      <c r="N10" s="2"/>
      <c r="O10" s="2"/>
      <c r="P10" s="2"/>
      <c r="Q10" s="2"/>
      <c r="R10" s="2"/>
      <c r="S10" s="2"/>
      <c r="T10" s="2"/>
      <c r="U10" s="2"/>
      <c r="V10" s="2"/>
      <c r="W10" s="2"/>
    </row>
    <row r="11" spans="1:81" s="2" customFormat="1" ht="19" x14ac:dyDescent="0.25">
      <c r="B11" s="27"/>
      <c r="C11" s="27"/>
      <c r="E11" s="78"/>
      <c r="G11" s="45"/>
      <c r="H11" s="45"/>
      <c r="I11" s="34"/>
      <c r="J11" s="25"/>
      <c r="K11" s="34"/>
      <c r="L11" s="103"/>
      <c r="M11" s="103"/>
      <c r="N11" s="5"/>
      <c r="O11" s="25"/>
      <c r="P11" s="34"/>
      <c r="Q11" s="103"/>
      <c r="R11" s="24"/>
      <c r="S11" s="24"/>
      <c r="T11" s="35"/>
      <c r="U11" s="35"/>
      <c r="V11" s="35"/>
      <c r="W11" s="35"/>
      <c r="X11" s="35"/>
      <c r="Y11" s="45"/>
      <c r="Z11" s="45"/>
      <c r="AA11" s="45"/>
      <c r="AB11" s="45"/>
      <c r="AC11" s="45"/>
      <c r="AD11" s="45"/>
      <c r="AE11" s="45"/>
      <c r="AF11" s="45"/>
      <c r="AG11" s="45"/>
      <c r="AH11" s="45"/>
      <c r="AI11" s="45"/>
      <c r="AJ11" s="45"/>
      <c r="AK11" s="45"/>
      <c r="AL11" s="45"/>
      <c r="AM11" s="45"/>
      <c r="AN11" s="45"/>
      <c r="AO11" s="45"/>
      <c r="AP11" s="45"/>
      <c r="AQ11" s="45"/>
      <c r="AR11" s="45"/>
      <c r="AS11" s="45"/>
      <c r="AT11" s="45"/>
      <c r="BP11" s="14"/>
      <c r="BQ11" s="14"/>
      <c r="BR11" s="14"/>
      <c r="BS11" s="14"/>
      <c r="BU11" s="14"/>
      <c r="BV11" s="14"/>
      <c r="BW11" s="14"/>
      <c r="BX11" s="14"/>
      <c r="BY11" s="14"/>
      <c r="BZ11" s="14"/>
      <c r="CA11" s="14"/>
      <c r="CB11" s="14"/>
      <c r="CC11" s="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BE4F-BD5B-7246-B645-B046F9973BCE}">
  <dimension ref="A1:X13"/>
  <sheetViews>
    <sheetView workbookViewId="0">
      <selection activeCell="N7" sqref="N7"/>
    </sheetView>
  </sheetViews>
  <sheetFormatPr baseColWidth="10" defaultRowHeight="16" x14ac:dyDescent="0.2"/>
  <cols>
    <col min="1" max="1" width="4.83203125" style="45" customWidth="1"/>
    <col min="2" max="2" width="49.83203125" style="45" customWidth="1"/>
    <col min="3" max="16384" width="10.83203125" style="45"/>
  </cols>
  <sheetData>
    <row r="1" spans="1:24" s="26" customFormat="1" ht="20" customHeight="1" x14ac:dyDescent="0.25">
      <c r="A1" s="57" t="s">
        <v>65</v>
      </c>
      <c r="B1" s="122" t="s">
        <v>368</v>
      </c>
      <c r="C1" s="15" t="s">
        <v>56</v>
      </c>
      <c r="D1" s="15">
        <v>2010</v>
      </c>
      <c r="E1" s="15">
        <v>2011</v>
      </c>
      <c r="F1" s="15">
        <v>2012</v>
      </c>
      <c r="G1" s="15">
        <v>2013</v>
      </c>
      <c r="H1" s="15">
        <v>2014</v>
      </c>
      <c r="I1" s="15">
        <v>2015</v>
      </c>
      <c r="J1" s="15">
        <v>2016</v>
      </c>
      <c r="K1" s="15">
        <v>2017</v>
      </c>
      <c r="L1" s="15">
        <v>2018</v>
      </c>
      <c r="M1" s="15">
        <v>2019</v>
      </c>
      <c r="N1" s="15" t="s">
        <v>367</v>
      </c>
    </row>
    <row r="2" spans="1:24" ht="20" x14ac:dyDescent="0.2">
      <c r="B2" s="123" t="s">
        <v>369</v>
      </c>
      <c r="C2" s="66" t="s">
        <v>43</v>
      </c>
      <c r="D2" s="188"/>
      <c r="E2" s="188"/>
      <c r="F2" s="188"/>
      <c r="G2" s="188"/>
      <c r="H2" s="188"/>
      <c r="I2" s="188"/>
      <c r="J2" s="188"/>
      <c r="K2" s="188"/>
      <c r="L2" s="188"/>
      <c r="M2" s="188"/>
      <c r="N2" s="38"/>
    </row>
    <row r="3" spans="1:24" ht="20" x14ac:dyDescent="0.2">
      <c r="B3" s="123" t="s">
        <v>370</v>
      </c>
      <c r="C3" s="66" t="s">
        <v>43</v>
      </c>
      <c r="D3" s="188"/>
      <c r="E3" s="188"/>
      <c r="F3" s="188"/>
      <c r="G3" s="188"/>
      <c r="H3" s="188"/>
      <c r="I3" s="188"/>
      <c r="J3" s="188"/>
      <c r="K3" s="188"/>
      <c r="L3" s="188"/>
      <c r="M3" s="188"/>
      <c r="N3" s="38"/>
    </row>
    <row r="4" spans="1:24" ht="20" x14ac:dyDescent="0.2">
      <c r="B4" s="123" t="s">
        <v>372</v>
      </c>
      <c r="C4" s="66" t="s">
        <v>43</v>
      </c>
      <c r="D4" s="188">
        <v>190</v>
      </c>
      <c r="E4" s="188">
        <v>183</v>
      </c>
      <c r="F4" s="188">
        <v>194</v>
      </c>
      <c r="G4" s="188">
        <v>196</v>
      </c>
      <c r="H4" s="188">
        <v>195</v>
      </c>
      <c r="I4" s="188">
        <v>205</v>
      </c>
      <c r="J4" s="188">
        <v>200</v>
      </c>
      <c r="K4" s="188">
        <v>200</v>
      </c>
      <c r="L4" s="188">
        <v>220</v>
      </c>
      <c r="M4" s="188">
        <v>227</v>
      </c>
      <c r="N4" s="38"/>
    </row>
    <row r="5" spans="1:24" ht="20" x14ac:dyDescent="0.2">
      <c r="B5" s="123" t="s">
        <v>371</v>
      </c>
      <c r="C5" s="66" t="s">
        <v>43</v>
      </c>
      <c r="D5" s="188">
        <v>206</v>
      </c>
      <c r="E5" s="188">
        <v>223</v>
      </c>
      <c r="F5" s="188">
        <v>228</v>
      </c>
      <c r="G5" s="188">
        <v>252</v>
      </c>
      <c r="H5" s="188">
        <v>255</v>
      </c>
      <c r="I5" s="188">
        <v>264</v>
      </c>
      <c r="J5" s="188">
        <v>264</v>
      </c>
      <c r="K5" s="188">
        <v>278</v>
      </c>
      <c r="L5" s="188">
        <v>280</v>
      </c>
      <c r="M5" s="188">
        <v>275</v>
      </c>
      <c r="N5" s="38"/>
    </row>
    <row r="6" spans="1:24" ht="20" x14ac:dyDescent="0.25">
      <c r="B6" s="123" t="s">
        <v>415</v>
      </c>
      <c r="C6" s="66" t="s">
        <v>43</v>
      </c>
      <c r="D6" s="124"/>
      <c r="E6" s="124">
        <f t="shared" ref="E6:M6" si="0">E5-D5</f>
        <v>17</v>
      </c>
      <c r="F6" s="124">
        <f t="shared" si="0"/>
        <v>5</v>
      </c>
      <c r="G6" s="124">
        <f t="shared" si="0"/>
        <v>24</v>
      </c>
      <c r="H6" s="124">
        <f t="shared" si="0"/>
        <v>3</v>
      </c>
      <c r="I6" s="124">
        <f t="shared" si="0"/>
        <v>9</v>
      </c>
      <c r="J6" s="124">
        <f t="shared" si="0"/>
        <v>0</v>
      </c>
      <c r="K6" s="124">
        <f t="shared" si="0"/>
        <v>14</v>
      </c>
      <c r="L6" s="124">
        <f t="shared" si="0"/>
        <v>2</v>
      </c>
      <c r="M6" s="124">
        <f t="shared" si="0"/>
        <v>-5</v>
      </c>
      <c r="N6" s="38" t="s">
        <v>405</v>
      </c>
      <c r="O6" s="2"/>
      <c r="P6" s="2"/>
      <c r="Q6" s="2"/>
      <c r="R6" s="2"/>
      <c r="S6" s="2"/>
      <c r="T6" s="2"/>
      <c r="U6" s="2"/>
      <c r="V6" s="2"/>
      <c r="W6" s="2"/>
      <c r="X6" s="2"/>
    </row>
    <row r="7" spans="1:24" ht="20" x14ac:dyDescent="0.2">
      <c r="B7" s="123" t="s">
        <v>416</v>
      </c>
      <c r="C7" s="66" t="s">
        <v>42</v>
      </c>
      <c r="D7" s="67"/>
      <c r="E7" s="67">
        <f t="shared" ref="E7:M7" si="1">E6/D5</f>
        <v>8.2524271844660199E-2</v>
      </c>
      <c r="F7" s="67">
        <f t="shared" si="1"/>
        <v>2.2421524663677129E-2</v>
      </c>
      <c r="G7" s="67">
        <f t="shared" si="1"/>
        <v>0.10526315789473684</v>
      </c>
      <c r="H7" s="67">
        <f t="shared" si="1"/>
        <v>1.1904761904761904E-2</v>
      </c>
      <c r="I7" s="67">
        <f t="shared" si="1"/>
        <v>3.5294117647058823E-2</v>
      </c>
      <c r="J7" s="67">
        <f t="shared" si="1"/>
        <v>0</v>
      </c>
      <c r="K7" s="67">
        <f t="shared" si="1"/>
        <v>5.3030303030303032E-2</v>
      </c>
      <c r="L7" s="67">
        <f t="shared" si="1"/>
        <v>7.1942446043165471E-3</v>
      </c>
      <c r="M7" s="67">
        <f t="shared" si="1"/>
        <v>-1.7857142857142856E-2</v>
      </c>
      <c r="N7" s="119">
        <f>(M5/D5)^(1/(9))-1</f>
        <v>3.2620180380027231E-2</v>
      </c>
    </row>
    <row r="8" spans="1:24" s="2" customFormat="1" ht="19" x14ac:dyDescent="0.25">
      <c r="A8" s="45"/>
      <c r="B8" s="45"/>
      <c r="C8" s="41"/>
      <c r="D8" s="53"/>
      <c r="E8" s="53"/>
      <c r="F8" s="53"/>
      <c r="G8" s="53"/>
      <c r="H8" s="53"/>
      <c r="I8" s="53"/>
      <c r="J8" s="53"/>
      <c r="K8" s="53"/>
      <c r="L8" s="53"/>
      <c r="M8" s="53"/>
    </row>
    <row r="9" spans="1:24" s="2" customFormat="1" ht="19" x14ac:dyDescent="0.25">
      <c r="A9" s="62" t="s">
        <v>375</v>
      </c>
      <c r="B9" s="199"/>
      <c r="C9" s="199"/>
      <c r="D9" s="199"/>
      <c r="E9" s="199"/>
      <c r="F9" s="199"/>
      <c r="G9" s="199"/>
      <c r="H9" s="199"/>
      <c r="I9" s="199"/>
      <c r="J9" s="199"/>
      <c r="K9" s="199"/>
      <c r="L9" s="199"/>
      <c r="M9" s="199"/>
      <c r="N9" s="199"/>
    </row>
    <row r="10" spans="1:24" s="2" customFormat="1" ht="19" x14ac:dyDescent="0.25">
      <c r="A10" s="2" t="s">
        <v>376</v>
      </c>
      <c r="B10" s="199"/>
      <c r="C10" s="199"/>
      <c r="D10" s="199"/>
      <c r="E10" s="199"/>
      <c r="F10" s="199"/>
      <c r="G10" s="199"/>
      <c r="H10" s="199"/>
      <c r="I10" s="199"/>
      <c r="J10" s="199"/>
      <c r="K10" s="199"/>
      <c r="L10" s="199"/>
      <c r="M10" s="199"/>
      <c r="N10" s="199"/>
    </row>
    <row r="11" spans="1:24" ht="19" x14ac:dyDescent="0.25">
      <c r="A11" s="2"/>
      <c r="B11" s="2"/>
      <c r="N11" s="2"/>
    </row>
    <row r="12" spans="1:24" ht="19" x14ac:dyDescent="0.25">
      <c r="B12" s="2"/>
      <c r="C12" s="2"/>
      <c r="D12" s="2"/>
      <c r="E12" s="2"/>
      <c r="F12" s="2"/>
      <c r="G12" s="2"/>
      <c r="H12" s="2"/>
      <c r="I12" s="2"/>
      <c r="J12" s="2"/>
      <c r="K12" s="2"/>
      <c r="L12" s="2"/>
      <c r="M12" s="2"/>
      <c r="N12" s="2"/>
    </row>
    <row r="13" spans="1:24" ht="19" x14ac:dyDescent="0.25">
      <c r="B13" s="27"/>
      <c r="C13" s="27"/>
      <c r="D13" s="2"/>
      <c r="E13" s="78"/>
      <c r="F13" s="2"/>
      <c r="I13" s="34"/>
      <c r="J13" s="25"/>
      <c r="K13" s="34"/>
      <c r="L13" s="103"/>
      <c r="M13" s="103"/>
      <c r="N13"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77BA-8388-4C4B-9C9F-FCAF32F26943}">
  <sheetPr codeName="Sheet10"/>
  <dimension ref="A1:Q25"/>
  <sheetViews>
    <sheetView topLeftCell="C1" workbookViewId="0">
      <selection activeCell="O5" sqref="O5:Q5"/>
    </sheetView>
  </sheetViews>
  <sheetFormatPr baseColWidth="10" defaultRowHeight="16" x14ac:dyDescent="0.2"/>
  <cols>
    <col min="1" max="1" width="4.83203125" style="28" customWidth="1"/>
    <col min="2" max="2" width="49.83203125" style="45" customWidth="1"/>
    <col min="3" max="14" width="10.83203125" style="45"/>
    <col min="15" max="15" width="18.83203125" style="45" customWidth="1"/>
    <col min="16" max="16" width="18.83203125" style="199" customWidth="1"/>
    <col min="17" max="17" width="40.83203125" style="199" customWidth="1"/>
    <col min="18" max="16384" width="10.83203125" style="28"/>
  </cols>
  <sheetData>
    <row r="1" spans="1:17" s="26" customFormat="1" ht="20" customHeight="1" x14ac:dyDescent="0.25">
      <c r="A1" s="57" t="s">
        <v>65</v>
      </c>
      <c r="B1" s="122" t="s">
        <v>373</v>
      </c>
      <c r="C1" s="15" t="s">
        <v>56</v>
      </c>
      <c r="D1" s="15">
        <v>2020</v>
      </c>
      <c r="E1" s="15">
        <f>D1+1</f>
        <v>2021</v>
      </c>
      <c r="F1" s="15">
        <f t="shared" ref="F1:N1" si="0">E1+1</f>
        <v>2022</v>
      </c>
      <c r="G1" s="15">
        <f t="shared" si="0"/>
        <v>2023</v>
      </c>
      <c r="H1" s="15">
        <f t="shared" si="0"/>
        <v>2024</v>
      </c>
      <c r="I1" s="15">
        <f t="shared" si="0"/>
        <v>2025</v>
      </c>
      <c r="J1" s="15">
        <f t="shared" si="0"/>
        <v>2026</v>
      </c>
      <c r="K1" s="15">
        <f t="shared" si="0"/>
        <v>2027</v>
      </c>
      <c r="L1" s="15">
        <f t="shared" si="0"/>
        <v>2028</v>
      </c>
      <c r="M1" s="15">
        <f t="shared" si="0"/>
        <v>2029</v>
      </c>
      <c r="N1" s="15">
        <f t="shared" si="0"/>
        <v>2030</v>
      </c>
      <c r="O1" s="15" t="s">
        <v>374</v>
      </c>
      <c r="P1" s="15" t="s">
        <v>584</v>
      </c>
      <c r="Q1" s="15" t="s">
        <v>34</v>
      </c>
    </row>
    <row r="2" spans="1:17" s="45" customFormat="1" ht="20" x14ac:dyDescent="0.2">
      <c r="B2" s="123" t="s">
        <v>365</v>
      </c>
      <c r="C2" s="66" t="s">
        <v>186</v>
      </c>
      <c r="D2" s="188">
        <v>1443</v>
      </c>
      <c r="E2" s="188">
        <v>1489</v>
      </c>
      <c r="F2" s="188">
        <v>1525</v>
      </c>
      <c r="G2" s="188">
        <v>1560</v>
      </c>
      <c r="H2" s="188">
        <v>1593</v>
      </c>
      <c r="I2" s="188">
        <v>1625</v>
      </c>
      <c r="J2" s="188">
        <v>1656</v>
      </c>
      <c r="K2" s="188">
        <v>1688</v>
      </c>
      <c r="L2" s="188">
        <v>1720</v>
      </c>
      <c r="M2" s="188">
        <v>1752</v>
      </c>
      <c r="N2" s="188">
        <v>1782</v>
      </c>
      <c r="O2" s="38"/>
      <c r="P2" s="38"/>
      <c r="Q2" s="38"/>
    </row>
    <row r="3" spans="1:17" s="45" customFormat="1" ht="20" x14ac:dyDescent="0.2">
      <c r="B3" s="123" t="s">
        <v>364</v>
      </c>
      <c r="C3" s="66" t="s">
        <v>186</v>
      </c>
      <c r="D3" s="188">
        <v>153</v>
      </c>
      <c r="E3" s="188">
        <v>157</v>
      </c>
      <c r="F3" s="188">
        <v>162</v>
      </c>
      <c r="G3" s="188">
        <v>165</v>
      </c>
      <c r="H3" s="188">
        <v>169</v>
      </c>
      <c r="I3" s="188">
        <v>173</v>
      </c>
      <c r="J3" s="188">
        <v>176</v>
      </c>
      <c r="K3" s="188">
        <v>180</v>
      </c>
      <c r="L3" s="188">
        <v>183</v>
      </c>
      <c r="M3" s="188">
        <v>187</v>
      </c>
      <c r="N3" s="188">
        <v>190</v>
      </c>
      <c r="O3" s="38"/>
      <c r="P3" s="38"/>
      <c r="Q3" s="38"/>
    </row>
    <row r="4" spans="1:17" s="45" customFormat="1" ht="20" x14ac:dyDescent="0.2">
      <c r="B4" s="123" t="s">
        <v>366</v>
      </c>
      <c r="C4" s="66" t="s">
        <v>186</v>
      </c>
      <c r="D4" s="188">
        <v>1596</v>
      </c>
      <c r="E4" s="188">
        <v>1646</v>
      </c>
      <c r="F4" s="188">
        <v>1687</v>
      </c>
      <c r="G4" s="188">
        <v>1725</v>
      </c>
      <c r="H4" s="188">
        <v>1762</v>
      </c>
      <c r="I4" s="188">
        <v>1798</v>
      </c>
      <c r="J4" s="188">
        <v>1832</v>
      </c>
      <c r="K4" s="188">
        <v>1868</v>
      </c>
      <c r="L4" s="188">
        <v>1903</v>
      </c>
      <c r="M4" s="188">
        <v>1939</v>
      </c>
      <c r="N4" s="188">
        <v>1972</v>
      </c>
      <c r="O4" s="38"/>
      <c r="P4" s="38"/>
      <c r="Q4" s="38"/>
    </row>
    <row r="5" spans="1:17" s="45" customFormat="1" ht="20" x14ac:dyDescent="0.2">
      <c r="B5" s="123" t="s">
        <v>187</v>
      </c>
      <c r="C5" s="66" t="s">
        <v>186</v>
      </c>
      <c r="D5" s="124"/>
      <c r="E5" s="124">
        <f>E4-D4</f>
        <v>50</v>
      </c>
      <c r="F5" s="124">
        <f t="shared" ref="F5:N5" si="1">F4-E4</f>
        <v>41</v>
      </c>
      <c r="G5" s="124">
        <f t="shared" si="1"/>
        <v>38</v>
      </c>
      <c r="H5" s="124">
        <f t="shared" si="1"/>
        <v>37</v>
      </c>
      <c r="I5" s="124">
        <f t="shared" si="1"/>
        <v>36</v>
      </c>
      <c r="J5" s="124">
        <f t="shared" si="1"/>
        <v>34</v>
      </c>
      <c r="K5" s="124">
        <f t="shared" si="1"/>
        <v>36</v>
      </c>
      <c r="L5" s="124">
        <f t="shared" si="1"/>
        <v>35</v>
      </c>
      <c r="M5" s="124">
        <f t="shared" si="1"/>
        <v>36</v>
      </c>
      <c r="N5" s="124">
        <f t="shared" si="1"/>
        <v>33</v>
      </c>
      <c r="O5" s="38" t="s">
        <v>587</v>
      </c>
      <c r="P5" s="38" t="s">
        <v>588</v>
      </c>
      <c r="Q5" s="16" t="s">
        <v>585</v>
      </c>
    </row>
    <row r="6" spans="1:17" s="45" customFormat="1" ht="20" x14ac:dyDescent="0.2">
      <c r="B6" s="123" t="s">
        <v>188</v>
      </c>
      <c r="C6" s="66" t="s">
        <v>42</v>
      </c>
      <c r="D6" s="67"/>
      <c r="E6" s="67">
        <f>E5/D4</f>
        <v>3.1328320802005011E-2</v>
      </c>
      <c r="F6" s="67">
        <f t="shared" ref="F6:N6" si="2">F5/E4</f>
        <v>2.490886998784933E-2</v>
      </c>
      <c r="G6" s="67">
        <f t="shared" si="2"/>
        <v>2.2525192649673977E-2</v>
      </c>
      <c r="H6" s="67">
        <f t="shared" si="2"/>
        <v>2.1449275362318842E-2</v>
      </c>
      <c r="I6" s="67">
        <f t="shared" si="2"/>
        <v>2.043132803632236E-2</v>
      </c>
      <c r="J6" s="67">
        <f t="shared" si="2"/>
        <v>1.8909899888765295E-2</v>
      </c>
      <c r="K6" s="67">
        <f t="shared" si="2"/>
        <v>1.9650655021834062E-2</v>
      </c>
      <c r="L6" s="67">
        <f t="shared" si="2"/>
        <v>1.873661670235546E-2</v>
      </c>
      <c r="M6" s="67">
        <f t="shared" si="2"/>
        <v>1.8917498686284815E-2</v>
      </c>
      <c r="N6" s="67">
        <f t="shared" si="2"/>
        <v>1.7019082001031461E-2</v>
      </c>
      <c r="O6" s="236">
        <f>(M4/D4)^(1/(9))-1</f>
        <v>2.1865837376360497E-2</v>
      </c>
      <c r="P6" s="236">
        <f>(M4/D4)^(1/(9))-1</f>
        <v>2.1865837376360497E-2</v>
      </c>
      <c r="Q6" s="235" t="s">
        <v>586</v>
      </c>
    </row>
    <row r="7" spans="1:17" s="45" customFormat="1" ht="19" x14ac:dyDescent="0.25">
      <c r="C7" s="41"/>
      <c r="D7" s="53"/>
      <c r="E7" s="53"/>
      <c r="F7" s="53"/>
      <c r="G7" s="53"/>
      <c r="H7" s="53"/>
      <c r="I7" s="53"/>
      <c r="J7" s="53"/>
      <c r="K7" s="53"/>
      <c r="L7" s="53"/>
      <c r="M7" s="53"/>
      <c r="N7" s="53"/>
      <c r="O7" s="2"/>
      <c r="P7" s="2"/>
      <c r="Q7" s="2"/>
    </row>
    <row r="8" spans="1:17" s="2" customFormat="1" ht="19" x14ac:dyDescent="0.25">
      <c r="A8" s="62" t="s">
        <v>375</v>
      </c>
      <c r="B8" s="199"/>
      <c r="C8" s="199"/>
      <c r="D8" s="199"/>
      <c r="E8" s="199"/>
      <c r="F8" s="199"/>
      <c r="G8" s="199"/>
      <c r="H8" s="199"/>
      <c r="I8" s="199"/>
      <c r="J8" s="199"/>
      <c r="K8" s="199"/>
      <c r="L8" s="199"/>
      <c r="M8" s="199"/>
      <c r="N8" s="199"/>
    </row>
    <row r="9" spans="1:17" s="2" customFormat="1" ht="19" x14ac:dyDescent="0.25">
      <c r="A9" s="2" t="s">
        <v>376</v>
      </c>
      <c r="B9" s="199"/>
      <c r="C9" s="199"/>
      <c r="D9" s="199"/>
      <c r="E9" s="199"/>
      <c r="F9" s="199"/>
      <c r="G9" s="199"/>
      <c r="H9" s="199"/>
      <c r="I9" s="199"/>
      <c r="J9" s="199"/>
      <c r="K9" s="199"/>
      <c r="L9" s="199"/>
      <c r="M9" s="199"/>
      <c r="N9" s="199"/>
    </row>
    <row r="10" spans="1:17" s="45" customFormat="1" ht="19" x14ac:dyDescent="0.25">
      <c r="B10" s="2"/>
      <c r="O10" s="2"/>
      <c r="P10" s="2"/>
      <c r="Q10" s="2"/>
    </row>
    <row r="11" spans="1:17" s="2" customFormat="1" ht="19" x14ac:dyDescent="0.25">
      <c r="B11" s="27"/>
      <c r="C11" s="27"/>
      <c r="E11" s="78"/>
      <c r="G11" s="45"/>
      <c r="H11" s="45"/>
      <c r="I11" s="34"/>
      <c r="J11" s="25"/>
      <c r="K11" s="34"/>
      <c r="L11" s="103"/>
      <c r="M11" s="103"/>
      <c r="N11" s="103"/>
      <c r="O11" s="5"/>
      <c r="P11" s="5"/>
      <c r="Q11" s="5"/>
    </row>
    <row r="12" spans="1:17" s="45" customFormat="1" x14ac:dyDescent="0.2">
      <c r="P12" s="199"/>
      <c r="Q12" s="199"/>
    </row>
    <row r="13" spans="1:17" s="45" customFormat="1" x14ac:dyDescent="0.2">
      <c r="P13" s="199"/>
      <c r="Q13" s="199"/>
    </row>
    <row r="14" spans="1:17" s="45" customFormat="1" x14ac:dyDescent="0.2">
      <c r="P14" s="199"/>
      <c r="Q14" s="199"/>
    </row>
    <row r="15" spans="1:17" s="45" customFormat="1" x14ac:dyDescent="0.2">
      <c r="P15" s="199"/>
      <c r="Q15" s="199"/>
    </row>
    <row r="16" spans="1:17" s="45" customFormat="1" x14ac:dyDescent="0.2">
      <c r="P16" s="199"/>
      <c r="Q16" s="199"/>
    </row>
    <row r="17" spans="16:17" s="45" customFormat="1" x14ac:dyDescent="0.2">
      <c r="P17" s="199"/>
      <c r="Q17" s="199"/>
    </row>
    <row r="18" spans="16:17" s="45" customFormat="1" x14ac:dyDescent="0.2">
      <c r="P18" s="199"/>
      <c r="Q18" s="199"/>
    </row>
    <row r="19" spans="16:17" s="45" customFormat="1" x14ac:dyDescent="0.2">
      <c r="P19" s="199"/>
      <c r="Q19" s="199"/>
    </row>
    <row r="20" spans="16:17" s="45" customFormat="1" x14ac:dyDescent="0.2">
      <c r="P20" s="199"/>
      <c r="Q20" s="199"/>
    </row>
    <row r="21" spans="16:17" s="45" customFormat="1" x14ac:dyDescent="0.2">
      <c r="P21" s="199"/>
      <c r="Q21" s="199"/>
    </row>
    <row r="22" spans="16:17" s="45" customFormat="1" x14ac:dyDescent="0.2">
      <c r="P22" s="199"/>
      <c r="Q22" s="199"/>
    </row>
    <row r="23" spans="16:17" s="45" customFormat="1" x14ac:dyDescent="0.2">
      <c r="P23" s="199"/>
      <c r="Q23" s="199"/>
    </row>
    <row r="24" spans="16:17" s="45" customFormat="1" x14ac:dyDescent="0.2">
      <c r="P24" s="199"/>
      <c r="Q24" s="199"/>
    </row>
    <row r="25" spans="16:17" s="45" customFormat="1" x14ac:dyDescent="0.2">
      <c r="P25" s="199"/>
      <c r="Q25" s="19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BB60-9242-B144-9F05-88ED31E185F9}">
  <sheetPr codeName="Sheet11"/>
  <dimension ref="A1:Q10"/>
  <sheetViews>
    <sheetView workbookViewId="0">
      <pane xSplit="3" ySplit="1" topLeftCell="H2" activePane="bottomRight" state="frozen"/>
      <selection pane="topRight" activeCell="D1" sqref="D1"/>
      <selection pane="bottomLeft" activeCell="A2" sqref="A2"/>
      <selection pane="bottomRight" activeCell="J3" sqref="J3"/>
    </sheetView>
  </sheetViews>
  <sheetFormatPr baseColWidth="10" defaultRowHeight="16" x14ac:dyDescent="0.2"/>
  <cols>
    <col min="1" max="1" width="4.83203125" style="28" customWidth="1"/>
    <col min="2" max="2" width="49.83203125" style="45" customWidth="1"/>
    <col min="3" max="13" width="10.83203125" style="45"/>
    <col min="14" max="14" width="10.83203125" style="199"/>
    <col min="15" max="15" width="18.83203125" style="45" customWidth="1"/>
    <col min="16" max="16" width="18.83203125" style="199" customWidth="1"/>
    <col min="17" max="17" width="40.83203125" style="199" customWidth="1"/>
    <col min="18" max="16384" width="10.83203125" style="28"/>
  </cols>
  <sheetData>
    <row r="1" spans="1:17" s="26" customFormat="1" ht="20" customHeight="1" x14ac:dyDescent="0.25">
      <c r="A1" s="57" t="s">
        <v>65</v>
      </c>
      <c r="B1" s="122" t="s">
        <v>404</v>
      </c>
      <c r="C1" s="15" t="s">
        <v>56</v>
      </c>
      <c r="D1" s="15">
        <v>2020</v>
      </c>
      <c r="E1" s="15">
        <f>D1+1</f>
        <v>2021</v>
      </c>
      <c r="F1" s="15">
        <f t="shared" ref="F1:N1" si="0">E1+1</f>
        <v>2022</v>
      </c>
      <c r="G1" s="15">
        <f t="shared" si="0"/>
        <v>2023</v>
      </c>
      <c r="H1" s="15">
        <f t="shared" si="0"/>
        <v>2024</v>
      </c>
      <c r="I1" s="15">
        <f t="shared" si="0"/>
        <v>2025</v>
      </c>
      <c r="J1" s="15">
        <f t="shared" si="0"/>
        <v>2026</v>
      </c>
      <c r="K1" s="15">
        <f t="shared" si="0"/>
        <v>2027</v>
      </c>
      <c r="L1" s="15">
        <f t="shared" si="0"/>
        <v>2028</v>
      </c>
      <c r="M1" s="15">
        <f t="shared" si="0"/>
        <v>2029</v>
      </c>
      <c r="N1" s="15">
        <f t="shared" si="0"/>
        <v>2030</v>
      </c>
      <c r="O1" s="15" t="s">
        <v>374</v>
      </c>
      <c r="P1" s="15" t="s">
        <v>584</v>
      </c>
      <c r="Q1" s="15" t="s">
        <v>34</v>
      </c>
    </row>
    <row r="2" spans="1:17" s="45" customFormat="1" ht="20" x14ac:dyDescent="0.2">
      <c r="B2" s="123" t="s">
        <v>371</v>
      </c>
      <c r="C2" s="66" t="s">
        <v>43</v>
      </c>
      <c r="D2" s="188">
        <v>294</v>
      </c>
      <c r="E2" s="188">
        <v>304</v>
      </c>
      <c r="F2" s="188">
        <v>312</v>
      </c>
      <c r="G2" s="188">
        <v>321</v>
      </c>
      <c r="H2" s="188">
        <v>329</v>
      </c>
      <c r="I2" s="188">
        <v>337</v>
      </c>
      <c r="J2" s="188">
        <v>345</v>
      </c>
      <c r="K2" s="188">
        <v>353</v>
      </c>
      <c r="L2" s="188">
        <v>361</v>
      </c>
      <c r="M2" s="188">
        <v>368</v>
      </c>
      <c r="N2" s="188">
        <v>374</v>
      </c>
      <c r="O2" s="38"/>
      <c r="P2" s="38"/>
      <c r="Q2" s="38"/>
    </row>
    <row r="3" spans="1:17" s="45" customFormat="1" ht="20" x14ac:dyDescent="0.2">
      <c r="B3" s="123" t="s">
        <v>372</v>
      </c>
      <c r="C3" s="66" t="s">
        <v>43</v>
      </c>
      <c r="D3" s="188">
        <v>223</v>
      </c>
      <c r="E3" s="188">
        <v>226</v>
      </c>
      <c r="F3" s="188">
        <v>230</v>
      </c>
      <c r="G3" s="188">
        <v>233</v>
      </c>
      <c r="H3" s="188">
        <v>237</v>
      </c>
      <c r="I3" s="188">
        <v>240</v>
      </c>
      <c r="J3" s="188">
        <v>243</v>
      </c>
      <c r="K3" s="188">
        <v>247</v>
      </c>
      <c r="L3" s="188">
        <v>250</v>
      </c>
      <c r="M3" s="188">
        <v>254</v>
      </c>
      <c r="N3" s="188">
        <v>257</v>
      </c>
      <c r="O3" s="38"/>
      <c r="P3" s="38"/>
      <c r="Q3" s="38"/>
    </row>
    <row r="4" spans="1:17" s="45" customFormat="1" ht="20" x14ac:dyDescent="0.2">
      <c r="B4" s="123" t="s">
        <v>187</v>
      </c>
      <c r="C4" s="66" t="s">
        <v>43</v>
      </c>
      <c r="D4" s="124"/>
      <c r="E4" s="124">
        <f>E2-D2</f>
        <v>10</v>
      </c>
      <c r="F4" s="124">
        <f t="shared" ref="F4:N4" si="1">F2-E2</f>
        <v>8</v>
      </c>
      <c r="G4" s="124">
        <f t="shared" si="1"/>
        <v>9</v>
      </c>
      <c r="H4" s="124">
        <f t="shared" si="1"/>
        <v>8</v>
      </c>
      <c r="I4" s="124">
        <f t="shared" si="1"/>
        <v>8</v>
      </c>
      <c r="J4" s="124">
        <f t="shared" si="1"/>
        <v>8</v>
      </c>
      <c r="K4" s="124">
        <f t="shared" si="1"/>
        <v>8</v>
      </c>
      <c r="L4" s="124">
        <f t="shared" si="1"/>
        <v>8</v>
      </c>
      <c r="M4" s="124">
        <f t="shared" si="1"/>
        <v>7</v>
      </c>
      <c r="N4" s="124">
        <f t="shared" si="1"/>
        <v>6</v>
      </c>
      <c r="O4" s="38" t="s">
        <v>587</v>
      </c>
      <c r="P4" s="38" t="s">
        <v>588</v>
      </c>
      <c r="Q4" s="16" t="s">
        <v>585</v>
      </c>
    </row>
    <row r="5" spans="1:17" s="45" customFormat="1" ht="20" x14ac:dyDescent="0.2">
      <c r="B5" s="123" t="s">
        <v>188</v>
      </c>
      <c r="C5" s="66" t="s">
        <v>42</v>
      </c>
      <c r="D5" s="67"/>
      <c r="E5" s="67">
        <f>E4/D2</f>
        <v>3.4013605442176874E-2</v>
      </c>
      <c r="F5" s="67">
        <f t="shared" ref="F5:N5" si="2">F4/E2</f>
        <v>2.6315789473684209E-2</v>
      </c>
      <c r="G5" s="67">
        <f t="shared" si="2"/>
        <v>2.8846153846153848E-2</v>
      </c>
      <c r="H5" s="67">
        <f t="shared" si="2"/>
        <v>2.4922118380062305E-2</v>
      </c>
      <c r="I5" s="67">
        <f t="shared" si="2"/>
        <v>2.4316109422492401E-2</v>
      </c>
      <c r="J5" s="67">
        <f t="shared" si="2"/>
        <v>2.3738872403560832E-2</v>
      </c>
      <c r="K5" s="67">
        <f t="shared" si="2"/>
        <v>2.318840579710145E-2</v>
      </c>
      <c r="L5" s="67">
        <f t="shared" si="2"/>
        <v>2.2662889518413599E-2</v>
      </c>
      <c r="M5" s="67">
        <f t="shared" si="2"/>
        <v>1.9390581717451522E-2</v>
      </c>
      <c r="N5" s="67">
        <f t="shared" si="2"/>
        <v>1.6304347826086956E-2</v>
      </c>
      <c r="O5" s="236">
        <f>(M2/D2)^(1/(9))-1</f>
        <v>2.5258521368886955E-2</v>
      </c>
      <c r="P5" s="236">
        <f>(M2/D2)^(1/(9))-1</f>
        <v>2.5258521368886955E-2</v>
      </c>
      <c r="Q5" s="235" t="s">
        <v>586</v>
      </c>
    </row>
    <row r="6" spans="1:17" s="45" customFormat="1" ht="19" x14ac:dyDescent="0.25">
      <c r="C6" s="41"/>
      <c r="D6" s="53"/>
      <c r="E6" s="53"/>
      <c r="F6" s="53"/>
      <c r="G6" s="53"/>
      <c r="H6" s="53"/>
      <c r="I6" s="53"/>
      <c r="J6" s="53"/>
      <c r="K6" s="53"/>
      <c r="L6" s="53"/>
      <c r="M6" s="53"/>
      <c r="N6" s="53"/>
      <c r="O6" s="2"/>
      <c r="P6" s="2"/>
      <c r="Q6" s="2"/>
    </row>
    <row r="7" spans="1:17" s="45" customFormat="1" ht="19" x14ac:dyDescent="0.25">
      <c r="N7" s="199"/>
      <c r="P7" s="2"/>
      <c r="Q7" s="2"/>
    </row>
    <row r="8" spans="1:17" s="2" customFormat="1" ht="19" x14ac:dyDescent="0.25">
      <c r="A8" s="62" t="s">
        <v>375</v>
      </c>
      <c r="B8" s="45"/>
      <c r="C8" s="45"/>
      <c r="D8" s="45"/>
      <c r="E8" s="45"/>
      <c r="F8" s="45"/>
      <c r="G8" s="45"/>
      <c r="H8" s="45"/>
      <c r="I8" s="45"/>
      <c r="J8" s="45"/>
      <c r="K8" s="45"/>
      <c r="L8" s="45"/>
      <c r="M8" s="45"/>
      <c r="N8" s="199"/>
      <c r="O8" s="45"/>
    </row>
    <row r="9" spans="1:17" s="2" customFormat="1" ht="19" x14ac:dyDescent="0.25">
      <c r="A9" s="2" t="s">
        <v>376</v>
      </c>
      <c r="B9" s="45"/>
      <c r="C9" s="45"/>
      <c r="D9" s="45"/>
      <c r="E9" s="45"/>
      <c r="F9" s="45"/>
      <c r="G9" s="45"/>
      <c r="H9" s="45"/>
      <c r="I9" s="45"/>
      <c r="J9" s="45"/>
      <c r="K9" s="45"/>
      <c r="L9" s="45"/>
      <c r="M9" s="45"/>
      <c r="N9" s="199"/>
      <c r="O9" s="45"/>
    </row>
    <row r="10" spans="1:17" s="2" customFormat="1" ht="19" x14ac:dyDescent="0.25">
      <c r="A10" s="45"/>
      <c r="B10" s="45"/>
      <c r="C10" s="45"/>
      <c r="D10" s="45"/>
      <c r="E10" s="45"/>
      <c r="F10" s="45"/>
      <c r="G10" s="45"/>
      <c r="H10" s="45"/>
      <c r="I10" s="45"/>
      <c r="J10" s="45"/>
      <c r="K10" s="45"/>
      <c r="L10" s="45"/>
      <c r="M10" s="45"/>
      <c r="N10" s="199"/>
      <c r="O10" s="45"/>
      <c r="P10" s="5"/>
      <c r="Q10" s="5"/>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54F5F-99EF-224E-8DBD-41AF15D5A96A}">
  <sheetPr codeName="Sheet12"/>
  <dimension ref="A1:B3"/>
  <sheetViews>
    <sheetView workbookViewId="0">
      <selection activeCell="B1" sqref="B1"/>
    </sheetView>
  </sheetViews>
  <sheetFormatPr baseColWidth="10" defaultRowHeight="16" x14ac:dyDescent="0.2"/>
  <cols>
    <col min="1" max="1" width="4.83203125" style="45" customWidth="1"/>
    <col min="2" max="16384" width="10.83203125" style="45"/>
  </cols>
  <sheetData>
    <row r="1" spans="1:2" ht="21" x14ac:dyDescent="0.2">
      <c r="A1" s="101" t="s">
        <v>65</v>
      </c>
      <c r="B1" s="213" t="s">
        <v>161</v>
      </c>
    </row>
    <row r="3" spans="1:2" ht="19" x14ac:dyDescent="0.25">
      <c r="B3" s="2" t="s">
        <v>314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0F73-63EA-5249-98CC-B6E0EF5BB03C}">
  <dimension ref="A1:AH107"/>
  <sheetViews>
    <sheetView workbookViewId="0">
      <selection activeCell="A2" sqref="A2"/>
    </sheetView>
  </sheetViews>
  <sheetFormatPr baseColWidth="10" defaultRowHeight="19" x14ac:dyDescent="0.2"/>
  <cols>
    <col min="1" max="1" width="4.83203125" style="45" customWidth="1"/>
    <col min="2" max="4" width="12.83203125" style="45" customWidth="1"/>
    <col min="5" max="5" width="4.83203125" style="45" customWidth="1"/>
    <col min="6" max="7" width="10.83203125" style="45"/>
    <col min="8" max="11" width="12.83203125" style="45" customWidth="1"/>
    <col min="12" max="12" width="4.83203125" style="45" customWidth="1"/>
    <col min="13" max="20" width="12.83203125" style="199" customWidth="1"/>
    <col min="21" max="21" width="33.83203125" style="199" customWidth="1"/>
    <col min="22" max="22" width="4.83203125" style="199" customWidth="1"/>
    <col min="23" max="23" width="18.83203125" style="199" customWidth="1"/>
    <col min="24" max="24" width="18.33203125" style="199" customWidth="1"/>
    <col min="25" max="25" width="10.83203125" style="199"/>
    <col min="26" max="26" width="4.83203125" style="45" customWidth="1"/>
    <col min="27" max="27" width="10.83203125" style="56"/>
    <col min="28" max="30" width="10.83203125" style="54"/>
    <col min="31" max="16384" width="10.83203125" style="45"/>
  </cols>
  <sheetData>
    <row r="1" spans="1:34" s="199" customFormat="1" ht="21" x14ac:dyDescent="0.2">
      <c r="A1" s="17" t="s">
        <v>65</v>
      </c>
      <c r="B1" s="17" t="s">
        <v>419</v>
      </c>
      <c r="AA1" s="56"/>
      <c r="AB1" s="54"/>
      <c r="AC1" s="54"/>
      <c r="AD1" s="54"/>
    </row>
    <row r="2" spans="1:34" s="199" customFormat="1" ht="21" x14ac:dyDescent="0.2">
      <c r="A2" s="17"/>
      <c r="AA2" s="56"/>
      <c r="AB2" s="54"/>
      <c r="AC2" s="54"/>
      <c r="AD2" s="54"/>
    </row>
    <row r="3" spans="1:34" ht="21" x14ac:dyDescent="0.2">
      <c r="B3" s="17" t="s">
        <v>319</v>
      </c>
      <c r="E3" s="17"/>
      <c r="F3" s="17" t="s">
        <v>320</v>
      </c>
      <c r="M3" s="17" t="s">
        <v>396</v>
      </c>
      <c r="N3" s="62"/>
      <c r="O3" s="62"/>
      <c r="P3" s="62"/>
      <c r="Q3" s="62"/>
      <c r="W3" s="17" t="s">
        <v>397</v>
      </c>
      <c r="X3" s="17"/>
      <c r="AA3" s="17" t="s">
        <v>321</v>
      </c>
    </row>
    <row r="4" spans="1:34" ht="60" x14ac:dyDescent="0.2">
      <c r="B4" s="18" t="s">
        <v>29</v>
      </c>
      <c r="C4" s="18" t="s">
        <v>29</v>
      </c>
      <c r="D4" s="18" t="s">
        <v>312</v>
      </c>
      <c r="F4" s="18" t="s">
        <v>29</v>
      </c>
      <c r="G4" s="18" t="s">
        <v>29</v>
      </c>
      <c r="H4" s="18" t="s">
        <v>322</v>
      </c>
      <c r="I4" s="18" t="s">
        <v>323</v>
      </c>
      <c r="J4" s="18" t="s">
        <v>324</v>
      </c>
      <c r="K4" s="18" t="s">
        <v>325</v>
      </c>
      <c r="M4" s="18" t="s">
        <v>29</v>
      </c>
      <c r="N4" s="18" t="s">
        <v>310</v>
      </c>
      <c r="O4" s="18" t="s">
        <v>311</v>
      </c>
      <c r="P4" s="18" t="s">
        <v>308</v>
      </c>
      <c r="Q4" s="18" t="s">
        <v>309</v>
      </c>
      <c r="R4" s="18" t="s">
        <v>392</v>
      </c>
      <c r="S4" s="18" t="s">
        <v>293</v>
      </c>
      <c r="T4" s="18" t="s">
        <v>294</v>
      </c>
      <c r="U4" s="18" t="s">
        <v>34</v>
      </c>
      <c r="W4" s="18" t="s">
        <v>398</v>
      </c>
      <c r="X4" s="18" t="s">
        <v>390</v>
      </c>
      <c r="Y4" s="18" t="s">
        <v>307</v>
      </c>
      <c r="AA4" s="18" t="s">
        <v>195</v>
      </c>
      <c r="AB4" s="18" t="s">
        <v>399</v>
      </c>
      <c r="AC4" s="18" t="s">
        <v>195</v>
      </c>
      <c r="AD4" s="18" t="s">
        <v>399</v>
      </c>
      <c r="AE4" s="18" t="s">
        <v>195</v>
      </c>
      <c r="AF4" s="18" t="s">
        <v>399</v>
      </c>
      <c r="AG4" s="18" t="s">
        <v>195</v>
      </c>
      <c r="AH4" s="18" t="s">
        <v>399</v>
      </c>
    </row>
    <row r="5" spans="1:34" ht="20" x14ac:dyDescent="0.2">
      <c r="B5" s="15" t="s">
        <v>326</v>
      </c>
      <c r="C5" s="15" t="s">
        <v>48</v>
      </c>
      <c r="D5" s="15" t="s">
        <v>327</v>
      </c>
      <c r="F5" s="15" t="s">
        <v>326</v>
      </c>
      <c r="G5" s="15" t="s">
        <v>48</v>
      </c>
      <c r="H5" s="15" t="s">
        <v>328</v>
      </c>
      <c r="I5" s="15" t="s">
        <v>328</v>
      </c>
      <c r="J5" s="15" t="s">
        <v>5</v>
      </c>
      <c r="K5" s="15" t="s">
        <v>5</v>
      </c>
      <c r="M5" s="15" t="s">
        <v>48</v>
      </c>
      <c r="N5" s="15" t="s">
        <v>49</v>
      </c>
      <c r="O5" s="15" t="s">
        <v>49</v>
      </c>
      <c r="P5" s="15" t="s">
        <v>313</v>
      </c>
      <c r="Q5" s="15" t="s">
        <v>313</v>
      </c>
      <c r="R5" s="15" t="s">
        <v>313</v>
      </c>
      <c r="S5" s="15" t="s">
        <v>5</v>
      </c>
      <c r="T5" s="15" t="s">
        <v>5</v>
      </c>
      <c r="U5" s="15"/>
      <c r="W5" s="15"/>
      <c r="X5" s="15"/>
      <c r="Y5" s="15"/>
    </row>
    <row r="6" spans="1:34" ht="20" x14ac:dyDescent="0.2">
      <c r="B6" s="124">
        <v>63000</v>
      </c>
      <c r="C6" s="124">
        <f t="shared" ref="C6:C23" si="0">B6/1000</f>
        <v>63</v>
      </c>
      <c r="D6" s="179">
        <v>0.38</v>
      </c>
      <c r="F6" s="124">
        <v>63000</v>
      </c>
      <c r="G6" s="124">
        <f t="shared" ref="G6:G23" si="1">F6/1000</f>
        <v>63</v>
      </c>
      <c r="H6" s="180">
        <v>400</v>
      </c>
      <c r="I6" s="180">
        <v>366</v>
      </c>
      <c r="J6" s="180">
        <f>$F6*$F6/H6/10^6</f>
        <v>9.9224999999999994</v>
      </c>
      <c r="K6" s="180">
        <f>$F6*$F6/I6/10^6</f>
        <v>10.844262295081968</v>
      </c>
      <c r="M6" s="206">
        <v>69</v>
      </c>
      <c r="N6" s="124">
        <v>500</v>
      </c>
      <c r="O6" s="124">
        <f>N6*$W$6</f>
        <v>650</v>
      </c>
      <c r="P6" s="124">
        <f t="shared" ref="P6:P17" si="2">(SQRT(3)*N6*M6)/1000</f>
        <v>59.755752861126261</v>
      </c>
      <c r="Q6" s="124">
        <f t="shared" ref="Q6:Q17" si="3">(SQRT(3)*O6*$M6)/1000</f>
        <v>77.682478719464143</v>
      </c>
      <c r="R6" s="195"/>
      <c r="S6" s="124">
        <f>P6*$Y$6</f>
        <v>53.780177575013639</v>
      </c>
      <c r="T6" s="124">
        <f>Q6*$Y$6</f>
        <v>69.914230847517729</v>
      </c>
      <c r="U6" s="16" t="s">
        <v>391</v>
      </c>
      <c r="W6" s="105">
        <v>1.3</v>
      </c>
      <c r="X6" s="105">
        <v>1.2</v>
      </c>
      <c r="Y6" s="105">
        <v>0.9</v>
      </c>
      <c r="AA6" s="15">
        <v>1980</v>
      </c>
      <c r="AB6" s="205">
        <v>44.033333333333331</v>
      </c>
      <c r="AC6" s="15">
        <v>1990</v>
      </c>
      <c r="AD6" s="205">
        <v>78.358333333333334</v>
      </c>
      <c r="AE6" s="15">
        <v>2000</v>
      </c>
      <c r="AF6" s="205">
        <v>95.375</v>
      </c>
      <c r="AG6" s="15">
        <v>2010</v>
      </c>
      <c r="AH6" s="205">
        <v>116.46666666666668</v>
      </c>
    </row>
    <row r="7" spans="1:34" x14ac:dyDescent="0.2">
      <c r="B7" s="124">
        <v>66000</v>
      </c>
      <c r="C7" s="124">
        <f t="shared" si="0"/>
        <v>66</v>
      </c>
      <c r="D7" s="179">
        <f>(D$14-D$6)*(C7-C$6)/(C$14-C$6)+D$6</f>
        <v>0.38214285714285717</v>
      </c>
      <c r="F7" s="124">
        <v>66000</v>
      </c>
      <c r="G7" s="124">
        <f t="shared" si="1"/>
        <v>66</v>
      </c>
      <c r="H7" s="180">
        <v>400</v>
      </c>
      <c r="I7" s="180">
        <v>366</v>
      </c>
      <c r="J7" s="180">
        <f>$F7*$F7/H7/10^6</f>
        <v>10.89</v>
      </c>
      <c r="K7" s="180">
        <f>$F7*$F7/I7/10^6</f>
        <v>11.901639344262295</v>
      </c>
      <c r="M7" s="124">
        <v>115</v>
      </c>
      <c r="N7" s="124">
        <v>600</v>
      </c>
      <c r="O7" s="124">
        <f t="shared" ref="O7:O17" si="4">N7*$W$6</f>
        <v>780</v>
      </c>
      <c r="P7" s="124">
        <f t="shared" si="2"/>
        <v>119.51150572225254</v>
      </c>
      <c r="Q7" s="124">
        <f t="shared" si="3"/>
        <v>155.36495743892829</v>
      </c>
      <c r="R7" s="195">
        <v>125</v>
      </c>
      <c r="S7" s="124">
        <f t="shared" ref="S7:S17" si="5">P7*$Y$6</f>
        <v>107.56035515002729</v>
      </c>
      <c r="T7" s="124">
        <f t="shared" ref="T7:T17" si="6">Q7*$Y$6</f>
        <v>139.82846169503546</v>
      </c>
      <c r="U7" s="16"/>
      <c r="AA7" s="15">
        <v>1981</v>
      </c>
      <c r="AB7" s="205">
        <v>49.524999999999999</v>
      </c>
      <c r="AC7" s="15">
        <v>1991</v>
      </c>
      <c r="AD7" s="205">
        <v>82.766666666666666</v>
      </c>
      <c r="AE7" s="15">
        <v>2001</v>
      </c>
      <c r="AF7" s="205">
        <v>97.783333333333346</v>
      </c>
      <c r="AG7" s="15">
        <v>2011</v>
      </c>
      <c r="AH7" s="205">
        <v>119.85833333333333</v>
      </c>
    </row>
    <row r="8" spans="1:34" x14ac:dyDescent="0.2">
      <c r="B8" s="124">
        <v>69000</v>
      </c>
      <c r="C8" s="124">
        <f t="shared" si="0"/>
        <v>69</v>
      </c>
      <c r="D8" s="179">
        <f t="shared" ref="D8:D13" si="7">(D$14-D$6)*(C8-C$6)/(C$14-C$6)+D$6</f>
        <v>0.38428571428571429</v>
      </c>
      <c r="F8" s="181">
        <v>69000</v>
      </c>
      <c r="G8" s="181">
        <f t="shared" si="1"/>
        <v>69</v>
      </c>
      <c r="H8" s="181">
        <v>400</v>
      </c>
      <c r="I8" s="181">
        <v>366</v>
      </c>
      <c r="J8" s="181">
        <v>12</v>
      </c>
      <c r="K8" s="181">
        <v>13</v>
      </c>
      <c r="M8" s="124">
        <v>120</v>
      </c>
      <c r="N8" s="124">
        <v>610</v>
      </c>
      <c r="O8" s="124">
        <f t="shared" si="4"/>
        <v>793</v>
      </c>
      <c r="P8" s="124">
        <f t="shared" si="2"/>
        <v>126.78611911404181</v>
      </c>
      <c r="Q8" s="124">
        <f t="shared" si="3"/>
        <v>164.82195484825436</v>
      </c>
      <c r="R8" s="195"/>
      <c r="S8" s="124">
        <f t="shared" si="5"/>
        <v>114.10750720263763</v>
      </c>
      <c r="T8" s="124">
        <f t="shared" si="6"/>
        <v>148.33975936342893</v>
      </c>
      <c r="U8" s="16"/>
      <c r="AA8" s="15">
        <v>1982</v>
      </c>
      <c r="AB8" s="205">
        <v>54.858333333333341</v>
      </c>
      <c r="AC8" s="15">
        <v>1992</v>
      </c>
      <c r="AD8" s="205">
        <v>84.000000000000014</v>
      </c>
      <c r="AE8" s="15">
        <v>2002</v>
      </c>
      <c r="AF8" s="205">
        <v>99.991666666666674</v>
      </c>
      <c r="AG8" s="15">
        <v>2012</v>
      </c>
      <c r="AH8" s="205">
        <v>121.67500000000001</v>
      </c>
    </row>
    <row r="9" spans="1:34" x14ac:dyDescent="0.2">
      <c r="B9" s="124">
        <v>72000</v>
      </c>
      <c r="C9" s="124">
        <f t="shared" si="0"/>
        <v>72</v>
      </c>
      <c r="D9" s="179">
        <f t="shared" si="7"/>
        <v>0.38642857142857145</v>
      </c>
      <c r="F9" s="124">
        <v>72000</v>
      </c>
      <c r="G9" s="124">
        <f t="shared" si="1"/>
        <v>72</v>
      </c>
      <c r="H9" s="180">
        <v>400</v>
      </c>
      <c r="I9" s="180">
        <v>366</v>
      </c>
      <c r="J9" s="180">
        <f t="shared" ref="J9:K11" si="8">$F9*$F9/H9/10^6</f>
        <v>12.96</v>
      </c>
      <c r="K9" s="180">
        <f t="shared" si="8"/>
        <v>14.163934426229508</v>
      </c>
      <c r="M9" s="124">
        <v>138</v>
      </c>
      <c r="N9" s="124">
        <v>650</v>
      </c>
      <c r="O9" s="124">
        <f t="shared" si="4"/>
        <v>845</v>
      </c>
      <c r="P9" s="124">
        <f t="shared" si="2"/>
        <v>155.36495743892829</v>
      </c>
      <c r="Q9" s="124">
        <f t="shared" si="3"/>
        <v>201.97444467060674</v>
      </c>
      <c r="R9" s="195">
        <v>150</v>
      </c>
      <c r="S9" s="124">
        <f t="shared" si="5"/>
        <v>139.82846169503546</v>
      </c>
      <c r="T9" s="124">
        <f t="shared" si="6"/>
        <v>181.77700020354607</v>
      </c>
      <c r="U9" s="16"/>
      <c r="AA9" s="15">
        <v>1983</v>
      </c>
      <c r="AB9" s="205">
        <v>58.07500000000001</v>
      </c>
      <c r="AC9" s="15">
        <v>1993</v>
      </c>
      <c r="AD9" s="205">
        <v>85.566666666666663</v>
      </c>
      <c r="AE9" s="15">
        <v>2003</v>
      </c>
      <c r="AF9" s="205">
        <v>102.75</v>
      </c>
      <c r="AG9" s="15">
        <v>2013</v>
      </c>
      <c r="AH9" s="205">
        <v>122.81666666666666</v>
      </c>
    </row>
    <row r="10" spans="1:34" x14ac:dyDescent="0.2">
      <c r="B10" s="124">
        <v>115000</v>
      </c>
      <c r="C10" s="124">
        <f t="shared" si="0"/>
        <v>115</v>
      </c>
      <c r="D10" s="179">
        <f t="shared" si="7"/>
        <v>0.41714285714285715</v>
      </c>
      <c r="F10" s="124">
        <v>115000</v>
      </c>
      <c r="G10" s="124">
        <f t="shared" si="1"/>
        <v>115</v>
      </c>
      <c r="H10" s="180">
        <v>403</v>
      </c>
      <c r="I10" s="180">
        <v>366</v>
      </c>
      <c r="J10" s="180">
        <f t="shared" si="8"/>
        <v>32.816377171215883</v>
      </c>
      <c r="K10" s="180">
        <f t="shared" si="8"/>
        <v>36.133879781420767</v>
      </c>
      <c r="M10" s="124">
        <v>161</v>
      </c>
      <c r="N10" s="124">
        <v>700</v>
      </c>
      <c r="O10" s="124">
        <f t="shared" si="4"/>
        <v>910</v>
      </c>
      <c r="P10" s="124">
        <f t="shared" si="2"/>
        <v>195.20212601301245</v>
      </c>
      <c r="Q10" s="124">
        <f t="shared" si="3"/>
        <v>253.76276381691622</v>
      </c>
      <c r="R10" s="195"/>
      <c r="S10" s="124">
        <f t="shared" si="5"/>
        <v>175.68191341171121</v>
      </c>
      <c r="T10" s="124">
        <f t="shared" si="6"/>
        <v>228.38648743522461</v>
      </c>
      <c r="U10" s="16"/>
      <c r="AA10" s="15">
        <v>1984</v>
      </c>
      <c r="AB10" s="205">
        <v>60.574999999999996</v>
      </c>
      <c r="AC10" s="15">
        <v>1994</v>
      </c>
      <c r="AD10" s="205">
        <v>85.708333333333329</v>
      </c>
      <c r="AE10" s="15">
        <v>2004</v>
      </c>
      <c r="AF10" s="205">
        <v>104.65833333333335</v>
      </c>
      <c r="AG10" s="15">
        <v>2014</v>
      </c>
      <c r="AH10" s="205">
        <v>125.15833333333336</v>
      </c>
    </row>
    <row r="11" spans="1:34" x14ac:dyDescent="0.2">
      <c r="B11" s="124">
        <v>120000</v>
      </c>
      <c r="C11" s="124">
        <f t="shared" si="0"/>
        <v>120</v>
      </c>
      <c r="D11" s="179">
        <f t="shared" si="7"/>
        <v>0.42071428571428571</v>
      </c>
      <c r="F11" s="124">
        <v>120000</v>
      </c>
      <c r="G11" s="124">
        <f t="shared" si="1"/>
        <v>120</v>
      </c>
      <c r="H11" s="180">
        <v>403</v>
      </c>
      <c r="I11" s="180">
        <v>366</v>
      </c>
      <c r="J11" s="180">
        <f t="shared" si="8"/>
        <v>35.732009925558316</v>
      </c>
      <c r="K11" s="180">
        <f t="shared" si="8"/>
        <v>39.344262295081968</v>
      </c>
      <c r="M11" s="124">
        <v>230</v>
      </c>
      <c r="N11" s="124">
        <v>1000</v>
      </c>
      <c r="O11" s="124">
        <f t="shared" si="4"/>
        <v>1300</v>
      </c>
      <c r="P11" s="124">
        <f t="shared" si="2"/>
        <v>398.37168574084171</v>
      </c>
      <c r="Q11" s="124">
        <f t="shared" si="3"/>
        <v>517.88319146309425</v>
      </c>
      <c r="R11" s="195">
        <v>400</v>
      </c>
      <c r="S11" s="124">
        <f t="shared" si="5"/>
        <v>358.53451716675755</v>
      </c>
      <c r="T11" s="124">
        <f t="shared" si="6"/>
        <v>466.09487231678486</v>
      </c>
      <c r="U11" s="16"/>
      <c r="AA11" s="15">
        <v>1985</v>
      </c>
      <c r="AB11" s="205">
        <v>62.975000000000001</v>
      </c>
      <c r="AC11" s="15">
        <v>1995</v>
      </c>
      <c r="AD11" s="205">
        <v>87.550000000000011</v>
      </c>
      <c r="AE11" s="15">
        <v>2005</v>
      </c>
      <c r="AF11" s="205">
        <v>106.97500000000001</v>
      </c>
      <c r="AG11" s="15">
        <v>2015</v>
      </c>
      <c r="AH11" s="205">
        <v>126.6</v>
      </c>
    </row>
    <row r="12" spans="1:34" x14ac:dyDescent="0.2">
      <c r="B12" s="124">
        <v>138000</v>
      </c>
      <c r="C12" s="124">
        <f t="shared" si="0"/>
        <v>138</v>
      </c>
      <c r="D12" s="179">
        <f t="shared" si="7"/>
        <v>0.43357142857142861</v>
      </c>
      <c r="F12" s="181">
        <v>138000</v>
      </c>
      <c r="G12" s="181">
        <f t="shared" si="1"/>
        <v>138</v>
      </c>
      <c r="H12" s="181">
        <v>405</v>
      </c>
      <c r="I12" s="181">
        <v>366</v>
      </c>
      <c r="J12" s="181">
        <v>47</v>
      </c>
      <c r="K12" s="181">
        <v>52</v>
      </c>
      <c r="M12" s="124">
        <v>240</v>
      </c>
      <c r="N12" s="124">
        <v>1025</v>
      </c>
      <c r="O12" s="124">
        <f t="shared" si="4"/>
        <v>1332.5</v>
      </c>
      <c r="P12" s="124">
        <f t="shared" si="2"/>
        <v>426.08449866194377</v>
      </c>
      <c r="Q12" s="124">
        <f t="shared" si="3"/>
        <v>553.90984826052693</v>
      </c>
      <c r="R12" s="195"/>
      <c r="S12" s="124">
        <f t="shared" si="5"/>
        <v>383.47604879574942</v>
      </c>
      <c r="T12" s="124">
        <f t="shared" si="6"/>
        <v>498.51886343447427</v>
      </c>
      <c r="U12" s="16"/>
      <c r="AA12" s="15">
        <v>1986</v>
      </c>
      <c r="AB12" s="205">
        <v>65.61666666666666</v>
      </c>
      <c r="AC12" s="15">
        <v>1996</v>
      </c>
      <c r="AD12" s="205">
        <v>88.924999999999997</v>
      </c>
      <c r="AE12" s="15">
        <v>2006</v>
      </c>
      <c r="AF12" s="205">
        <v>109.11666666666667</v>
      </c>
      <c r="AG12" s="15">
        <v>2016</v>
      </c>
      <c r="AH12" s="205">
        <v>128.37499999999997</v>
      </c>
    </row>
    <row r="13" spans="1:34" x14ac:dyDescent="0.2">
      <c r="B13" s="124">
        <v>144000</v>
      </c>
      <c r="C13" s="124">
        <f t="shared" si="0"/>
        <v>144</v>
      </c>
      <c r="D13" s="179">
        <f t="shared" si="7"/>
        <v>0.43785714285714289</v>
      </c>
      <c r="F13" s="124">
        <v>144000</v>
      </c>
      <c r="G13" s="124">
        <f t="shared" si="1"/>
        <v>144</v>
      </c>
      <c r="H13" s="180">
        <v>405</v>
      </c>
      <c r="I13" s="180">
        <v>366</v>
      </c>
      <c r="J13" s="180">
        <f>$F13*$F13/H13/10^6</f>
        <v>51.2</v>
      </c>
      <c r="K13" s="180">
        <f>$F13*$F13/I13/10^6</f>
        <v>56.655737704918032</v>
      </c>
      <c r="M13" s="124">
        <v>315</v>
      </c>
      <c r="N13" s="124">
        <v>1150</v>
      </c>
      <c r="O13" s="124">
        <f t="shared" si="4"/>
        <v>1495</v>
      </c>
      <c r="P13" s="124">
        <f t="shared" si="2"/>
        <v>627.43540504182567</v>
      </c>
      <c r="Q13" s="124">
        <f t="shared" si="3"/>
        <v>815.6660265543735</v>
      </c>
      <c r="R13" s="195"/>
      <c r="S13" s="124">
        <f t="shared" si="5"/>
        <v>564.69186453764314</v>
      </c>
      <c r="T13" s="124">
        <f t="shared" si="6"/>
        <v>734.09942389893615</v>
      </c>
      <c r="U13" s="16"/>
      <c r="AA13" s="15">
        <v>1987</v>
      </c>
      <c r="AB13" s="205">
        <v>68.475000000000009</v>
      </c>
      <c r="AC13" s="15">
        <v>1997</v>
      </c>
      <c r="AD13" s="205">
        <v>90.366666666666674</v>
      </c>
      <c r="AE13" s="15">
        <v>2007</v>
      </c>
      <c r="AF13" s="205">
        <v>111.45</v>
      </c>
      <c r="AG13" s="15">
        <v>2017</v>
      </c>
      <c r="AH13" s="205">
        <v>130.42499999999998</v>
      </c>
    </row>
    <row r="14" spans="1:34" x14ac:dyDescent="0.2">
      <c r="B14" s="124">
        <v>161000</v>
      </c>
      <c r="C14" s="124">
        <f t="shared" si="0"/>
        <v>161</v>
      </c>
      <c r="D14" s="179">
        <v>0.45</v>
      </c>
      <c r="F14" s="124">
        <v>161000</v>
      </c>
      <c r="G14" s="124">
        <f t="shared" si="1"/>
        <v>161</v>
      </c>
      <c r="H14" s="180">
        <v>403</v>
      </c>
      <c r="I14" s="180">
        <v>366</v>
      </c>
      <c r="J14" s="180">
        <f>$F14*$F14/H14/10^6</f>
        <v>64.320099255583131</v>
      </c>
      <c r="K14" s="180">
        <f>$F14*$F14/I14/10^6</f>
        <v>70.822404371584696</v>
      </c>
      <c r="M14" s="124">
        <v>345</v>
      </c>
      <c r="N14" s="124">
        <v>1300</v>
      </c>
      <c r="O14" s="124">
        <f t="shared" si="4"/>
        <v>1690</v>
      </c>
      <c r="P14" s="124">
        <f t="shared" si="2"/>
        <v>776.82478719464143</v>
      </c>
      <c r="Q14" s="124">
        <f t="shared" si="3"/>
        <v>1009.8722233530337</v>
      </c>
      <c r="R14" s="195">
        <v>800</v>
      </c>
      <c r="S14" s="124">
        <f t="shared" si="5"/>
        <v>699.14230847517729</v>
      </c>
      <c r="T14" s="124">
        <f t="shared" si="6"/>
        <v>908.88500101773036</v>
      </c>
      <c r="U14" s="16"/>
      <c r="AA14" s="15">
        <v>1988</v>
      </c>
      <c r="AB14" s="205">
        <v>71.233333333333334</v>
      </c>
      <c r="AC14" s="15">
        <v>1998</v>
      </c>
      <c r="AD14" s="205">
        <v>91.266666666666666</v>
      </c>
      <c r="AE14" s="15">
        <v>2008</v>
      </c>
      <c r="AF14" s="205">
        <v>114.09166666666665</v>
      </c>
      <c r="AG14" s="15">
        <v>2018</v>
      </c>
      <c r="AH14" s="205">
        <v>133.38333333333335</v>
      </c>
    </row>
    <row r="15" spans="1:34" x14ac:dyDescent="0.2">
      <c r="B15" s="124">
        <v>230000</v>
      </c>
      <c r="C15" s="124">
        <f t="shared" si="0"/>
        <v>230</v>
      </c>
      <c r="D15" s="179">
        <v>0.48</v>
      </c>
      <c r="F15" s="181">
        <v>230000</v>
      </c>
      <c r="G15" s="181">
        <f t="shared" si="1"/>
        <v>230</v>
      </c>
      <c r="H15" s="181">
        <v>395</v>
      </c>
      <c r="I15" s="181">
        <v>365</v>
      </c>
      <c r="J15" s="181">
        <v>134</v>
      </c>
      <c r="K15" s="181">
        <v>145</v>
      </c>
      <c r="M15" s="124">
        <v>500</v>
      </c>
      <c r="N15" s="124">
        <v>1800</v>
      </c>
      <c r="O15" s="124">
        <f t="shared" si="4"/>
        <v>2340</v>
      </c>
      <c r="P15" s="124">
        <f t="shared" si="2"/>
        <v>1558.8457268119894</v>
      </c>
      <c r="Q15" s="124">
        <f t="shared" si="3"/>
        <v>2026.4994448555863</v>
      </c>
      <c r="R15" s="195">
        <v>1600</v>
      </c>
      <c r="S15" s="124">
        <f t="shared" si="5"/>
        <v>1402.9611541307904</v>
      </c>
      <c r="T15" s="124">
        <f t="shared" si="6"/>
        <v>1823.8495003700277</v>
      </c>
      <c r="U15" s="16"/>
      <c r="AA15" s="15">
        <v>1989</v>
      </c>
      <c r="AB15" s="205">
        <v>74.783333333333331</v>
      </c>
      <c r="AC15" s="15">
        <v>1999</v>
      </c>
      <c r="AD15" s="205">
        <v>92.850000000000009</v>
      </c>
      <c r="AE15" s="15">
        <v>2009</v>
      </c>
      <c r="AF15" s="205">
        <v>114.43333333333334</v>
      </c>
      <c r="AG15" s="15">
        <v>2019</v>
      </c>
      <c r="AH15" s="205">
        <v>136</v>
      </c>
    </row>
    <row r="16" spans="1:34" x14ac:dyDescent="0.2">
      <c r="B16" s="124">
        <v>240000</v>
      </c>
      <c r="C16" s="124">
        <f t="shared" si="0"/>
        <v>240</v>
      </c>
      <c r="D16" s="179">
        <f>(D$21-D$15)*(C16-C$15)/(C$21-C$15)+D$15</f>
        <v>0.47685185185185186</v>
      </c>
      <c r="F16" s="124">
        <v>240000</v>
      </c>
      <c r="G16" s="124">
        <f t="shared" si="1"/>
        <v>240</v>
      </c>
      <c r="H16" s="180">
        <v>394</v>
      </c>
      <c r="I16" s="180">
        <v>363</v>
      </c>
      <c r="J16" s="180">
        <f t="shared" ref="J16:K18" si="9">$F16*$F16/H16/10^6</f>
        <v>146.19289340101523</v>
      </c>
      <c r="K16" s="180">
        <f t="shared" si="9"/>
        <v>158.67768595041323</v>
      </c>
      <c r="M16" s="124">
        <v>735</v>
      </c>
      <c r="N16" s="124">
        <v>2500</v>
      </c>
      <c r="O16" s="124">
        <f t="shared" si="4"/>
        <v>3250</v>
      </c>
      <c r="P16" s="124">
        <f t="shared" si="2"/>
        <v>3182.6433589078119</v>
      </c>
      <c r="Q16" s="124">
        <f t="shared" si="3"/>
        <v>4137.4363665801557</v>
      </c>
      <c r="R16" s="195">
        <v>3200</v>
      </c>
      <c r="S16" s="124">
        <f t="shared" si="5"/>
        <v>2864.3790230170307</v>
      </c>
      <c r="T16" s="124">
        <f t="shared" si="6"/>
        <v>3723.6927299221402</v>
      </c>
      <c r="U16" s="16"/>
    </row>
    <row r="17" spans="1:30" x14ac:dyDescent="0.2">
      <c r="B17" s="124">
        <v>287000</v>
      </c>
      <c r="C17" s="124">
        <f t="shared" si="0"/>
        <v>287</v>
      </c>
      <c r="D17" s="179">
        <f t="shared" ref="D17:D20" si="10">(D$21-D$15)*(C17-C$15)/(C$21-C$15)+D$15</f>
        <v>0.46205555555555555</v>
      </c>
      <c r="F17" s="124">
        <v>287000</v>
      </c>
      <c r="G17" s="124">
        <f t="shared" si="1"/>
        <v>287</v>
      </c>
      <c r="H17" s="180">
        <v>385</v>
      </c>
      <c r="I17" s="180">
        <v>340</v>
      </c>
      <c r="J17" s="180">
        <f t="shared" si="9"/>
        <v>213.94545454545454</v>
      </c>
      <c r="K17" s="180">
        <f t="shared" si="9"/>
        <v>242.26176470588234</v>
      </c>
      <c r="M17" s="124">
        <v>765</v>
      </c>
      <c r="N17" s="124">
        <v>2600</v>
      </c>
      <c r="O17" s="124">
        <f t="shared" si="4"/>
        <v>3380</v>
      </c>
      <c r="P17" s="124">
        <f t="shared" si="2"/>
        <v>3445.0490562544969</v>
      </c>
      <c r="Q17" s="124">
        <f t="shared" si="3"/>
        <v>4478.5637731308452</v>
      </c>
      <c r="R17" s="195"/>
      <c r="S17" s="124">
        <f t="shared" si="5"/>
        <v>3100.5441506290472</v>
      </c>
      <c r="T17" s="124">
        <f t="shared" si="6"/>
        <v>4030.7073958177607</v>
      </c>
      <c r="U17" s="16"/>
      <c r="AA17" s="62" t="s">
        <v>39</v>
      </c>
    </row>
    <row r="18" spans="1:30" x14ac:dyDescent="0.25">
      <c r="B18" s="124">
        <v>315000</v>
      </c>
      <c r="C18" s="124">
        <f t="shared" si="0"/>
        <v>315</v>
      </c>
      <c r="D18" s="179">
        <f t="shared" si="10"/>
        <v>0.45324074074074072</v>
      </c>
      <c r="F18" s="124">
        <v>315000</v>
      </c>
      <c r="G18" s="124">
        <f t="shared" si="1"/>
        <v>315</v>
      </c>
      <c r="H18" s="180">
        <v>375</v>
      </c>
      <c r="I18" s="180">
        <v>310</v>
      </c>
      <c r="J18" s="180">
        <f t="shared" si="9"/>
        <v>264.60000000000002</v>
      </c>
      <c r="K18" s="180">
        <f t="shared" si="9"/>
        <v>320.08064516129036</v>
      </c>
      <c r="M18" s="8"/>
      <c r="N18" s="8"/>
      <c r="O18" s="8"/>
      <c r="P18" s="8"/>
      <c r="Q18" s="8"/>
      <c r="R18" s="8"/>
      <c r="S18" s="8"/>
      <c r="T18" s="8"/>
      <c r="U18" s="8"/>
      <c r="X18" s="8"/>
      <c r="AA18" s="2" t="s">
        <v>395</v>
      </c>
    </row>
    <row r="19" spans="1:30" x14ac:dyDescent="0.2">
      <c r="B19" s="124">
        <v>345000</v>
      </c>
      <c r="C19" s="124">
        <f t="shared" si="0"/>
        <v>345</v>
      </c>
      <c r="D19" s="179">
        <f t="shared" si="10"/>
        <v>0.4437962962962963</v>
      </c>
      <c r="F19" s="181">
        <v>345000</v>
      </c>
      <c r="G19" s="181">
        <f t="shared" si="1"/>
        <v>345</v>
      </c>
      <c r="H19" s="181">
        <v>366</v>
      </c>
      <c r="I19" s="181">
        <v>280</v>
      </c>
      <c r="J19" s="181">
        <v>325</v>
      </c>
      <c r="K19" s="181">
        <v>425</v>
      </c>
      <c r="M19" s="62" t="s">
        <v>173</v>
      </c>
      <c r="N19" s="8"/>
      <c r="O19" s="8"/>
      <c r="P19" s="8"/>
      <c r="Q19" s="8"/>
      <c r="R19" s="8"/>
      <c r="S19" s="8"/>
      <c r="T19" s="8"/>
      <c r="U19" s="8"/>
      <c r="X19" s="8"/>
    </row>
    <row r="20" spans="1:30" x14ac:dyDescent="0.25">
      <c r="B20" s="124">
        <v>360000</v>
      </c>
      <c r="C20" s="124">
        <f t="shared" si="0"/>
        <v>360</v>
      </c>
      <c r="D20" s="179">
        <f t="shared" si="10"/>
        <v>0.43907407407407406</v>
      </c>
      <c r="F20" s="124">
        <v>360000</v>
      </c>
      <c r="G20" s="124">
        <f t="shared" si="1"/>
        <v>360</v>
      </c>
      <c r="H20" s="180">
        <v>360</v>
      </c>
      <c r="I20" s="180">
        <v>275</v>
      </c>
      <c r="J20" s="180">
        <f>$F20*$F20/H20/10^6</f>
        <v>360</v>
      </c>
      <c r="K20" s="180">
        <f>$F20*$F20/I20/10^6</f>
        <v>471.27272727272725</v>
      </c>
      <c r="M20" s="2" t="s">
        <v>393</v>
      </c>
    </row>
    <row r="21" spans="1:30" x14ac:dyDescent="0.25">
      <c r="B21" s="124">
        <v>500000</v>
      </c>
      <c r="C21" s="124">
        <f t="shared" si="0"/>
        <v>500</v>
      </c>
      <c r="D21" s="179">
        <v>0.39500000000000002</v>
      </c>
      <c r="F21" s="181">
        <v>500000</v>
      </c>
      <c r="G21" s="181">
        <f t="shared" si="1"/>
        <v>500</v>
      </c>
      <c r="H21" s="181">
        <v>294</v>
      </c>
      <c r="I21" s="181">
        <v>233</v>
      </c>
      <c r="J21" s="181">
        <v>850</v>
      </c>
      <c r="K21" s="181">
        <v>1075</v>
      </c>
      <c r="M21" s="2" t="s">
        <v>394</v>
      </c>
    </row>
    <row r="22" spans="1:30" x14ac:dyDescent="0.2">
      <c r="B22" s="124">
        <v>735000</v>
      </c>
      <c r="C22" s="124">
        <f t="shared" si="0"/>
        <v>735</v>
      </c>
      <c r="D22" s="179">
        <v>0.38</v>
      </c>
      <c r="F22" s="124">
        <v>735000</v>
      </c>
      <c r="G22" s="124">
        <f t="shared" si="1"/>
        <v>735</v>
      </c>
      <c r="H22" s="180">
        <v>270</v>
      </c>
      <c r="I22" s="180">
        <v>250</v>
      </c>
      <c r="J22" s="180">
        <f>$F22*$F22/H22/10^6</f>
        <v>2000.8333333333333</v>
      </c>
      <c r="K22" s="180">
        <f>$F22*$F22/I22/10^6</f>
        <v>2160.9</v>
      </c>
    </row>
    <row r="23" spans="1:30" x14ac:dyDescent="0.2">
      <c r="B23" s="124">
        <v>765000</v>
      </c>
      <c r="C23" s="124">
        <f t="shared" si="0"/>
        <v>765</v>
      </c>
      <c r="D23" s="179">
        <f>((C$23-C$21)/(C$22-C$21))*(D$22-D$21)+D$21</f>
        <v>0.37808510638297871</v>
      </c>
      <c r="F23" s="181">
        <v>765000</v>
      </c>
      <c r="G23" s="181">
        <f t="shared" si="1"/>
        <v>765</v>
      </c>
      <c r="H23" s="181">
        <v>266</v>
      </c>
      <c r="I23" s="181">
        <v>254</v>
      </c>
      <c r="J23" s="181">
        <v>2200</v>
      </c>
      <c r="K23" s="181">
        <v>2300</v>
      </c>
    </row>
    <row r="25" spans="1:30" x14ac:dyDescent="0.2">
      <c r="A25" s="62" t="s">
        <v>39</v>
      </c>
      <c r="AA25" s="54"/>
      <c r="AB25" s="45"/>
      <c r="AC25" s="199"/>
      <c r="AD25" s="199"/>
    </row>
    <row r="26" spans="1:30" x14ac:dyDescent="0.25">
      <c r="A26" s="2" t="s">
        <v>329</v>
      </c>
      <c r="AA26" s="54"/>
      <c r="AB26" s="45"/>
      <c r="AC26" s="199"/>
      <c r="AD26" s="199"/>
    </row>
    <row r="27" spans="1:30" x14ac:dyDescent="0.25">
      <c r="A27" s="2" t="s">
        <v>330</v>
      </c>
    </row>
    <row r="28" spans="1:30" x14ac:dyDescent="0.25">
      <c r="A28" s="2" t="s">
        <v>331</v>
      </c>
    </row>
    <row r="29" spans="1:30" x14ac:dyDescent="0.25">
      <c r="A29" s="2" t="s">
        <v>332</v>
      </c>
    </row>
    <row r="30" spans="1:30" x14ac:dyDescent="0.25">
      <c r="A30" s="2" t="s">
        <v>333</v>
      </c>
    </row>
    <row r="32" spans="1:30" x14ac:dyDescent="0.25">
      <c r="B32" s="2"/>
      <c r="C32" s="2"/>
      <c r="F32" s="2"/>
    </row>
    <row r="46" spans="27:30" x14ac:dyDescent="0.25">
      <c r="AA46" s="2"/>
      <c r="AB46" s="2"/>
      <c r="AC46" s="2"/>
      <c r="AD46" s="2"/>
    </row>
    <row r="102" spans="1:31" x14ac:dyDescent="0.2">
      <c r="A102" s="55"/>
      <c r="AE102" s="55"/>
    </row>
    <row r="103" spans="1:31" x14ac:dyDescent="0.2">
      <c r="A103" s="55"/>
      <c r="AE103" s="55"/>
    </row>
    <row r="104" spans="1:31" x14ac:dyDescent="0.25">
      <c r="Z104" s="2"/>
    </row>
    <row r="105" spans="1:31" x14ac:dyDescent="0.25">
      <c r="Z105" s="2"/>
    </row>
    <row r="106" spans="1:31" s="2" customFormat="1" x14ac:dyDescent="0.25">
      <c r="B106" s="45"/>
      <c r="C106" s="45"/>
      <c r="D106" s="45"/>
      <c r="E106" s="45"/>
      <c r="F106" s="45"/>
      <c r="G106" s="45"/>
      <c r="H106" s="45"/>
      <c r="I106" s="45"/>
      <c r="J106" s="45"/>
      <c r="K106" s="45"/>
      <c r="L106" s="45"/>
      <c r="M106" s="199"/>
      <c r="N106" s="199"/>
      <c r="O106" s="199"/>
      <c r="P106" s="199"/>
      <c r="Q106" s="199"/>
      <c r="R106" s="199"/>
      <c r="S106" s="199"/>
      <c r="T106" s="199"/>
      <c r="U106" s="199"/>
      <c r="W106" s="199"/>
      <c r="X106" s="199"/>
      <c r="Y106" s="199"/>
      <c r="Z106" s="45"/>
      <c r="AA106" s="56"/>
      <c r="AB106" s="54"/>
      <c r="AC106" s="54"/>
      <c r="AD106" s="54"/>
    </row>
    <row r="107" spans="1:31" s="2" customFormat="1" x14ac:dyDescent="0.25">
      <c r="B107" s="45"/>
      <c r="C107" s="45"/>
      <c r="D107" s="45"/>
      <c r="E107" s="45"/>
      <c r="F107" s="45"/>
      <c r="G107" s="45"/>
      <c r="H107" s="45"/>
      <c r="I107" s="45"/>
      <c r="J107" s="45"/>
      <c r="K107" s="45"/>
      <c r="L107" s="45"/>
      <c r="M107" s="199"/>
      <c r="N107" s="199"/>
      <c r="O107" s="199"/>
      <c r="P107" s="199"/>
      <c r="Q107" s="199"/>
      <c r="R107" s="199"/>
      <c r="S107" s="199"/>
      <c r="T107" s="199"/>
      <c r="U107" s="199"/>
      <c r="W107" s="199"/>
      <c r="X107" s="199"/>
      <c r="Y107" s="199"/>
      <c r="Z107" s="45"/>
      <c r="AA107" s="56"/>
      <c r="AB107" s="54"/>
      <c r="AC107" s="54"/>
      <c r="AD107" s="54"/>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PE-Sources</vt:lpstr>
      <vt:lpstr>Generation</vt:lpstr>
      <vt:lpstr>Storage</vt:lpstr>
      <vt:lpstr>HydroExisting</vt:lpstr>
      <vt:lpstr>HydroRenewals</vt:lpstr>
      <vt:lpstr>HydroGreenfield</vt:lpstr>
      <vt:lpstr>HydroPS</vt:lpstr>
      <vt:lpstr>Transmission</vt:lpstr>
      <vt:lpstr>Nodes</vt:lpstr>
      <vt:lpstr>Distribution</vt:lpstr>
      <vt:lpstr>System</vt:lpstr>
      <vt:lpstr>HGWh</vt:lpstr>
      <vt:lpstr>HMW</vt:lpstr>
      <vt:lpstr>FGWh</vt:lpstr>
      <vt:lpstr>FMW</vt:lpstr>
      <vt:lpstr>Hourly</vt:lpstr>
      <vt:lpstr>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Collins</dc:creator>
  <cp:lastModifiedBy>Richard Hendriks</cp:lastModifiedBy>
  <cp:lastPrinted>2019-05-29T14:46:03Z</cp:lastPrinted>
  <dcterms:created xsi:type="dcterms:W3CDTF">2018-03-01T23:28:31Z</dcterms:created>
  <dcterms:modified xsi:type="dcterms:W3CDTF">2021-05-17T01:01:15Z</dcterms:modified>
</cp:coreProperties>
</file>