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Fall2022\PChemLab\"/>
    </mc:Choice>
  </mc:AlternateContent>
  <xr:revisionPtr revIDLastSave="0" documentId="13_ncr:1_{11F5188B-859B-4A60-B2BD-A83FCFD6AE29}" xr6:coauthVersionLast="47" xr6:coauthVersionMax="47" xr10:uidLastSave="{00000000-0000-0000-0000-000000000000}"/>
  <bookViews>
    <workbookView xWindow="-120" yWindow="-120" windowWidth="29040" windowHeight="15720" activeTab="1" xr2:uid="{EFE65110-107A-44E6-9116-D3E3FC84E6F0}"/>
  </bookViews>
  <sheets>
    <sheet name="Trial 1" sheetId="1" r:id="rId1"/>
    <sheet name="Trial 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F47" i="2"/>
  <c r="D57" i="2"/>
  <c r="C57" i="2"/>
  <c r="C47" i="2"/>
  <c r="D47" i="2"/>
  <c r="D46" i="2"/>
  <c r="C46" i="2"/>
  <c r="C48" i="2"/>
  <c r="G3" i="3"/>
  <c r="G4" i="3"/>
  <c r="G5" i="3"/>
  <c r="G6" i="3"/>
  <c r="G7" i="3"/>
  <c r="G8" i="3"/>
  <c r="G9" i="3"/>
  <c r="G10" i="3"/>
  <c r="G11" i="3"/>
  <c r="G2" i="3"/>
  <c r="F2" i="3"/>
  <c r="F4" i="3"/>
  <c r="F5" i="3"/>
  <c r="F6" i="3"/>
  <c r="F7" i="3"/>
  <c r="F8" i="3"/>
  <c r="F9" i="3"/>
  <c r="F10" i="3"/>
  <c r="F11" i="3"/>
  <c r="F3" i="3"/>
  <c r="E2" i="1"/>
  <c r="J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2" i="2"/>
  <c r="D2" i="2"/>
  <c r="D3" i="2"/>
  <c r="F3" i="2" s="1"/>
  <c r="D4" i="2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D36" i="2"/>
  <c r="F36" i="2" s="1"/>
  <c r="D37" i="2"/>
  <c r="F37" i="2" s="1"/>
  <c r="D38" i="2"/>
  <c r="F38" i="2" s="1"/>
  <c r="D39" i="2"/>
  <c r="F39" i="2" s="1"/>
  <c r="D40" i="2"/>
  <c r="F40" i="2" s="1"/>
  <c r="D41" i="2"/>
  <c r="D42" i="2"/>
  <c r="F42" i="2" s="1"/>
  <c r="D43" i="2"/>
  <c r="F43" i="2" s="1"/>
  <c r="A5" i="3"/>
  <c r="A6" i="3" s="1"/>
  <c r="A7" i="3" s="1"/>
  <c r="A8" i="3" s="1"/>
  <c r="A9" i="3" s="1"/>
  <c r="A10" i="3" s="1"/>
  <c r="A11" i="3" s="1"/>
  <c r="A4" i="3"/>
  <c r="A3" i="3"/>
  <c r="F2" i="2"/>
  <c r="F4" i="2"/>
  <c r="F20" i="2"/>
  <c r="F35" i="2"/>
  <c r="F41" i="2"/>
  <c r="C2" i="1"/>
  <c r="C3" i="1"/>
  <c r="E3" i="1" s="1"/>
  <c r="C4" i="1"/>
  <c r="C5" i="1"/>
  <c r="C6" i="1"/>
  <c r="C7" i="1"/>
  <c r="E7" i="1" s="1"/>
  <c r="C8" i="1"/>
  <c r="C9" i="1"/>
  <c r="E9" i="1" s="1"/>
  <c r="C10" i="1"/>
  <c r="E10" i="1" s="1"/>
  <c r="C11" i="1"/>
  <c r="E11" i="1" s="1"/>
  <c r="C12" i="1"/>
  <c r="C13" i="1"/>
  <c r="C14" i="1"/>
  <c r="C15" i="1"/>
  <c r="E15" i="1" s="1"/>
  <c r="C16" i="1"/>
  <c r="C17" i="1"/>
  <c r="E17" i="1" s="1"/>
  <c r="C18" i="1"/>
  <c r="E18" i="1" s="1"/>
  <c r="C19" i="1"/>
  <c r="E19" i="1" s="1"/>
  <c r="C20" i="1"/>
  <c r="C21" i="1"/>
  <c r="C22" i="1"/>
  <c r="C23" i="1"/>
  <c r="E23" i="1" s="1"/>
  <c r="C24" i="1"/>
  <c r="C25" i="1"/>
  <c r="E25" i="1" s="1"/>
  <c r="C26" i="1"/>
  <c r="E26" i="1" s="1"/>
  <c r="C27" i="1"/>
  <c r="E27" i="1" s="1"/>
  <c r="C28" i="1"/>
  <c r="C29" i="1"/>
  <c r="C30" i="1"/>
  <c r="C31" i="1"/>
  <c r="E31" i="1" s="1"/>
  <c r="C32" i="1"/>
  <c r="C33" i="1"/>
  <c r="E33" i="1" s="1"/>
  <c r="C34" i="1"/>
  <c r="E34" i="1" s="1"/>
  <c r="C35" i="1"/>
  <c r="E35" i="1" s="1"/>
  <c r="C36" i="1"/>
  <c r="C37" i="1"/>
  <c r="C38" i="1"/>
  <c r="C39" i="1"/>
  <c r="E39" i="1" s="1"/>
  <c r="C40" i="1"/>
  <c r="E4" i="1"/>
  <c r="E5" i="1"/>
  <c r="E6" i="1"/>
  <c r="E8" i="1"/>
  <c r="E12" i="1"/>
  <c r="E13" i="1"/>
  <c r="E14" i="1"/>
  <c r="E16" i="1"/>
  <c r="E20" i="1"/>
  <c r="E21" i="1"/>
  <c r="E22" i="1"/>
  <c r="E24" i="1"/>
  <c r="E28" i="1"/>
  <c r="E29" i="1"/>
  <c r="E30" i="1"/>
  <c r="E32" i="1"/>
  <c r="E36" i="1"/>
  <c r="E37" i="1"/>
  <c r="E38" i="1"/>
  <c r="E40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2" i="1"/>
  <c r="F2" i="1" s="1"/>
  <c r="H12" i="3" l="1"/>
  <c r="G12" i="3"/>
</calcChain>
</file>

<file path=xl/sharedStrings.xml><?xml version="1.0" encoding="utf-8"?>
<sst xmlns="http://schemas.openxmlformats.org/spreadsheetml/2006/main" count="20" uniqueCount="14">
  <si>
    <t>T(C)</t>
  </si>
  <si>
    <t>T(K)</t>
  </si>
  <si>
    <t>1/T(K^-)</t>
  </si>
  <si>
    <t>ln(P)(ln psi)</t>
  </si>
  <si>
    <t>P(psi,gauge)</t>
  </si>
  <si>
    <t>P(atm)</t>
  </si>
  <si>
    <t>ln(P)(ln atm)</t>
  </si>
  <si>
    <t>T1 (K)</t>
  </si>
  <si>
    <t>T2 (K)</t>
  </si>
  <si>
    <t>P1 (atm)</t>
  </si>
  <si>
    <t>P2 (atm)</t>
  </si>
  <si>
    <t>Pressure ATM</t>
  </si>
  <si>
    <t>H</t>
  </si>
  <si>
    <t>26565+-719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</si>
</sst>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'Trial 1'!$E$2:$E$40</c:f>
              <c:numCache>
                <c:formatCode>General</c:formatCode>
                <c:ptCount val="39"/>
                <c:pt idx="0">
                  <c:v>0.25219569803519792</c:v>
                </c:pt>
                <c:pt idx="1">
                  <c:v>0.39943754294062339</c:v>
                </c:pt>
                <c:pt idx="2">
                  <c:v>0.52775580379138365</c:v>
                </c:pt>
                <c:pt idx="3">
                  <c:v>0.60498014309169867</c:v>
                </c:pt>
                <c:pt idx="4">
                  <c:v>0.67666603262107383</c:v>
                </c:pt>
                <c:pt idx="5">
                  <c:v>0.74355501000283286</c:v>
                </c:pt>
                <c:pt idx="6">
                  <c:v>0.80624898577418058</c:v>
                </c:pt>
                <c:pt idx="7">
                  <c:v>0.83618108866419172</c:v>
                </c:pt>
                <c:pt idx="8">
                  <c:v>0.893484575763422</c:v>
                </c:pt>
                <c:pt idx="9">
                  <c:v>0.94768158158622806</c:v>
                </c:pt>
                <c:pt idx="10">
                  <c:v>0.99909166767115365</c:v>
                </c:pt>
                <c:pt idx="11">
                  <c:v>1.0238383986183761</c:v>
                </c:pt>
                <c:pt idx="12">
                  <c:v>1.0715671251301371</c:v>
                </c:pt>
                <c:pt idx="13">
                  <c:v>1.117121218792579</c:v>
                </c:pt>
                <c:pt idx="14">
                  <c:v>1.1606902370274386</c:v>
                </c:pt>
                <c:pt idx="15">
                  <c:v>1.1817829748777104</c:v>
                </c:pt>
                <c:pt idx="16">
                  <c:v>1.222678903077471</c:v>
                </c:pt>
                <c:pt idx="17">
                  <c:v>1.2425163208020931</c:v>
                </c:pt>
                <c:pt idx="18">
                  <c:v>1.2810482406515682</c:v>
                </c:pt>
                <c:pt idx="19">
                  <c:v>1.318150373756946</c:v>
                </c:pt>
                <c:pt idx="20">
                  <c:v>1.3361976784642935</c:v>
                </c:pt>
                <c:pt idx="21">
                  <c:v>1.3713436151788156</c:v>
                </c:pt>
                <c:pt idx="22">
                  <c:v>1.3884639673806893</c:v>
                </c:pt>
                <c:pt idx="23">
                  <c:v>1.4218496740857383</c:v>
                </c:pt>
                <c:pt idx="24">
                  <c:v>1.4541566912412027</c:v>
                </c:pt>
                <c:pt idx="25">
                  <c:v>1.4699270431721332</c:v>
                </c:pt>
                <c:pt idx="26">
                  <c:v>1.4854525474411344</c:v>
                </c:pt>
                <c:pt idx="27">
                  <c:v>1.5157986220884407</c:v>
                </c:pt>
                <c:pt idx="28">
                  <c:v>1.5452508700512912</c:v>
                </c:pt>
                <c:pt idx="29">
                  <c:v>1.5738604426202267</c:v>
                </c:pt>
                <c:pt idx="30">
                  <c:v>1.587864030023747</c:v>
                </c:pt>
                <c:pt idx="31">
                  <c:v>1.6152962878407338</c:v>
                </c:pt>
                <c:pt idx="32">
                  <c:v>1.628735283921251</c:v>
                </c:pt>
                <c:pt idx="33">
                  <c:v>1.628735283921251</c:v>
                </c:pt>
                <c:pt idx="34">
                  <c:v>1.628735283921251</c:v>
                </c:pt>
                <c:pt idx="35">
                  <c:v>1.628735283921251</c:v>
                </c:pt>
                <c:pt idx="36">
                  <c:v>1.628735283921251</c:v>
                </c:pt>
                <c:pt idx="37">
                  <c:v>1.628735283921251</c:v>
                </c:pt>
                <c:pt idx="38">
                  <c:v>1.628735283921251</c:v>
                </c:pt>
              </c:numCache>
            </c:numRef>
          </c:xVal>
          <c:yVal>
            <c:numRef>
              <c:f>'Trial 1'!$F$2:$F$40</c:f>
              <c:numCache>
                <c:formatCode>General</c:formatCode>
                <c:ptCount val="39"/>
                <c:pt idx="0">
                  <c:v>5.0390526581002779E-3</c:v>
                </c:pt>
                <c:pt idx="1">
                  <c:v>5.0037528146109587E-3</c:v>
                </c:pt>
                <c:pt idx="2">
                  <c:v>4.964010920824026E-3</c:v>
                </c:pt>
                <c:pt idx="3">
                  <c:v>4.9419322955275525E-3</c:v>
                </c:pt>
                <c:pt idx="4">
                  <c:v>4.9152125829442124E-3</c:v>
                </c:pt>
                <c:pt idx="5">
                  <c:v>4.8959608323133419E-3</c:v>
                </c:pt>
                <c:pt idx="6">
                  <c:v>4.8697345994643303E-3</c:v>
                </c:pt>
                <c:pt idx="7">
                  <c:v>4.8579062424095225E-3</c:v>
                </c:pt>
                <c:pt idx="8">
                  <c:v>4.8437878420925168E-3</c:v>
                </c:pt>
                <c:pt idx="9">
                  <c:v>4.834421078075901E-3</c:v>
                </c:pt>
                <c:pt idx="10">
                  <c:v>4.8181161165984105E-3</c:v>
                </c:pt>
                <c:pt idx="11">
                  <c:v>4.8042277203939471E-3</c:v>
                </c:pt>
                <c:pt idx="12">
                  <c:v>4.7904191616766475E-3</c:v>
                </c:pt>
                <c:pt idx="13">
                  <c:v>4.7766897540004781E-3</c:v>
                </c:pt>
                <c:pt idx="14">
                  <c:v>4.7698545194371578E-3</c:v>
                </c:pt>
                <c:pt idx="15">
                  <c:v>4.7585058291696415E-3</c:v>
                </c:pt>
                <c:pt idx="16">
                  <c:v>4.7449584816132862E-3</c:v>
                </c:pt>
                <c:pt idx="17">
                  <c:v>4.7337278106508885E-3</c:v>
                </c:pt>
                <c:pt idx="18">
                  <c:v>4.727014890096904E-3</c:v>
                </c:pt>
                <c:pt idx="19">
                  <c:v>4.7158688988446123E-3</c:v>
                </c:pt>
                <c:pt idx="20">
                  <c:v>4.7047753469771818E-3</c:v>
                </c:pt>
                <c:pt idx="21">
                  <c:v>4.698144233027955E-3</c:v>
                </c:pt>
                <c:pt idx="22">
                  <c:v>4.6893317702227438E-3</c:v>
                </c:pt>
                <c:pt idx="23">
                  <c:v>4.6827440880355892E-3</c:v>
                </c:pt>
                <c:pt idx="24">
                  <c:v>4.6718056528848402E-3</c:v>
                </c:pt>
                <c:pt idx="25">
                  <c:v>4.6630916297505246E-3</c:v>
                </c:pt>
                <c:pt idx="26">
                  <c:v>4.6565774155995351E-3</c:v>
                </c:pt>
                <c:pt idx="27">
                  <c:v>4.6479200557750415E-3</c:v>
                </c:pt>
                <c:pt idx="28">
                  <c:v>4.6436034362665433E-3</c:v>
                </c:pt>
                <c:pt idx="29">
                  <c:v>4.6328468844104706E-3</c:v>
                </c:pt>
                <c:pt idx="30">
                  <c:v>4.6264168401572983E-3</c:v>
                </c:pt>
                <c:pt idx="31">
                  <c:v>4.6200046200046202E-3</c:v>
                </c:pt>
                <c:pt idx="32">
                  <c:v>4.6136101499423309E-3</c:v>
                </c:pt>
                <c:pt idx="33">
                  <c:v>4.611482591653217E-3</c:v>
                </c:pt>
                <c:pt idx="34">
                  <c:v>4.611482591653217E-3</c:v>
                </c:pt>
                <c:pt idx="35">
                  <c:v>4.611482591653217E-3</c:v>
                </c:pt>
                <c:pt idx="36">
                  <c:v>4.611482591653217E-3</c:v>
                </c:pt>
                <c:pt idx="37">
                  <c:v>4.611482591653217E-3</c:v>
                </c:pt>
                <c:pt idx="38">
                  <c:v>4.611482591653217E-3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1-46B8-A5B5-29E8BE063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557743"/>
        <c:axId val="1841559823"/>
      </c:scatterChart>
      <c:valAx>
        <c:axId val="184155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59823"/>
        <c:crosses val="autoZero"/>
        <c:crossBetween val="midCat"/>
      </c:valAx>
      <c:valAx>
        <c:axId val="18415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5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21172353455818E-2"/>
                  <c:y val="-0.4862033391659376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2'!$E$3:$E$39</c:f>
              <c:numCache>
                <c:formatCode>General</c:formatCode>
                <c:ptCount val="37"/>
                <c:pt idx="0">
                  <c:v>5.033979360684622E-3</c:v>
                </c:pt>
                <c:pt idx="1">
                  <c:v>5.0087653393438526E-3</c:v>
                </c:pt>
                <c:pt idx="2">
                  <c:v>4.9862877088007983E-3</c:v>
                </c:pt>
                <c:pt idx="3">
                  <c:v>4.964010920824026E-3</c:v>
                </c:pt>
                <c:pt idx="4">
                  <c:v>4.9443757725587149E-3</c:v>
                </c:pt>
                <c:pt idx="5">
                  <c:v>4.9297510475720986E-3</c:v>
                </c:pt>
                <c:pt idx="6">
                  <c:v>4.9079754601226997E-3</c:v>
                </c:pt>
                <c:pt idx="7">
                  <c:v>4.8959608323133419E-3</c:v>
                </c:pt>
                <c:pt idx="8">
                  <c:v>4.8792388387411565E-3</c:v>
                </c:pt>
                <c:pt idx="9">
                  <c:v>4.8649963512527369E-3</c:v>
                </c:pt>
                <c:pt idx="10">
                  <c:v>4.8531909730647905E-3</c:v>
                </c:pt>
                <c:pt idx="11">
                  <c:v>4.8390999274135014E-3</c:v>
                </c:pt>
                <c:pt idx="12">
                  <c:v>4.8274197441467541E-3</c:v>
                </c:pt>
                <c:pt idx="13">
                  <c:v>4.8134777376654643E-3</c:v>
                </c:pt>
                <c:pt idx="14">
                  <c:v>4.8019207683073235E-3</c:v>
                </c:pt>
                <c:pt idx="15">
                  <c:v>4.7904191616766475E-3</c:v>
                </c:pt>
                <c:pt idx="16">
                  <c:v>4.7812574707147984E-3</c:v>
                </c:pt>
                <c:pt idx="17">
                  <c:v>4.7698545194371578E-3</c:v>
                </c:pt>
                <c:pt idx="18">
                  <c:v>4.7585058291696415E-3</c:v>
                </c:pt>
                <c:pt idx="19">
                  <c:v>4.7472110135295519E-3</c:v>
                </c:pt>
                <c:pt idx="20">
                  <c:v>4.7382136934375745E-3</c:v>
                </c:pt>
                <c:pt idx="21">
                  <c:v>4.7292504138094112E-3</c:v>
                </c:pt>
                <c:pt idx="22">
                  <c:v>4.7180938900684127E-3</c:v>
                </c:pt>
                <c:pt idx="23">
                  <c:v>4.7069898799717586E-3</c:v>
                </c:pt>
                <c:pt idx="24">
                  <c:v>4.7003525264394837E-3</c:v>
                </c:pt>
                <c:pt idx="25">
                  <c:v>4.6915317851278443E-3</c:v>
                </c:pt>
                <c:pt idx="26">
                  <c:v>4.6849379245724994E-3</c:v>
                </c:pt>
                <c:pt idx="27">
                  <c:v>4.6761748889408471E-3</c:v>
                </c:pt>
                <c:pt idx="28">
                  <c:v>4.6718056528848402E-3</c:v>
                </c:pt>
                <c:pt idx="29">
                  <c:v>4.6609182008855747E-3</c:v>
                </c:pt>
                <c:pt idx="30">
                  <c:v>4.6544100535257163E-3</c:v>
                </c:pt>
                <c:pt idx="31">
                  <c:v>4.6457607433217198E-3</c:v>
                </c:pt>
                <c:pt idx="32">
                  <c:v>4.6392948271862678E-3</c:v>
                </c:pt>
                <c:pt idx="33">
                  <c:v>4.6307015512850203E-3</c:v>
                </c:pt>
                <c:pt idx="34">
                  <c:v>4.6242774566473991E-3</c:v>
                </c:pt>
                <c:pt idx="35">
                  <c:v>4.6136101499423309E-3</c:v>
                </c:pt>
                <c:pt idx="36">
                  <c:v>4.6072333563695004E-3</c:v>
                </c:pt>
              </c:numCache>
            </c:numRef>
          </c:xVal>
          <c:yVal>
            <c:numRef>
              <c:f>'Trial 2'!$F$3:$F$39</c:f>
              <c:numCache>
                <c:formatCode>General</c:formatCode>
                <c:ptCount val="37"/>
                <c:pt idx="0">
                  <c:v>0.25219569803519792</c:v>
                </c:pt>
                <c:pt idx="1">
                  <c:v>0.32852419606212907</c:v>
                </c:pt>
                <c:pt idx="2">
                  <c:v>0.39943754294062339</c:v>
                </c:pt>
                <c:pt idx="3">
                  <c:v>0.46565345986425533</c:v>
                </c:pt>
                <c:pt idx="4">
                  <c:v>0.52775580379138365</c:v>
                </c:pt>
                <c:pt idx="5">
                  <c:v>0.5862259177027348</c:v>
                </c:pt>
                <c:pt idx="6">
                  <c:v>0.64146530870677632</c:v>
                </c:pt>
                <c:pt idx="7">
                  <c:v>0.67666603262107383</c:v>
                </c:pt>
                <c:pt idx="8">
                  <c:v>0.74355501000283286</c:v>
                </c:pt>
                <c:pt idx="9">
                  <c:v>0.77539323427026319</c:v>
                </c:pt>
                <c:pt idx="10">
                  <c:v>0.80624898577418058</c:v>
                </c:pt>
                <c:pt idx="11">
                  <c:v>0.86524323727084762</c:v>
                </c:pt>
                <c:pt idx="12">
                  <c:v>0.90731167905836363</c:v>
                </c:pt>
                <c:pt idx="13">
                  <c:v>0.94768158158622806</c:v>
                </c:pt>
                <c:pt idx="14">
                  <c:v>0.97371696287154474</c:v>
                </c:pt>
                <c:pt idx="15">
                  <c:v>1.0238383986183761</c:v>
                </c:pt>
                <c:pt idx="16">
                  <c:v>1.0479874887669005</c:v>
                </c:pt>
                <c:pt idx="17">
                  <c:v>1.0831516689202174</c:v>
                </c:pt>
                <c:pt idx="18">
                  <c:v>1.117121218792579</c:v>
                </c:pt>
                <c:pt idx="19">
                  <c:v>1.1391429915634783</c:v>
                </c:pt>
                <c:pt idx="20">
                  <c:v>1.1817829748777104</c:v>
                </c:pt>
                <c:pt idx="21">
                  <c:v>1.2126106444096654</c:v>
                </c:pt>
                <c:pt idx="22">
                  <c:v>1.2425163208020931</c:v>
                </c:pt>
                <c:pt idx="23">
                  <c:v>1.2619678578528344</c:v>
                </c:pt>
                <c:pt idx="24">
                  <c:v>1.2997713683708036</c:v>
                </c:pt>
                <c:pt idx="25">
                  <c:v>1.3272147387090114</c:v>
                </c:pt>
                <c:pt idx="26">
                  <c:v>1.353925043483724</c:v>
                </c:pt>
                <c:pt idx="27">
                  <c:v>1.3884639673806893</c:v>
                </c:pt>
                <c:pt idx="28">
                  <c:v>1.4052961399396711</c:v>
                </c:pt>
                <c:pt idx="29">
                  <c:v>1.4381336449095914</c:v>
                </c:pt>
                <c:pt idx="30">
                  <c:v>1.4699270431721332</c:v>
                </c:pt>
                <c:pt idx="31">
                  <c:v>1.4854525474411344</c:v>
                </c:pt>
                <c:pt idx="32">
                  <c:v>1.5157986220884407</c:v>
                </c:pt>
                <c:pt idx="33">
                  <c:v>1.5306331715148753</c:v>
                </c:pt>
                <c:pt idx="34">
                  <c:v>1.5596579663019239</c:v>
                </c:pt>
                <c:pt idx="35">
                  <c:v>1.587864030023747</c:v>
                </c:pt>
                <c:pt idx="36">
                  <c:v>1.6152962878407338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C-46E5-AF8C-62EC65063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73823"/>
        <c:axId val="614675071"/>
      </c:scatterChart>
      <c:valAx>
        <c:axId val="614673823"/>
        <c:scaling>
          <c:orientation val="minMax"/>
          <c:max val="5.0600000000000011E-3"/>
          <c:min val="4.550000000000001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Inverse temperature</a:t>
                </a:r>
                <a:r>
                  <a:rPr lang="en-US" baseline="0"/>
                  <a:t> (K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75071"/>
        <c:crosses val="autoZero"/>
        <c:crossBetween val="midCat"/>
        <c:majorUnit val="1.0000000000000003E-4"/>
        <c:minorUnit val="5.0000000000000023E-5"/>
      </c:valAx>
      <c:valAx>
        <c:axId val="61467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Logarithmic Pressure (ln atm)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67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'Trial 2'!$C$3:$C$43</c:f>
              <c:numCache>
                <c:formatCode>General</c:formatCode>
                <c:ptCount val="41"/>
                <c:pt idx="0">
                  <c:v>198.64999999999998</c:v>
                </c:pt>
                <c:pt idx="1">
                  <c:v>199.64999999999998</c:v>
                </c:pt>
                <c:pt idx="2">
                  <c:v>200.54999999999998</c:v>
                </c:pt>
                <c:pt idx="3">
                  <c:v>201.45</c:v>
                </c:pt>
                <c:pt idx="4">
                  <c:v>202.24999999999997</c:v>
                </c:pt>
                <c:pt idx="5">
                  <c:v>202.84999999999997</c:v>
                </c:pt>
                <c:pt idx="6">
                  <c:v>203.74999999999997</c:v>
                </c:pt>
                <c:pt idx="7">
                  <c:v>204.24999999999997</c:v>
                </c:pt>
                <c:pt idx="8">
                  <c:v>204.95</c:v>
                </c:pt>
                <c:pt idx="9">
                  <c:v>205.54999999999998</c:v>
                </c:pt>
                <c:pt idx="10">
                  <c:v>206.04999999999998</c:v>
                </c:pt>
                <c:pt idx="11">
                  <c:v>206.64999999999998</c:v>
                </c:pt>
                <c:pt idx="12">
                  <c:v>207.14999999999998</c:v>
                </c:pt>
                <c:pt idx="13">
                  <c:v>207.74999999999997</c:v>
                </c:pt>
                <c:pt idx="14">
                  <c:v>208.24999999999997</c:v>
                </c:pt>
                <c:pt idx="15">
                  <c:v>208.74999999999997</c:v>
                </c:pt>
                <c:pt idx="16">
                  <c:v>209.14999999999998</c:v>
                </c:pt>
                <c:pt idx="17">
                  <c:v>209.64999999999998</c:v>
                </c:pt>
                <c:pt idx="18">
                  <c:v>210.14999999999998</c:v>
                </c:pt>
                <c:pt idx="19">
                  <c:v>210.64999999999998</c:v>
                </c:pt>
                <c:pt idx="20">
                  <c:v>211.04999999999998</c:v>
                </c:pt>
                <c:pt idx="21">
                  <c:v>211.45</c:v>
                </c:pt>
                <c:pt idx="22">
                  <c:v>211.95</c:v>
                </c:pt>
                <c:pt idx="23">
                  <c:v>212.45</c:v>
                </c:pt>
                <c:pt idx="24">
                  <c:v>212.74999999999997</c:v>
                </c:pt>
                <c:pt idx="25">
                  <c:v>213.14999999999998</c:v>
                </c:pt>
                <c:pt idx="26">
                  <c:v>213.45</c:v>
                </c:pt>
                <c:pt idx="27">
                  <c:v>213.84999999999997</c:v>
                </c:pt>
                <c:pt idx="28">
                  <c:v>214.04999999999998</c:v>
                </c:pt>
                <c:pt idx="29">
                  <c:v>214.54999999999998</c:v>
                </c:pt>
                <c:pt idx="30">
                  <c:v>214.84999999999997</c:v>
                </c:pt>
                <c:pt idx="31">
                  <c:v>215.24999999999997</c:v>
                </c:pt>
                <c:pt idx="32">
                  <c:v>215.54999999999998</c:v>
                </c:pt>
                <c:pt idx="33">
                  <c:v>215.95</c:v>
                </c:pt>
                <c:pt idx="34">
                  <c:v>216.24999999999997</c:v>
                </c:pt>
                <c:pt idx="35">
                  <c:v>216.74999999999997</c:v>
                </c:pt>
                <c:pt idx="36">
                  <c:v>217.04999999999998</c:v>
                </c:pt>
                <c:pt idx="37">
                  <c:v>216.84999999999997</c:v>
                </c:pt>
                <c:pt idx="38">
                  <c:v>216.74999999999997</c:v>
                </c:pt>
                <c:pt idx="39">
                  <c:v>216.84999999999997</c:v>
                </c:pt>
                <c:pt idx="40">
                  <c:v>216.64999999999998</c:v>
                </c:pt>
              </c:numCache>
            </c:numRef>
          </c:xVal>
          <c:yVal>
            <c:numRef>
              <c:f>'Trial 2'!$D$3:$D$43</c:f>
              <c:numCache>
                <c:formatCode>General</c:formatCode>
                <c:ptCount val="41"/>
                <c:pt idx="0">
                  <c:v>1.2868478462399999</c:v>
                </c:pt>
                <c:pt idx="1">
                  <c:v>1.3889168462399999</c:v>
                </c:pt>
                <c:pt idx="2">
                  <c:v>1.4909858462399999</c:v>
                </c:pt>
                <c:pt idx="3">
                  <c:v>1.5930548462399998</c:v>
                </c:pt>
                <c:pt idx="4">
                  <c:v>1.6951238462399998</c:v>
                </c:pt>
                <c:pt idx="5">
                  <c:v>1.7971928462399998</c:v>
                </c:pt>
                <c:pt idx="6">
                  <c:v>1.8992618462399997</c:v>
                </c:pt>
                <c:pt idx="7">
                  <c:v>1.9673078462399998</c:v>
                </c:pt>
                <c:pt idx="8">
                  <c:v>2.1033998462399999</c:v>
                </c:pt>
                <c:pt idx="9">
                  <c:v>2.1714458462399997</c:v>
                </c:pt>
                <c:pt idx="10">
                  <c:v>2.23949184624</c:v>
                </c:pt>
                <c:pt idx="11">
                  <c:v>2.3755838462399996</c:v>
                </c:pt>
                <c:pt idx="12">
                  <c:v>2.4776528462399998</c:v>
                </c:pt>
                <c:pt idx="13">
                  <c:v>2.5797218462399996</c:v>
                </c:pt>
                <c:pt idx="14">
                  <c:v>2.6477678462399998</c:v>
                </c:pt>
                <c:pt idx="15">
                  <c:v>2.7838598462399999</c:v>
                </c:pt>
                <c:pt idx="16">
                  <c:v>2.8519058462399998</c:v>
                </c:pt>
                <c:pt idx="17">
                  <c:v>2.9539748462399995</c:v>
                </c:pt>
                <c:pt idx="18">
                  <c:v>3.0560438462399997</c:v>
                </c:pt>
                <c:pt idx="19">
                  <c:v>3.1240898462399995</c:v>
                </c:pt>
                <c:pt idx="20">
                  <c:v>3.2601818462399996</c:v>
                </c:pt>
                <c:pt idx="21">
                  <c:v>3.3622508462399998</c:v>
                </c:pt>
                <c:pt idx="22">
                  <c:v>3.4643198462399996</c:v>
                </c:pt>
                <c:pt idx="23">
                  <c:v>3.5323658462399998</c:v>
                </c:pt>
                <c:pt idx="24">
                  <c:v>3.6684578462399995</c:v>
                </c:pt>
                <c:pt idx="25">
                  <c:v>3.7705268462399997</c:v>
                </c:pt>
                <c:pt idx="26">
                  <c:v>3.8725958462399999</c:v>
                </c:pt>
                <c:pt idx="27">
                  <c:v>4.00868784624</c:v>
                </c:pt>
                <c:pt idx="28">
                  <c:v>4.0767338462399998</c:v>
                </c:pt>
                <c:pt idx="29">
                  <c:v>4.2128258462399994</c:v>
                </c:pt>
                <c:pt idx="30">
                  <c:v>4.34891784624</c:v>
                </c:pt>
                <c:pt idx="31">
                  <c:v>4.4169638462399998</c:v>
                </c:pt>
                <c:pt idx="32">
                  <c:v>4.5530558462399995</c:v>
                </c:pt>
                <c:pt idx="33">
                  <c:v>4.6211018462399993</c:v>
                </c:pt>
                <c:pt idx="34">
                  <c:v>4.7571938462399999</c:v>
                </c:pt>
                <c:pt idx="35">
                  <c:v>4.8932858462399995</c:v>
                </c:pt>
                <c:pt idx="36">
                  <c:v>5.0293778462399992</c:v>
                </c:pt>
                <c:pt idx="37">
                  <c:v>5.0634008462399995</c:v>
                </c:pt>
                <c:pt idx="38">
                  <c:v>5.0974238462399999</c:v>
                </c:pt>
                <c:pt idx="39">
                  <c:v>5.1314468462399994</c:v>
                </c:pt>
                <c:pt idx="40">
                  <c:v>5.1314468462399994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3C-4A6E-8CEC-38AD6D44B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02927"/>
        <c:axId val="730908335"/>
      </c:scatterChart>
      <c:valAx>
        <c:axId val="73090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0.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908335"/>
        <c:crosses val="autoZero"/>
        <c:crossBetween val="midCat"/>
      </c:valAx>
      <c:valAx>
        <c:axId val="7309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(atm)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90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509587</xdr:colOff>
      <xdr:row>18</xdr:row>
      <xdr:rowOff>42862</xdr:rowOff>
    </xdr:from>
    <xdr:to>
      <xdr:col>14</xdr:col>
      <xdr:colOff>204787</xdr:colOff>
      <xdr:row>32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A4AAF-76B1-783B-22B6-0E8D9F754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227772</xdr:colOff>
      <xdr:row>6</xdr:row>
      <xdr:rowOff>139976</xdr:rowOff>
    </xdr:from>
    <xdr:to>
      <xdr:col>14</xdr:col>
      <xdr:colOff>509380</xdr:colOff>
      <xdr:row>21</xdr:row>
      <xdr:rowOff>25676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368F72-5E8C-6AA4-CBE8-A2148319B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409989</xdr:colOff>
      <xdr:row>47</xdr:row>
      <xdr:rowOff>48867</xdr:rowOff>
    </xdr:from>
    <xdr:to>
      <xdr:col>14</xdr:col>
      <xdr:colOff>78684</xdr:colOff>
      <xdr:row>61</xdr:row>
      <xdr:rowOff>125067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2614D0-B849-5C1B-0FF7-A98066CA9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5B1D-CC53-48FB-BF04-D278D673D193}">
  <dimension ref="A1:F40"/>
  <sheetViews>
    <sheetView topLeftCell="B1" workbookViewId="0">
      <selection activeCell="E2" sqref="E2"/>
    </sheetView>
  </sheetViews>
  <sheetFormatPr defaultRowHeight="15" x14ac:dyDescent="0.25"/>
  <cols>
    <col min="1" max="1" width="13.5703125" customWidth="1"/>
    <col min="2" max="3" width="10.5703125" customWidth="1"/>
    <col min="5" max="5" width="13.28515625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</row>
    <row r="2" spans="1:6" x14ac:dyDescent="0.25">
      <c r="A2">
        <v>4</v>
      </c>
      <c r="B2">
        <v>-74.7</v>
      </c>
      <c r="C2">
        <f>(A2+14.91144)*0.068046</f>
        <v>1.2868478462399999</v>
      </c>
      <c r="D2">
        <f>B2+273.15</f>
        <v>198.45</v>
      </c>
      <c r="E2">
        <f>LOG(C2,2.71828182846)</f>
        <v>0.25219569803519792</v>
      </c>
      <c r="F2">
        <f>1/D2</f>
        <v>5.0390526581002779E-3</v>
      </c>
    </row>
    <row r="3" spans="1:6" x14ac:dyDescent="0.25">
      <c r="A3">
        <v>7</v>
      </c>
      <c r="B3">
        <v>-73.3</v>
      </c>
      <c r="C3">
        <f t="shared" ref="C3:C40" si="0">(A3+14.91144)*0.068046</f>
        <v>1.4909858462399999</v>
      </c>
      <c r="D3">
        <f t="shared" ref="D3:D40" si="1">B3+273.15</f>
        <v>199.84999999999997</v>
      </c>
      <c r="E3">
        <f t="shared" ref="E3:E40" si="2">LOG(C3,2.71828182846)</f>
        <v>0.39943754294062339</v>
      </c>
      <c r="F3">
        <f t="shared" ref="F3:F40" si="3">1/D3</f>
        <v>5.0037528146109587E-3</v>
      </c>
    </row>
    <row r="4" spans="1:6" x14ac:dyDescent="0.25">
      <c r="A4">
        <v>10</v>
      </c>
      <c r="B4">
        <v>-71.7</v>
      </c>
      <c r="C4">
        <f t="shared" si="0"/>
        <v>1.6951238462399998</v>
      </c>
      <c r="D4">
        <f t="shared" si="1"/>
        <v>201.45</v>
      </c>
      <c r="E4">
        <f t="shared" si="2"/>
        <v>0.52775580379138365</v>
      </c>
      <c r="F4">
        <f t="shared" si="3"/>
        <v>4.964010920824026E-3</v>
      </c>
    </row>
    <row r="5" spans="1:6" x14ac:dyDescent="0.25">
      <c r="A5">
        <v>12</v>
      </c>
      <c r="B5">
        <v>-70.8</v>
      </c>
      <c r="C5">
        <f t="shared" si="0"/>
        <v>1.8312158462399999</v>
      </c>
      <c r="D5">
        <f t="shared" si="1"/>
        <v>202.34999999999997</v>
      </c>
      <c r="E5">
        <f t="shared" si="2"/>
        <v>0.60498014309169867</v>
      </c>
      <c r="F5">
        <f t="shared" si="3"/>
        <v>4.9419322955275525E-3</v>
      </c>
    </row>
    <row r="6" spans="1:6" x14ac:dyDescent="0.25">
      <c r="A6">
        <v>14</v>
      </c>
      <c r="B6">
        <v>-69.7</v>
      </c>
      <c r="C6">
        <f t="shared" si="0"/>
        <v>1.9673078462399998</v>
      </c>
      <c r="D6">
        <f t="shared" si="1"/>
        <v>203.45</v>
      </c>
      <c r="E6">
        <f t="shared" si="2"/>
        <v>0.67666603262107383</v>
      </c>
      <c r="F6">
        <f t="shared" si="3"/>
        <v>4.9152125829442124E-3</v>
      </c>
    </row>
    <row r="7" spans="1:6" x14ac:dyDescent="0.25">
      <c r="A7">
        <v>16</v>
      </c>
      <c r="B7">
        <v>-68.900000000000006</v>
      </c>
      <c r="C7">
        <f t="shared" si="0"/>
        <v>2.1033998462399999</v>
      </c>
      <c r="D7">
        <f t="shared" si="1"/>
        <v>204.24999999999997</v>
      </c>
      <c r="E7">
        <f t="shared" si="2"/>
        <v>0.74355501000283286</v>
      </c>
      <c r="F7">
        <f t="shared" si="3"/>
        <v>4.8959608323133419E-3</v>
      </c>
    </row>
    <row r="8" spans="1:6" x14ac:dyDescent="0.25">
      <c r="A8">
        <v>18</v>
      </c>
      <c r="B8">
        <v>-67.8</v>
      </c>
      <c r="C8">
        <f t="shared" si="0"/>
        <v>2.23949184624</v>
      </c>
      <c r="D8">
        <f t="shared" si="1"/>
        <v>205.34999999999997</v>
      </c>
      <c r="E8">
        <f t="shared" si="2"/>
        <v>0.80624898577418058</v>
      </c>
      <c r="F8">
        <f t="shared" si="3"/>
        <v>4.8697345994643303E-3</v>
      </c>
    </row>
    <row r="9" spans="1:6" x14ac:dyDescent="0.25">
      <c r="A9">
        <v>19</v>
      </c>
      <c r="B9">
        <v>-67.3</v>
      </c>
      <c r="C9">
        <f t="shared" si="0"/>
        <v>2.3075378462399998</v>
      </c>
      <c r="D9">
        <f t="shared" si="1"/>
        <v>205.84999999999997</v>
      </c>
      <c r="E9">
        <f t="shared" si="2"/>
        <v>0.83618108866419172</v>
      </c>
      <c r="F9">
        <f t="shared" si="3"/>
        <v>4.8579062424095225E-3</v>
      </c>
    </row>
    <row r="10" spans="1:6" x14ac:dyDescent="0.25">
      <c r="A10">
        <v>21</v>
      </c>
      <c r="B10">
        <v>-66.7</v>
      </c>
      <c r="C10">
        <f t="shared" si="0"/>
        <v>2.4436298462399999</v>
      </c>
      <c r="D10">
        <f t="shared" si="1"/>
        <v>206.45</v>
      </c>
      <c r="E10">
        <f t="shared" si="2"/>
        <v>0.893484575763422</v>
      </c>
      <c r="F10">
        <f t="shared" si="3"/>
        <v>4.8437878420925168E-3</v>
      </c>
    </row>
    <row r="11" spans="1:6" x14ac:dyDescent="0.25">
      <c r="A11">
        <v>23</v>
      </c>
      <c r="B11">
        <v>-66.3</v>
      </c>
      <c r="C11">
        <f t="shared" si="0"/>
        <v>2.5797218462399996</v>
      </c>
      <c r="D11">
        <f t="shared" si="1"/>
        <v>206.84999999999997</v>
      </c>
      <c r="E11">
        <f t="shared" si="2"/>
        <v>0.94768158158622806</v>
      </c>
      <c r="F11">
        <f t="shared" si="3"/>
        <v>4.834421078075901E-3</v>
      </c>
    </row>
    <row r="12" spans="1:6" x14ac:dyDescent="0.25">
      <c r="A12">
        <v>25</v>
      </c>
      <c r="B12">
        <v>-65.599999999999994</v>
      </c>
      <c r="C12">
        <f t="shared" si="0"/>
        <v>2.7158138462399997</v>
      </c>
      <c r="D12">
        <f t="shared" si="1"/>
        <v>207.54999999999998</v>
      </c>
      <c r="E12">
        <f t="shared" si="2"/>
        <v>0.99909166767115365</v>
      </c>
      <c r="F12">
        <f t="shared" si="3"/>
        <v>4.8181161165984105E-3</v>
      </c>
    </row>
    <row r="13" spans="1:6" x14ac:dyDescent="0.25">
      <c r="A13">
        <v>26</v>
      </c>
      <c r="B13">
        <v>-65</v>
      </c>
      <c r="C13">
        <f t="shared" si="0"/>
        <v>2.7838598462399999</v>
      </c>
      <c r="D13">
        <f t="shared" si="1"/>
        <v>208.14999999999998</v>
      </c>
      <c r="E13">
        <f t="shared" si="2"/>
        <v>1.0238383986183761</v>
      </c>
      <c r="F13">
        <f t="shared" si="3"/>
        <v>4.8042277203939471E-3</v>
      </c>
    </row>
    <row r="14" spans="1:6" x14ac:dyDescent="0.25">
      <c r="A14">
        <v>28</v>
      </c>
      <c r="B14">
        <v>-64.400000000000006</v>
      </c>
      <c r="C14">
        <f t="shared" si="0"/>
        <v>2.9199518462399996</v>
      </c>
      <c r="D14">
        <f t="shared" si="1"/>
        <v>208.74999999999997</v>
      </c>
      <c r="E14">
        <f t="shared" si="2"/>
        <v>1.0715671251301371</v>
      </c>
      <c r="F14">
        <f t="shared" si="3"/>
        <v>4.7904191616766475E-3</v>
      </c>
    </row>
    <row r="15" spans="1:6" x14ac:dyDescent="0.25">
      <c r="A15">
        <v>30</v>
      </c>
      <c r="B15">
        <v>-63.8</v>
      </c>
      <c r="C15">
        <f t="shared" si="0"/>
        <v>3.0560438462399997</v>
      </c>
      <c r="D15">
        <f t="shared" si="1"/>
        <v>209.34999999999997</v>
      </c>
      <c r="E15">
        <f t="shared" si="2"/>
        <v>1.117121218792579</v>
      </c>
      <c r="F15">
        <f t="shared" si="3"/>
        <v>4.7766897540004781E-3</v>
      </c>
    </row>
    <row r="16" spans="1:6" x14ac:dyDescent="0.25">
      <c r="A16">
        <v>32</v>
      </c>
      <c r="B16">
        <v>-63.5</v>
      </c>
      <c r="C16">
        <f t="shared" si="0"/>
        <v>3.1921358462399998</v>
      </c>
      <c r="D16">
        <f t="shared" si="1"/>
        <v>209.64999999999998</v>
      </c>
      <c r="E16">
        <f t="shared" si="2"/>
        <v>1.1606902370274386</v>
      </c>
      <c r="F16">
        <f t="shared" si="3"/>
        <v>4.7698545194371578E-3</v>
      </c>
    </row>
    <row r="17" spans="1:6" x14ac:dyDescent="0.25">
      <c r="A17">
        <v>33</v>
      </c>
      <c r="B17">
        <v>-63</v>
      </c>
      <c r="C17">
        <f t="shared" si="0"/>
        <v>3.2601818462399996</v>
      </c>
      <c r="D17">
        <f t="shared" si="1"/>
        <v>210.14999999999998</v>
      </c>
      <c r="E17">
        <f t="shared" si="2"/>
        <v>1.1817829748777104</v>
      </c>
      <c r="F17">
        <f t="shared" si="3"/>
        <v>4.7585058291696415E-3</v>
      </c>
    </row>
    <row r="18" spans="1:6" x14ac:dyDescent="0.25">
      <c r="A18">
        <v>35</v>
      </c>
      <c r="B18">
        <v>-62.4</v>
      </c>
      <c r="C18">
        <f t="shared" si="0"/>
        <v>3.3962738462399997</v>
      </c>
      <c r="D18">
        <f t="shared" si="1"/>
        <v>210.74999999999997</v>
      </c>
      <c r="E18">
        <f t="shared" si="2"/>
        <v>1.222678903077471</v>
      </c>
      <c r="F18">
        <f t="shared" si="3"/>
        <v>4.7449584816132862E-3</v>
      </c>
    </row>
    <row r="19" spans="1:6" x14ac:dyDescent="0.25">
      <c r="A19">
        <v>36</v>
      </c>
      <c r="B19">
        <v>-61.9</v>
      </c>
      <c r="C19">
        <f t="shared" si="0"/>
        <v>3.4643198462399996</v>
      </c>
      <c r="D19">
        <f t="shared" si="1"/>
        <v>211.24999999999997</v>
      </c>
      <c r="E19">
        <f t="shared" si="2"/>
        <v>1.2425163208020931</v>
      </c>
      <c r="F19">
        <f t="shared" si="3"/>
        <v>4.7337278106508885E-3</v>
      </c>
    </row>
    <row r="20" spans="1:6" x14ac:dyDescent="0.25">
      <c r="A20">
        <v>38</v>
      </c>
      <c r="B20">
        <v>-61.6</v>
      </c>
      <c r="C20">
        <f t="shared" si="0"/>
        <v>3.6004118462399997</v>
      </c>
      <c r="D20">
        <f t="shared" si="1"/>
        <v>211.54999999999998</v>
      </c>
      <c r="E20">
        <f t="shared" si="2"/>
        <v>1.2810482406515682</v>
      </c>
      <c r="F20">
        <f t="shared" si="3"/>
        <v>4.727014890096904E-3</v>
      </c>
    </row>
    <row r="21" spans="1:6" x14ac:dyDescent="0.25">
      <c r="A21">
        <v>40</v>
      </c>
      <c r="B21">
        <v>-61.1</v>
      </c>
      <c r="C21">
        <f t="shared" si="0"/>
        <v>3.7365038462399998</v>
      </c>
      <c r="D21">
        <f t="shared" si="1"/>
        <v>212.04999999999998</v>
      </c>
      <c r="E21">
        <f t="shared" si="2"/>
        <v>1.318150373756946</v>
      </c>
      <c r="F21">
        <f t="shared" si="3"/>
        <v>4.7158688988446123E-3</v>
      </c>
    </row>
    <row r="22" spans="1:6" x14ac:dyDescent="0.25">
      <c r="A22">
        <v>41</v>
      </c>
      <c r="B22">
        <v>-60.6</v>
      </c>
      <c r="C22">
        <f t="shared" si="0"/>
        <v>3.8045498462399996</v>
      </c>
      <c r="D22">
        <f t="shared" si="1"/>
        <v>212.54999999999998</v>
      </c>
      <c r="E22">
        <f t="shared" si="2"/>
        <v>1.3361976784642935</v>
      </c>
      <c r="F22">
        <f t="shared" si="3"/>
        <v>4.7047753469771818E-3</v>
      </c>
    </row>
    <row r="23" spans="1:6" x14ac:dyDescent="0.25">
      <c r="A23">
        <v>43</v>
      </c>
      <c r="B23">
        <v>-60.3</v>
      </c>
      <c r="C23">
        <f t="shared" si="0"/>
        <v>3.9406418462399997</v>
      </c>
      <c r="D23">
        <f t="shared" si="1"/>
        <v>212.84999999999997</v>
      </c>
      <c r="E23">
        <f t="shared" si="2"/>
        <v>1.3713436151788156</v>
      </c>
      <c r="F23">
        <f t="shared" si="3"/>
        <v>4.698144233027955E-3</v>
      </c>
    </row>
    <row r="24" spans="1:6" x14ac:dyDescent="0.25">
      <c r="A24">
        <v>44</v>
      </c>
      <c r="B24">
        <v>-59.9</v>
      </c>
      <c r="C24">
        <f t="shared" si="0"/>
        <v>4.00868784624</v>
      </c>
      <c r="D24">
        <f t="shared" si="1"/>
        <v>213.24999999999997</v>
      </c>
      <c r="E24">
        <f t="shared" si="2"/>
        <v>1.3884639673806893</v>
      </c>
      <c r="F24">
        <f t="shared" si="3"/>
        <v>4.6893317702227438E-3</v>
      </c>
    </row>
    <row r="25" spans="1:6" x14ac:dyDescent="0.25">
      <c r="A25">
        <v>46</v>
      </c>
      <c r="B25">
        <v>-59.6</v>
      </c>
      <c r="C25">
        <f t="shared" si="0"/>
        <v>4.1447798462399996</v>
      </c>
      <c r="D25">
        <f t="shared" si="1"/>
        <v>213.54999999999998</v>
      </c>
      <c r="E25">
        <f t="shared" si="2"/>
        <v>1.4218496740857383</v>
      </c>
      <c r="F25">
        <f t="shared" si="3"/>
        <v>4.6827440880355892E-3</v>
      </c>
    </row>
    <row r="26" spans="1:6" x14ac:dyDescent="0.25">
      <c r="A26">
        <v>48</v>
      </c>
      <c r="B26">
        <v>-59.1</v>
      </c>
      <c r="C26">
        <f t="shared" si="0"/>
        <v>4.2808718462399993</v>
      </c>
      <c r="D26">
        <f t="shared" si="1"/>
        <v>214.04999999999998</v>
      </c>
      <c r="E26">
        <f t="shared" si="2"/>
        <v>1.4541566912412027</v>
      </c>
      <c r="F26">
        <f t="shared" si="3"/>
        <v>4.6718056528848402E-3</v>
      </c>
    </row>
    <row r="27" spans="1:6" x14ac:dyDescent="0.25">
      <c r="A27">
        <v>49</v>
      </c>
      <c r="B27">
        <v>-58.7</v>
      </c>
      <c r="C27">
        <f t="shared" si="0"/>
        <v>4.34891784624</v>
      </c>
      <c r="D27">
        <f t="shared" si="1"/>
        <v>214.45</v>
      </c>
      <c r="E27">
        <f t="shared" si="2"/>
        <v>1.4699270431721332</v>
      </c>
      <c r="F27">
        <f t="shared" si="3"/>
        <v>4.6630916297505246E-3</v>
      </c>
    </row>
    <row r="28" spans="1:6" x14ac:dyDescent="0.25">
      <c r="A28">
        <v>50</v>
      </c>
      <c r="B28">
        <v>-58.4</v>
      </c>
      <c r="C28">
        <f t="shared" si="0"/>
        <v>4.4169638462399998</v>
      </c>
      <c r="D28">
        <f t="shared" si="1"/>
        <v>214.74999999999997</v>
      </c>
      <c r="E28">
        <f t="shared" si="2"/>
        <v>1.4854525474411344</v>
      </c>
      <c r="F28">
        <f t="shared" si="3"/>
        <v>4.6565774155995351E-3</v>
      </c>
    </row>
    <row r="29" spans="1:6" x14ac:dyDescent="0.25">
      <c r="A29">
        <v>52</v>
      </c>
      <c r="B29">
        <v>-58</v>
      </c>
      <c r="C29">
        <f t="shared" si="0"/>
        <v>4.5530558462399995</v>
      </c>
      <c r="D29">
        <f t="shared" si="1"/>
        <v>215.14999999999998</v>
      </c>
      <c r="E29">
        <f t="shared" si="2"/>
        <v>1.5157986220884407</v>
      </c>
      <c r="F29">
        <f t="shared" si="3"/>
        <v>4.6479200557750415E-3</v>
      </c>
    </row>
    <row r="30" spans="1:6" x14ac:dyDescent="0.25">
      <c r="A30">
        <v>54</v>
      </c>
      <c r="B30">
        <v>-57.8</v>
      </c>
      <c r="C30">
        <f t="shared" si="0"/>
        <v>4.68914784624</v>
      </c>
      <c r="D30">
        <f t="shared" si="1"/>
        <v>215.34999999999997</v>
      </c>
      <c r="E30">
        <f t="shared" si="2"/>
        <v>1.5452508700512912</v>
      </c>
      <c r="F30">
        <f t="shared" si="3"/>
        <v>4.6436034362665433E-3</v>
      </c>
    </row>
    <row r="31" spans="1:6" x14ac:dyDescent="0.25">
      <c r="A31">
        <v>56</v>
      </c>
      <c r="B31">
        <v>-57.3</v>
      </c>
      <c r="C31">
        <f t="shared" si="0"/>
        <v>4.8252398462399997</v>
      </c>
      <c r="D31">
        <f t="shared" si="1"/>
        <v>215.84999999999997</v>
      </c>
      <c r="E31">
        <f t="shared" si="2"/>
        <v>1.5738604426202267</v>
      </c>
      <c r="F31">
        <f t="shared" si="3"/>
        <v>4.6328468844104706E-3</v>
      </c>
    </row>
    <row r="32" spans="1:6" x14ac:dyDescent="0.25">
      <c r="A32">
        <v>57</v>
      </c>
      <c r="B32">
        <v>-57</v>
      </c>
      <c r="C32">
        <f t="shared" si="0"/>
        <v>4.8932858462399995</v>
      </c>
      <c r="D32">
        <f t="shared" si="1"/>
        <v>216.14999999999998</v>
      </c>
      <c r="E32">
        <f t="shared" si="2"/>
        <v>1.587864030023747</v>
      </c>
      <c r="F32">
        <f t="shared" si="3"/>
        <v>4.6264168401572983E-3</v>
      </c>
    </row>
    <row r="33" spans="1:6" x14ac:dyDescent="0.25">
      <c r="A33">
        <v>59</v>
      </c>
      <c r="B33">
        <v>-56.7</v>
      </c>
      <c r="C33">
        <f t="shared" si="0"/>
        <v>5.0293778462399992</v>
      </c>
      <c r="D33">
        <f t="shared" si="1"/>
        <v>216.45</v>
      </c>
      <c r="E33">
        <f t="shared" si="2"/>
        <v>1.6152962878407338</v>
      </c>
      <c r="F33">
        <f t="shared" si="3"/>
        <v>4.6200046200046202E-3</v>
      </c>
    </row>
    <row r="34" spans="1:6" x14ac:dyDescent="0.25">
      <c r="A34">
        <v>60</v>
      </c>
      <c r="B34">
        <v>-56.4</v>
      </c>
      <c r="C34">
        <f t="shared" si="0"/>
        <v>5.0974238462399999</v>
      </c>
      <c r="D34">
        <f t="shared" si="1"/>
        <v>216.74999999999997</v>
      </c>
      <c r="E34">
        <f t="shared" si="2"/>
        <v>1.628735283921251</v>
      </c>
      <c r="F34">
        <f t="shared" si="3"/>
        <v>4.6136101499423309E-3</v>
      </c>
    </row>
    <row r="35" spans="1:6" x14ac:dyDescent="0.25">
      <c r="A35">
        <v>60</v>
      </c>
      <c r="B35">
        <v>-56.3</v>
      </c>
      <c r="C35">
        <f t="shared" si="0"/>
        <v>5.0974238462399999</v>
      </c>
      <c r="D35">
        <f t="shared" si="1"/>
        <v>216.84999999999997</v>
      </c>
      <c r="E35">
        <f t="shared" si="2"/>
        <v>1.628735283921251</v>
      </c>
      <c r="F35">
        <f t="shared" si="3"/>
        <v>4.611482591653217E-3</v>
      </c>
    </row>
    <row r="36" spans="1:6" x14ac:dyDescent="0.25">
      <c r="A36">
        <v>60</v>
      </c>
      <c r="B36">
        <v>-56.3</v>
      </c>
      <c r="C36">
        <f t="shared" si="0"/>
        <v>5.0974238462399999</v>
      </c>
      <c r="D36">
        <f t="shared" si="1"/>
        <v>216.84999999999997</v>
      </c>
      <c r="E36">
        <f t="shared" si="2"/>
        <v>1.628735283921251</v>
      </c>
      <c r="F36">
        <f t="shared" si="3"/>
        <v>4.611482591653217E-3</v>
      </c>
    </row>
    <row r="37" spans="1:6" x14ac:dyDescent="0.25">
      <c r="A37">
        <v>60</v>
      </c>
      <c r="B37">
        <v>-56.3</v>
      </c>
      <c r="C37">
        <f t="shared" si="0"/>
        <v>5.0974238462399999</v>
      </c>
      <c r="D37">
        <f t="shared" si="1"/>
        <v>216.84999999999997</v>
      </c>
      <c r="E37">
        <f t="shared" si="2"/>
        <v>1.628735283921251</v>
      </c>
      <c r="F37">
        <f t="shared" si="3"/>
        <v>4.611482591653217E-3</v>
      </c>
    </row>
    <row r="38" spans="1:6" x14ac:dyDescent="0.25">
      <c r="A38">
        <v>60</v>
      </c>
      <c r="B38">
        <v>-56.3</v>
      </c>
      <c r="C38">
        <f t="shared" si="0"/>
        <v>5.0974238462399999</v>
      </c>
      <c r="D38">
        <f t="shared" si="1"/>
        <v>216.84999999999997</v>
      </c>
      <c r="E38">
        <f t="shared" si="2"/>
        <v>1.628735283921251</v>
      </c>
      <c r="F38">
        <f t="shared" si="3"/>
        <v>4.611482591653217E-3</v>
      </c>
    </row>
    <row r="39" spans="1:6" x14ac:dyDescent="0.25">
      <c r="A39">
        <v>60</v>
      </c>
      <c r="B39">
        <v>-56.3</v>
      </c>
      <c r="C39">
        <f t="shared" si="0"/>
        <v>5.0974238462399999</v>
      </c>
      <c r="D39">
        <f t="shared" si="1"/>
        <v>216.84999999999997</v>
      </c>
      <c r="E39">
        <f t="shared" si="2"/>
        <v>1.628735283921251</v>
      </c>
      <c r="F39">
        <f t="shared" si="3"/>
        <v>4.611482591653217E-3</v>
      </c>
    </row>
    <row r="40" spans="1:6" x14ac:dyDescent="0.25">
      <c r="A40">
        <v>60</v>
      </c>
      <c r="B40">
        <v>-56.3</v>
      </c>
      <c r="C40">
        <f t="shared" si="0"/>
        <v>5.0974238462399999</v>
      </c>
      <c r="D40">
        <f t="shared" si="1"/>
        <v>216.84999999999997</v>
      </c>
      <c r="E40">
        <f t="shared" si="2"/>
        <v>1.628735283921251</v>
      </c>
      <c r="F40">
        <f t="shared" si="3"/>
        <v>4.611482591653217E-3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4062-6F78-49AD-9A1E-21844A31E752}">
  <dimension ref="A1:L57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1.7109375" customWidth="1"/>
    <col min="8" max="8" width="13.140625" bestFit="1" customWidth="1"/>
  </cols>
  <sheetData>
    <row r="1" spans="1:12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12" x14ac:dyDescent="0.25">
      <c r="A2">
        <v>-75.3</v>
      </c>
      <c r="B2">
        <v>2</v>
      </c>
      <c r="C2">
        <f>A2+273.15</f>
        <v>197.84999999999997</v>
      </c>
      <c r="D2">
        <f>(B2+14.91144)*0.068046</f>
        <v>1.1507558462399998</v>
      </c>
      <c r="E2">
        <f>1/C2</f>
        <v>5.0543340914834482E-3</v>
      </c>
      <c r="F2">
        <f>LOG(D2,2.71828182846)</f>
        <v>0.14041898407592859</v>
      </c>
      <c r="H2">
        <v>0.14041898407592901</v>
      </c>
    </row>
    <row r="3" spans="1:12" x14ac:dyDescent="0.25">
      <c r="A3">
        <v>-74.5</v>
      </c>
      <c r="B3">
        <v>4</v>
      </c>
      <c r="C3">
        <f t="shared" ref="C3:C43" si="0">A3+273.15</f>
        <v>198.64999999999998</v>
      </c>
      <c r="D3">
        <f t="shared" ref="D3:D43" si="1">(B3+14.91144)*0.068046</f>
        <v>1.2868478462399999</v>
      </c>
      <c r="E3">
        <f t="shared" ref="E3:E43" si="2">1/C3</f>
        <v>5.033979360684622E-3</v>
      </c>
      <c r="F3">
        <f>LOG(D3,2.71828182846)</f>
        <v>0.25219569803519792</v>
      </c>
      <c r="H3">
        <f>LOG(D3,2.71828182846)-LOG(D3+0.034,2.71828182846)</f>
        <v>-2.6078140129219274E-2</v>
      </c>
      <c r="J3">
        <f>-3193.4*-8.314</f>
        <v>26549.927600000003</v>
      </c>
      <c r="L3" s="1"/>
    </row>
    <row r="4" spans="1:12" x14ac:dyDescent="0.25">
      <c r="A4">
        <v>-73.5</v>
      </c>
      <c r="B4">
        <v>5.5</v>
      </c>
      <c r="C4">
        <f t="shared" si="0"/>
        <v>199.64999999999998</v>
      </c>
      <c r="D4">
        <f t="shared" si="1"/>
        <v>1.3889168462399999</v>
      </c>
      <c r="E4">
        <f t="shared" si="2"/>
        <v>5.0087653393438526E-3</v>
      </c>
      <c r="F4">
        <f>LOG(D4,2.71828182846)</f>
        <v>0.32852419606212907</v>
      </c>
      <c r="L4" s="1"/>
    </row>
    <row r="5" spans="1:12" x14ac:dyDescent="0.25">
      <c r="A5">
        <v>-72.599999999999994</v>
      </c>
      <c r="B5">
        <v>7</v>
      </c>
      <c r="C5">
        <f t="shared" si="0"/>
        <v>200.54999999999998</v>
      </c>
      <c r="D5">
        <f t="shared" si="1"/>
        <v>1.4909858462399999</v>
      </c>
      <c r="E5">
        <f t="shared" si="2"/>
        <v>4.9862877088007983E-3</v>
      </c>
      <c r="F5">
        <f>LOG(D5,2.71828182846)</f>
        <v>0.39943754294062339</v>
      </c>
    </row>
    <row r="6" spans="1:12" x14ac:dyDescent="0.25">
      <c r="A6">
        <v>-71.7</v>
      </c>
      <c r="B6">
        <v>8.5</v>
      </c>
      <c r="C6">
        <f t="shared" si="0"/>
        <v>201.45</v>
      </c>
      <c r="D6">
        <f t="shared" si="1"/>
        <v>1.5930548462399998</v>
      </c>
      <c r="E6">
        <f t="shared" si="2"/>
        <v>4.964010920824026E-3</v>
      </c>
      <c r="F6">
        <f>LOG(D6,2.71828182846)</f>
        <v>0.46565345986425533</v>
      </c>
    </row>
    <row r="7" spans="1:12" x14ac:dyDescent="0.25">
      <c r="A7">
        <v>-70.900000000000006</v>
      </c>
      <c r="B7">
        <v>10</v>
      </c>
      <c r="C7">
        <f t="shared" si="0"/>
        <v>202.24999999999997</v>
      </c>
      <c r="D7">
        <f t="shared" si="1"/>
        <v>1.6951238462399998</v>
      </c>
      <c r="E7">
        <f t="shared" si="2"/>
        <v>4.9443757725587149E-3</v>
      </c>
      <c r="F7">
        <f>LOG(D7,2.71828182846)</f>
        <v>0.52775580379138365</v>
      </c>
    </row>
    <row r="8" spans="1:12" x14ac:dyDescent="0.25">
      <c r="A8">
        <v>-70.3</v>
      </c>
      <c r="B8">
        <v>11.5</v>
      </c>
      <c r="C8">
        <f t="shared" si="0"/>
        <v>202.84999999999997</v>
      </c>
      <c r="D8">
        <f t="shared" si="1"/>
        <v>1.7971928462399998</v>
      </c>
      <c r="E8">
        <f t="shared" si="2"/>
        <v>4.9297510475720986E-3</v>
      </c>
      <c r="F8">
        <f>LOG(D8,2.71828182846)</f>
        <v>0.5862259177027348</v>
      </c>
    </row>
    <row r="9" spans="1:12" x14ac:dyDescent="0.25">
      <c r="A9">
        <v>-69.400000000000006</v>
      </c>
      <c r="B9">
        <v>13</v>
      </c>
      <c r="C9">
        <f t="shared" si="0"/>
        <v>203.74999999999997</v>
      </c>
      <c r="D9">
        <f t="shared" si="1"/>
        <v>1.8992618462399997</v>
      </c>
      <c r="E9">
        <f t="shared" si="2"/>
        <v>4.9079754601226997E-3</v>
      </c>
      <c r="F9">
        <f>LOG(D9,2.71828182846)</f>
        <v>0.64146530870677632</v>
      </c>
    </row>
    <row r="10" spans="1:12" x14ac:dyDescent="0.25">
      <c r="A10">
        <v>-68.900000000000006</v>
      </c>
      <c r="B10">
        <v>14</v>
      </c>
      <c r="C10">
        <f t="shared" si="0"/>
        <v>204.24999999999997</v>
      </c>
      <c r="D10">
        <f t="shared" si="1"/>
        <v>1.9673078462399998</v>
      </c>
      <c r="E10">
        <f t="shared" si="2"/>
        <v>4.8959608323133419E-3</v>
      </c>
      <c r="F10">
        <f>LOG(D10,2.71828182846)</f>
        <v>0.67666603262107383</v>
      </c>
    </row>
    <row r="11" spans="1:12" x14ac:dyDescent="0.25">
      <c r="A11">
        <v>-68.2</v>
      </c>
      <c r="B11">
        <v>16</v>
      </c>
      <c r="C11">
        <f t="shared" si="0"/>
        <v>204.95</v>
      </c>
      <c r="D11">
        <f t="shared" si="1"/>
        <v>2.1033998462399999</v>
      </c>
      <c r="E11">
        <f t="shared" si="2"/>
        <v>4.8792388387411565E-3</v>
      </c>
      <c r="F11">
        <f>LOG(D11,2.71828182846)</f>
        <v>0.74355501000283286</v>
      </c>
    </row>
    <row r="12" spans="1:12" x14ac:dyDescent="0.25">
      <c r="A12">
        <v>-67.599999999999994</v>
      </c>
      <c r="B12">
        <v>17</v>
      </c>
      <c r="C12">
        <f t="shared" si="0"/>
        <v>205.54999999999998</v>
      </c>
      <c r="D12">
        <f t="shared" si="1"/>
        <v>2.1714458462399997</v>
      </c>
      <c r="E12">
        <f t="shared" si="2"/>
        <v>4.8649963512527369E-3</v>
      </c>
      <c r="F12">
        <f>LOG(D12,2.71828182846)</f>
        <v>0.77539323427026319</v>
      </c>
    </row>
    <row r="13" spans="1:12" x14ac:dyDescent="0.25">
      <c r="A13">
        <v>-67.099999999999994</v>
      </c>
      <c r="B13">
        <v>18</v>
      </c>
      <c r="C13">
        <f t="shared" si="0"/>
        <v>206.04999999999998</v>
      </c>
      <c r="D13">
        <f t="shared" si="1"/>
        <v>2.23949184624</v>
      </c>
      <c r="E13">
        <f t="shared" si="2"/>
        <v>4.8531909730647905E-3</v>
      </c>
      <c r="F13">
        <f>LOG(D13,2.71828182846)</f>
        <v>0.80624898577418058</v>
      </c>
    </row>
    <row r="14" spans="1:12" x14ac:dyDescent="0.25">
      <c r="A14">
        <v>-66.5</v>
      </c>
      <c r="B14">
        <v>20</v>
      </c>
      <c r="C14">
        <f t="shared" si="0"/>
        <v>206.64999999999998</v>
      </c>
      <c r="D14">
        <f t="shared" si="1"/>
        <v>2.3755838462399996</v>
      </c>
      <c r="E14">
        <f t="shared" si="2"/>
        <v>4.8390999274135014E-3</v>
      </c>
      <c r="F14">
        <f>LOG(D14,2.71828182846)</f>
        <v>0.86524323727084762</v>
      </c>
    </row>
    <row r="15" spans="1:12" x14ac:dyDescent="0.25">
      <c r="A15">
        <v>-66</v>
      </c>
      <c r="B15">
        <v>21.5</v>
      </c>
      <c r="C15">
        <f t="shared" si="0"/>
        <v>207.14999999999998</v>
      </c>
      <c r="D15">
        <f t="shared" si="1"/>
        <v>2.4776528462399998</v>
      </c>
      <c r="E15">
        <f t="shared" si="2"/>
        <v>4.8274197441467541E-3</v>
      </c>
      <c r="F15">
        <f>LOG(D15,2.71828182846)</f>
        <v>0.90731167905836363</v>
      </c>
    </row>
    <row r="16" spans="1:12" x14ac:dyDescent="0.25">
      <c r="A16">
        <v>-65.400000000000006</v>
      </c>
      <c r="B16">
        <v>23</v>
      </c>
      <c r="C16">
        <f t="shared" si="0"/>
        <v>207.74999999999997</v>
      </c>
      <c r="D16">
        <f t="shared" si="1"/>
        <v>2.5797218462399996</v>
      </c>
      <c r="E16">
        <f t="shared" si="2"/>
        <v>4.8134777376654643E-3</v>
      </c>
      <c r="F16">
        <f>LOG(D16,2.71828182846)</f>
        <v>0.94768158158622806</v>
      </c>
    </row>
    <row r="17" spans="1:6" x14ac:dyDescent="0.25">
      <c r="A17">
        <v>-64.900000000000006</v>
      </c>
      <c r="B17">
        <v>24</v>
      </c>
      <c r="C17">
        <f t="shared" si="0"/>
        <v>208.24999999999997</v>
      </c>
      <c r="D17">
        <f t="shared" si="1"/>
        <v>2.6477678462399998</v>
      </c>
      <c r="E17">
        <f t="shared" si="2"/>
        <v>4.8019207683073235E-3</v>
      </c>
      <c r="F17">
        <f>LOG(D17,2.71828182846)</f>
        <v>0.97371696287154474</v>
      </c>
    </row>
    <row r="18" spans="1:6" x14ac:dyDescent="0.25">
      <c r="A18">
        <v>-64.400000000000006</v>
      </c>
      <c r="B18">
        <v>26</v>
      </c>
      <c r="C18">
        <f t="shared" si="0"/>
        <v>208.74999999999997</v>
      </c>
      <c r="D18">
        <f t="shared" si="1"/>
        <v>2.7838598462399999</v>
      </c>
      <c r="E18">
        <f t="shared" si="2"/>
        <v>4.7904191616766475E-3</v>
      </c>
      <c r="F18">
        <f>LOG(D18,2.71828182846)</f>
        <v>1.0238383986183761</v>
      </c>
    </row>
    <row r="19" spans="1:6" x14ac:dyDescent="0.25">
      <c r="A19">
        <v>-64</v>
      </c>
      <c r="B19">
        <v>27</v>
      </c>
      <c r="C19">
        <f t="shared" si="0"/>
        <v>209.14999999999998</v>
      </c>
      <c r="D19">
        <f t="shared" si="1"/>
        <v>2.8519058462399998</v>
      </c>
      <c r="E19">
        <f t="shared" si="2"/>
        <v>4.7812574707147984E-3</v>
      </c>
      <c r="F19">
        <f>LOG(D19,2.71828182846)</f>
        <v>1.0479874887669005</v>
      </c>
    </row>
    <row r="20" spans="1:6" x14ac:dyDescent="0.25">
      <c r="A20">
        <v>-63.5</v>
      </c>
      <c r="B20">
        <v>28.5</v>
      </c>
      <c r="C20">
        <f t="shared" si="0"/>
        <v>209.64999999999998</v>
      </c>
      <c r="D20">
        <f t="shared" si="1"/>
        <v>2.9539748462399995</v>
      </c>
      <c r="E20">
        <f t="shared" si="2"/>
        <v>4.7698545194371578E-3</v>
      </c>
      <c r="F20">
        <f>LOG(D20,2.71828182846)</f>
        <v>1.0831516689202174</v>
      </c>
    </row>
    <row r="21" spans="1:6" x14ac:dyDescent="0.25">
      <c r="A21">
        <v>-63</v>
      </c>
      <c r="B21">
        <v>30</v>
      </c>
      <c r="C21">
        <f t="shared" si="0"/>
        <v>210.14999999999998</v>
      </c>
      <c r="D21">
        <f t="shared" si="1"/>
        <v>3.0560438462399997</v>
      </c>
      <c r="E21">
        <f t="shared" si="2"/>
        <v>4.7585058291696415E-3</v>
      </c>
      <c r="F21">
        <f>LOG(D21,2.71828182846)</f>
        <v>1.117121218792579</v>
      </c>
    </row>
    <row r="22" spans="1:6" x14ac:dyDescent="0.25">
      <c r="A22">
        <v>-62.5</v>
      </c>
      <c r="B22">
        <v>31</v>
      </c>
      <c r="C22">
        <f t="shared" si="0"/>
        <v>210.64999999999998</v>
      </c>
      <c r="D22">
        <f t="shared" si="1"/>
        <v>3.1240898462399995</v>
      </c>
      <c r="E22">
        <f t="shared" si="2"/>
        <v>4.7472110135295519E-3</v>
      </c>
      <c r="F22">
        <f>LOG(D22,2.71828182846)</f>
        <v>1.1391429915634783</v>
      </c>
    </row>
    <row r="23" spans="1:6" x14ac:dyDescent="0.25">
      <c r="A23">
        <v>-62.1</v>
      </c>
      <c r="B23">
        <v>33</v>
      </c>
      <c r="C23">
        <f t="shared" si="0"/>
        <v>211.04999999999998</v>
      </c>
      <c r="D23">
        <f t="shared" si="1"/>
        <v>3.2601818462399996</v>
      </c>
      <c r="E23">
        <f t="shared" si="2"/>
        <v>4.7382136934375745E-3</v>
      </c>
      <c r="F23">
        <f>LOG(D23,2.71828182846)</f>
        <v>1.1817829748777104</v>
      </c>
    </row>
    <row r="24" spans="1:6" x14ac:dyDescent="0.25">
      <c r="A24">
        <v>-61.7</v>
      </c>
      <c r="B24">
        <v>34.5</v>
      </c>
      <c r="C24">
        <f t="shared" si="0"/>
        <v>211.45</v>
      </c>
      <c r="D24">
        <f t="shared" si="1"/>
        <v>3.3622508462399998</v>
      </c>
      <c r="E24">
        <f t="shared" si="2"/>
        <v>4.7292504138094112E-3</v>
      </c>
      <c r="F24">
        <f>LOG(D24,2.71828182846)</f>
        <v>1.2126106444096654</v>
      </c>
    </row>
    <row r="25" spans="1:6" x14ac:dyDescent="0.25">
      <c r="A25">
        <v>-61.2</v>
      </c>
      <c r="B25">
        <v>36</v>
      </c>
      <c r="C25">
        <f t="shared" si="0"/>
        <v>211.95</v>
      </c>
      <c r="D25">
        <f t="shared" si="1"/>
        <v>3.4643198462399996</v>
      </c>
      <c r="E25">
        <f t="shared" si="2"/>
        <v>4.7180938900684127E-3</v>
      </c>
      <c r="F25">
        <f>LOG(D25,2.71828182846)</f>
        <v>1.2425163208020931</v>
      </c>
    </row>
    <row r="26" spans="1:6" x14ac:dyDescent="0.25">
      <c r="A26">
        <v>-60.7</v>
      </c>
      <c r="B26">
        <v>37</v>
      </c>
      <c r="C26">
        <f t="shared" si="0"/>
        <v>212.45</v>
      </c>
      <c r="D26">
        <f t="shared" si="1"/>
        <v>3.5323658462399998</v>
      </c>
      <c r="E26">
        <f t="shared" si="2"/>
        <v>4.7069898799717586E-3</v>
      </c>
      <c r="F26">
        <f>LOG(D26,2.71828182846)</f>
        <v>1.2619678578528344</v>
      </c>
    </row>
    <row r="27" spans="1:6" x14ac:dyDescent="0.25">
      <c r="A27">
        <v>-60.4</v>
      </c>
      <c r="B27">
        <v>39</v>
      </c>
      <c r="C27">
        <f t="shared" si="0"/>
        <v>212.74999999999997</v>
      </c>
      <c r="D27">
        <f t="shared" si="1"/>
        <v>3.6684578462399995</v>
      </c>
      <c r="E27">
        <f t="shared" si="2"/>
        <v>4.7003525264394837E-3</v>
      </c>
      <c r="F27">
        <f>LOG(D27,2.71828182846)</f>
        <v>1.2997713683708036</v>
      </c>
    </row>
    <row r="28" spans="1:6" x14ac:dyDescent="0.25">
      <c r="A28">
        <v>-60</v>
      </c>
      <c r="B28">
        <v>40.5</v>
      </c>
      <c r="C28">
        <f t="shared" si="0"/>
        <v>213.14999999999998</v>
      </c>
      <c r="D28">
        <f t="shared" si="1"/>
        <v>3.7705268462399997</v>
      </c>
      <c r="E28">
        <f t="shared" si="2"/>
        <v>4.6915317851278443E-3</v>
      </c>
      <c r="F28">
        <f>LOG(D28,2.71828182846)</f>
        <v>1.3272147387090114</v>
      </c>
    </row>
    <row r="29" spans="1:6" x14ac:dyDescent="0.25">
      <c r="A29">
        <v>-59.7</v>
      </c>
      <c r="B29">
        <v>42</v>
      </c>
      <c r="C29">
        <f t="shared" si="0"/>
        <v>213.45</v>
      </c>
      <c r="D29">
        <f t="shared" si="1"/>
        <v>3.8725958462399999</v>
      </c>
      <c r="E29">
        <f t="shared" si="2"/>
        <v>4.6849379245724994E-3</v>
      </c>
      <c r="F29">
        <f>LOG(D29,2.71828182846)</f>
        <v>1.353925043483724</v>
      </c>
    </row>
    <row r="30" spans="1:6" x14ac:dyDescent="0.25">
      <c r="A30">
        <v>-59.3</v>
      </c>
      <c r="B30">
        <v>44</v>
      </c>
      <c r="C30">
        <f t="shared" si="0"/>
        <v>213.84999999999997</v>
      </c>
      <c r="D30">
        <f t="shared" si="1"/>
        <v>4.00868784624</v>
      </c>
      <c r="E30">
        <f t="shared" si="2"/>
        <v>4.6761748889408471E-3</v>
      </c>
      <c r="F30">
        <f>LOG(D30,2.71828182846)</f>
        <v>1.3884639673806893</v>
      </c>
    </row>
    <row r="31" spans="1:6" x14ac:dyDescent="0.25">
      <c r="A31">
        <v>-59.1</v>
      </c>
      <c r="B31">
        <v>45</v>
      </c>
      <c r="C31">
        <f t="shared" si="0"/>
        <v>214.04999999999998</v>
      </c>
      <c r="D31">
        <f t="shared" si="1"/>
        <v>4.0767338462399998</v>
      </c>
      <c r="E31">
        <f t="shared" si="2"/>
        <v>4.6718056528848402E-3</v>
      </c>
      <c r="F31">
        <f>LOG(D31,2.71828182846)</f>
        <v>1.4052961399396711</v>
      </c>
    </row>
    <row r="32" spans="1:6" x14ac:dyDescent="0.25">
      <c r="A32">
        <v>-58.6</v>
      </c>
      <c r="B32">
        <v>47</v>
      </c>
      <c r="C32">
        <f t="shared" si="0"/>
        <v>214.54999999999998</v>
      </c>
      <c r="D32">
        <f t="shared" si="1"/>
        <v>4.2128258462399994</v>
      </c>
      <c r="E32">
        <f t="shared" si="2"/>
        <v>4.6609182008855747E-3</v>
      </c>
      <c r="F32">
        <f>LOG(D32,2.71828182846)</f>
        <v>1.4381336449095914</v>
      </c>
    </row>
    <row r="33" spans="1:6" x14ac:dyDescent="0.25">
      <c r="A33">
        <v>-58.3</v>
      </c>
      <c r="B33">
        <v>49</v>
      </c>
      <c r="C33">
        <f t="shared" si="0"/>
        <v>214.84999999999997</v>
      </c>
      <c r="D33">
        <f t="shared" si="1"/>
        <v>4.34891784624</v>
      </c>
      <c r="E33">
        <f t="shared" si="2"/>
        <v>4.6544100535257163E-3</v>
      </c>
      <c r="F33">
        <f>LOG(D33,2.71828182846)</f>
        <v>1.4699270431721332</v>
      </c>
    </row>
    <row r="34" spans="1:6" x14ac:dyDescent="0.25">
      <c r="A34">
        <v>-57.9</v>
      </c>
      <c r="B34">
        <v>50</v>
      </c>
      <c r="C34">
        <f t="shared" si="0"/>
        <v>215.24999999999997</v>
      </c>
      <c r="D34">
        <f t="shared" si="1"/>
        <v>4.4169638462399998</v>
      </c>
      <c r="E34">
        <f t="shared" si="2"/>
        <v>4.6457607433217198E-3</v>
      </c>
      <c r="F34">
        <f>LOG(D34,2.71828182846)</f>
        <v>1.4854525474411344</v>
      </c>
    </row>
    <row r="35" spans="1:6" x14ac:dyDescent="0.25">
      <c r="A35">
        <v>-57.6</v>
      </c>
      <c r="B35">
        <v>52</v>
      </c>
      <c r="C35">
        <f t="shared" si="0"/>
        <v>215.54999999999998</v>
      </c>
      <c r="D35">
        <f t="shared" si="1"/>
        <v>4.5530558462399995</v>
      </c>
      <c r="E35">
        <f t="shared" si="2"/>
        <v>4.6392948271862678E-3</v>
      </c>
      <c r="F35">
        <f>LOG(D35,2.71828182846)</f>
        <v>1.5157986220884407</v>
      </c>
    </row>
    <row r="36" spans="1:6" x14ac:dyDescent="0.25">
      <c r="A36">
        <v>-57.2</v>
      </c>
      <c r="B36">
        <v>53</v>
      </c>
      <c r="C36">
        <f t="shared" si="0"/>
        <v>215.95</v>
      </c>
      <c r="D36">
        <f t="shared" si="1"/>
        <v>4.6211018462399993</v>
      </c>
      <c r="E36">
        <f t="shared" si="2"/>
        <v>4.6307015512850203E-3</v>
      </c>
      <c r="F36">
        <f>LOG(D36,2.71828182846)</f>
        <v>1.5306331715148753</v>
      </c>
    </row>
    <row r="37" spans="1:6" x14ac:dyDescent="0.25">
      <c r="A37">
        <v>-56.9</v>
      </c>
      <c r="B37">
        <v>55</v>
      </c>
      <c r="C37">
        <f t="shared" si="0"/>
        <v>216.24999999999997</v>
      </c>
      <c r="D37">
        <f t="shared" si="1"/>
        <v>4.7571938462399999</v>
      </c>
      <c r="E37">
        <f t="shared" si="2"/>
        <v>4.6242774566473991E-3</v>
      </c>
      <c r="F37">
        <f>LOG(D37,2.71828182846)</f>
        <v>1.5596579663019239</v>
      </c>
    </row>
    <row r="38" spans="1:6" x14ac:dyDescent="0.25">
      <c r="A38">
        <v>-56.4</v>
      </c>
      <c r="B38">
        <v>57</v>
      </c>
      <c r="C38">
        <f t="shared" si="0"/>
        <v>216.74999999999997</v>
      </c>
      <c r="D38">
        <f t="shared" si="1"/>
        <v>4.8932858462399995</v>
      </c>
      <c r="E38">
        <f t="shared" si="2"/>
        <v>4.6136101499423309E-3</v>
      </c>
      <c r="F38">
        <f>LOG(D38,2.71828182846)</f>
        <v>1.587864030023747</v>
      </c>
    </row>
    <row r="39" spans="1:6" x14ac:dyDescent="0.25">
      <c r="A39">
        <v>-56.1</v>
      </c>
      <c r="B39">
        <v>59</v>
      </c>
      <c r="C39">
        <f t="shared" si="0"/>
        <v>217.04999999999998</v>
      </c>
      <c r="D39">
        <f t="shared" si="1"/>
        <v>5.0293778462399992</v>
      </c>
      <c r="E39">
        <f t="shared" si="2"/>
        <v>4.6072333563695004E-3</v>
      </c>
      <c r="F39">
        <f>LOG(D39,2.71828182846)</f>
        <v>1.6152962878407338</v>
      </c>
    </row>
    <row r="40" spans="1:6" x14ac:dyDescent="0.25">
      <c r="A40">
        <v>-56.3</v>
      </c>
      <c r="B40">
        <v>59.5</v>
      </c>
      <c r="C40">
        <f t="shared" si="0"/>
        <v>216.84999999999997</v>
      </c>
      <c r="D40">
        <f t="shared" si="1"/>
        <v>5.0634008462399995</v>
      </c>
      <c r="E40">
        <f t="shared" si="2"/>
        <v>4.611482591653217E-3</v>
      </c>
      <c r="F40">
        <f>LOG(D40,2.71828182846)</f>
        <v>1.6220383615380618</v>
      </c>
    </row>
    <row r="41" spans="1:6" x14ac:dyDescent="0.25">
      <c r="A41">
        <v>-56.4</v>
      </c>
      <c r="B41">
        <v>60</v>
      </c>
      <c r="C41">
        <f t="shared" si="0"/>
        <v>216.74999999999997</v>
      </c>
      <c r="D41">
        <f t="shared" si="1"/>
        <v>5.0974238462399999</v>
      </c>
      <c r="E41">
        <f t="shared" si="2"/>
        <v>4.6136101499423309E-3</v>
      </c>
      <c r="F41">
        <f>LOG(D41,2.71828182846)</f>
        <v>1.628735283921251</v>
      </c>
    </row>
    <row r="42" spans="1:6" x14ac:dyDescent="0.25">
      <c r="A42">
        <v>-56.3</v>
      </c>
      <c r="B42">
        <v>60.5</v>
      </c>
      <c r="C42">
        <f t="shared" si="0"/>
        <v>216.84999999999997</v>
      </c>
      <c r="D42">
        <f t="shared" si="1"/>
        <v>5.1314468462399994</v>
      </c>
      <c r="E42">
        <f t="shared" si="2"/>
        <v>4.611482591653217E-3</v>
      </c>
      <c r="F42">
        <f>LOG(D42,2.71828182846)</f>
        <v>1.6353876557214353</v>
      </c>
    </row>
    <row r="43" spans="1:6" x14ac:dyDescent="0.25">
      <c r="A43">
        <v>-56.5</v>
      </c>
      <c r="B43">
        <v>60.5</v>
      </c>
      <c r="C43">
        <f t="shared" si="0"/>
        <v>216.64999999999998</v>
      </c>
      <c r="D43">
        <f t="shared" si="1"/>
        <v>5.1314468462399994</v>
      </c>
      <c r="E43">
        <f t="shared" si="2"/>
        <v>4.6157396722824838E-3</v>
      </c>
      <c r="F43">
        <f>LOG(D43,2.71828182846)</f>
        <v>1.6353876557214353</v>
      </c>
    </row>
    <row r="46" spans="1:6" x14ac:dyDescent="0.25">
      <c r="C46">
        <f>AVERAGE(C41:C43)</f>
        <v>216.74999999999997</v>
      </c>
      <c r="D46">
        <f>_xlfn.STDEV.S(C41:C43)</f>
        <v>9.9999999999994316E-2</v>
      </c>
    </row>
    <row r="47" spans="1:6" x14ac:dyDescent="0.25">
      <c r="C47">
        <f>AVERAGE(D40:D43)</f>
        <v>5.1059295962399993</v>
      </c>
      <c r="D47">
        <f>_xlfn.STDEV.S(D40:D43)</f>
        <v>3.2574542487193769E-2</v>
      </c>
      <c r="F47">
        <f>1700/26600</f>
        <v>6.3909774436090222E-2</v>
      </c>
    </row>
    <row r="48" spans="1:6" x14ac:dyDescent="0.25">
      <c r="C48">
        <f>C46-216.588</f>
        <v>0.16199999999997772</v>
      </c>
    </row>
    <row r="49" spans="3:4" x14ac:dyDescent="0.25">
      <c r="C49">
        <v>5.1120400000000004</v>
      </c>
      <c r="D49">
        <v>5.1109999999999998</v>
      </c>
    </row>
    <row r="57" spans="3:4" x14ac:dyDescent="0.25">
      <c r="C57">
        <f>28190-26550</f>
        <v>1640</v>
      </c>
      <c r="D57">
        <f>1640/26550</f>
        <v>6.1770244821092279E-2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6DB2-46A7-460B-B3B3-56BCB7EC0178}">
  <dimension ref="A1:K39"/>
  <sheetViews>
    <sheetView workbookViewId="0">
      <selection activeCell="J16" sqref="J16"/>
    </sheetView>
  </sheetViews>
  <sheetFormatPr defaultRowHeight="15" x14ac:dyDescent="0.25"/>
  <cols>
    <col min="3" max="3" width="9.5703125" bestFit="1" customWidth="1"/>
    <col min="5" max="5" width="9.5703125" bestFit="1" customWidth="1"/>
  </cols>
  <sheetData>
    <row r="1" spans="1:11" x14ac:dyDescent="0.25">
      <c r="B1" t="s">
        <v>7</v>
      </c>
      <c r="C1" t="s">
        <v>9</v>
      </c>
      <c r="D1" t="s">
        <v>8</v>
      </c>
      <c r="E1" t="s">
        <v>10</v>
      </c>
      <c r="F1" t="s">
        <v>12</v>
      </c>
      <c r="J1" t="s">
        <v>1</v>
      </c>
      <c r="K1" t="s">
        <v>11</v>
      </c>
    </row>
    <row r="2" spans="1:11" x14ac:dyDescent="0.25">
      <c r="A2">
        <v>1</v>
      </c>
      <c r="B2">
        <v>215.24999999999997</v>
      </c>
      <c r="C2" s="2">
        <v>4.34891784624</v>
      </c>
      <c r="D2">
        <v>202.84999999999997</v>
      </c>
      <c r="E2" s="2">
        <v>1.7971928462399998</v>
      </c>
      <c r="F2">
        <f>LOG(E2/C2,2.71828182846)*8.31446261815324/((1/B2)-(1/D2))</f>
        <v>25872.362060844745</v>
      </c>
      <c r="G2">
        <f>ABS(F2-(LOG((E2-0.034)/(C2+0.034),2.71828182846)*8.31446261815324/((1/(B2-0.5))-(1/(D2+0.5)))))</f>
        <v>3129.6944224065228</v>
      </c>
      <c r="J2">
        <v>197.84999999999997</v>
      </c>
      <c r="K2">
        <v>1.15075584624</v>
      </c>
    </row>
    <row r="3" spans="1:11" x14ac:dyDescent="0.25">
      <c r="A3">
        <f>A2+1</f>
        <v>2</v>
      </c>
      <c r="B3">
        <v>216.24999999999997</v>
      </c>
      <c r="C3" s="2">
        <v>4.7571938462399999</v>
      </c>
      <c r="D3">
        <v>213.45</v>
      </c>
      <c r="E3" s="2">
        <v>3.8725958462399999</v>
      </c>
      <c r="F3">
        <f>LOG(E3/C3,2.71828182846)*8.31446261815324/(1/B3-1/D3)</f>
        <v>28198.903744155403</v>
      </c>
      <c r="G3">
        <f t="shared" ref="G3:G11" si="0">ABS(F3-(LOG((E3-0.034)/(C3+0.034),2.71828182846)*8.31446261815324/((1/(B3-0.5))-(1/(D3+0.5)))))</f>
        <v>19065.865341907971</v>
      </c>
      <c r="J3">
        <v>198.64999999999998</v>
      </c>
      <c r="K3">
        <v>1.2868478462399999</v>
      </c>
    </row>
    <row r="4" spans="1:11" x14ac:dyDescent="0.25">
      <c r="A4">
        <f t="shared" ref="A4:A11" si="1">A3+1</f>
        <v>3</v>
      </c>
      <c r="B4">
        <v>216.74999999999997</v>
      </c>
      <c r="C4" s="2">
        <v>4.8932858462399995</v>
      </c>
      <c r="D4">
        <v>199.64999999999998</v>
      </c>
      <c r="E4" s="2">
        <v>1.3889168462399999</v>
      </c>
      <c r="F4">
        <f t="shared" ref="F4:F11" si="2">LOG(E4/C4,2.71828182846)*8.31446261815324/(1/B4-1/D4)</f>
        <v>26497.776706117726</v>
      </c>
      <c r="G4">
        <f t="shared" si="0"/>
        <v>2359.9742277608893</v>
      </c>
      <c r="J4">
        <v>199.64999999999998</v>
      </c>
      <c r="K4">
        <v>1.3889168462399999</v>
      </c>
    </row>
    <row r="5" spans="1:11" x14ac:dyDescent="0.25">
      <c r="A5">
        <f t="shared" si="1"/>
        <v>4</v>
      </c>
      <c r="B5">
        <v>211.04999999999998</v>
      </c>
      <c r="C5" s="2">
        <v>3.2601818462399996</v>
      </c>
      <c r="D5">
        <v>216.74999999999997</v>
      </c>
      <c r="E5" s="2">
        <v>4.8932858462399995</v>
      </c>
      <c r="F5">
        <f t="shared" si="2"/>
        <v>27096.707350708897</v>
      </c>
      <c r="G5">
        <f t="shared" si="0"/>
        <v>5030.5584046679323</v>
      </c>
      <c r="J5">
        <v>200.54999999999998</v>
      </c>
      <c r="K5">
        <v>1.4909858462399999</v>
      </c>
    </row>
    <row r="6" spans="1:11" x14ac:dyDescent="0.25">
      <c r="A6">
        <f t="shared" si="1"/>
        <v>5</v>
      </c>
      <c r="B6">
        <v>216.74999999999997</v>
      </c>
      <c r="C6" s="2">
        <v>4.8932858462399995</v>
      </c>
      <c r="D6">
        <v>202.24999999999997</v>
      </c>
      <c r="E6" s="2">
        <v>1.6951238462399998</v>
      </c>
      <c r="F6">
        <f t="shared" si="2"/>
        <v>26647.963438535171</v>
      </c>
      <c r="G6">
        <f t="shared" si="0"/>
        <v>2712.5976452216237</v>
      </c>
      <c r="J6">
        <v>201.45</v>
      </c>
      <c r="K6">
        <v>1.5930548462399998</v>
      </c>
    </row>
    <row r="7" spans="1:11" x14ac:dyDescent="0.25">
      <c r="A7">
        <f t="shared" si="1"/>
        <v>6</v>
      </c>
      <c r="B7">
        <v>213.84999999999997</v>
      </c>
      <c r="C7" s="2">
        <v>4.00868784624</v>
      </c>
      <c r="D7">
        <v>198.64999999999998</v>
      </c>
      <c r="E7" s="2">
        <v>1.2868478462399999</v>
      </c>
      <c r="F7">
        <f t="shared" si="2"/>
        <v>26403.974225431499</v>
      </c>
      <c r="G7">
        <f t="shared" si="0"/>
        <v>2740.5912979303066</v>
      </c>
      <c r="J7">
        <v>202.24999999999997</v>
      </c>
      <c r="K7">
        <v>1.6951238462399998</v>
      </c>
    </row>
    <row r="8" spans="1:11" x14ac:dyDescent="0.25">
      <c r="A8">
        <f t="shared" si="1"/>
        <v>7</v>
      </c>
      <c r="B8">
        <v>200.54999999999998</v>
      </c>
      <c r="C8" s="2">
        <v>1.4909858462399999</v>
      </c>
      <c r="D8">
        <v>205.54999999999998</v>
      </c>
      <c r="E8" s="2">
        <v>2.1714458462399997</v>
      </c>
      <c r="F8">
        <f t="shared" si="2"/>
        <v>25771.576844653828</v>
      </c>
      <c r="G8">
        <f t="shared" si="0"/>
        <v>6486.0911271214791</v>
      </c>
      <c r="J8">
        <v>202.84999999999997</v>
      </c>
      <c r="K8">
        <v>1.7971928462399998</v>
      </c>
    </row>
    <row r="9" spans="1:11" x14ac:dyDescent="0.25">
      <c r="A9">
        <f t="shared" si="1"/>
        <v>8</v>
      </c>
      <c r="B9">
        <v>206.64999999999998</v>
      </c>
      <c r="C9" s="2">
        <v>2.3755838462399996</v>
      </c>
      <c r="D9">
        <v>207.74999999999997</v>
      </c>
      <c r="E9" s="2">
        <v>2.5797218462399996</v>
      </c>
      <c r="F9">
        <f t="shared" si="2"/>
        <v>26751.44235731013</v>
      </c>
      <c r="G9">
        <f t="shared" si="0"/>
        <v>17409.62330773734</v>
      </c>
      <c r="J9">
        <v>203.74999999999997</v>
      </c>
      <c r="K9">
        <v>1.8992618462399997</v>
      </c>
    </row>
    <row r="10" spans="1:11" x14ac:dyDescent="0.25">
      <c r="A10">
        <f t="shared" si="1"/>
        <v>9</v>
      </c>
      <c r="B10">
        <v>211.04999999999998</v>
      </c>
      <c r="C10" s="2">
        <v>3.2601818462399996</v>
      </c>
      <c r="D10">
        <v>209.14999999999998</v>
      </c>
      <c r="E10" s="2">
        <v>2.8519058462399998</v>
      </c>
      <c r="F10">
        <f t="shared" si="2"/>
        <v>25844.329613112339</v>
      </c>
      <c r="G10">
        <f t="shared" si="0"/>
        <v>37838.485237456945</v>
      </c>
      <c r="J10">
        <v>204.24999999999997</v>
      </c>
      <c r="K10">
        <v>1.9673078462399998</v>
      </c>
    </row>
    <row r="11" spans="1:11" x14ac:dyDescent="0.25">
      <c r="A11">
        <f t="shared" si="1"/>
        <v>10</v>
      </c>
      <c r="B11">
        <v>201.45</v>
      </c>
      <c r="C11" s="2">
        <v>1.5930548462399998</v>
      </c>
      <c r="D11">
        <v>215.95</v>
      </c>
      <c r="E11" s="2">
        <v>4.6211018462399993</v>
      </c>
      <c r="F11">
        <f t="shared" si="2"/>
        <v>26566.111879355565</v>
      </c>
      <c r="G11">
        <f t="shared" si="0"/>
        <v>2383.2493562309937</v>
      </c>
      <c r="J11">
        <v>204.95</v>
      </c>
      <c r="K11">
        <v>2.1033998462399999</v>
      </c>
    </row>
    <row r="12" spans="1:11" x14ac:dyDescent="0.25">
      <c r="F12" t="s">
        <v>13</v>
      </c>
      <c r="G12">
        <f>AVERAGE(F2:F11)</f>
        <v>26565.11482202253</v>
      </c>
      <c r="H12">
        <f>AVERAGE(G2:G11)</f>
        <v>9915.6730368442004</v>
      </c>
      <c r="J12">
        <v>205.54999999999998</v>
      </c>
      <c r="K12">
        <v>2.1714458462399997</v>
      </c>
    </row>
    <row r="13" spans="1:11" x14ac:dyDescent="0.25">
      <c r="H13">
        <v>2</v>
      </c>
      <c r="J13">
        <v>206.04999999999998</v>
      </c>
      <c r="K13">
        <v>2.23949184624</v>
      </c>
    </row>
    <row r="14" spans="1:11" x14ac:dyDescent="0.25">
      <c r="J14">
        <v>206.64999999999998</v>
      </c>
      <c r="K14">
        <v>2.3755838462399996</v>
      </c>
    </row>
    <row r="15" spans="1:11" x14ac:dyDescent="0.25">
      <c r="J15">
        <v>207.14999999999998</v>
      </c>
      <c r="K15">
        <v>2.4776528462399998</v>
      </c>
    </row>
    <row r="16" spans="1:11" x14ac:dyDescent="0.25">
      <c r="J16">
        <v>207.74999999999997</v>
      </c>
      <c r="K16">
        <v>2.5797218462399996</v>
      </c>
    </row>
    <row r="17" spans="10:11" x14ac:dyDescent="0.25">
      <c r="J17">
        <v>208.24999999999997</v>
      </c>
      <c r="K17">
        <v>2.6477678462399998</v>
      </c>
    </row>
    <row r="18" spans="10:11" x14ac:dyDescent="0.25">
      <c r="J18">
        <v>208.74999999999997</v>
      </c>
      <c r="K18">
        <v>2.7838598462399999</v>
      </c>
    </row>
    <row r="19" spans="10:11" x14ac:dyDescent="0.25">
      <c r="J19">
        <v>209.14999999999998</v>
      </c>
      <c r="K19">
        <v>2.8519058462399998</v>
      </c>
    </row>
    <row r="20" spans="10:11" x14ac:dyDescent="0.25">
      <c r="J20">
        <v>209.64999999999998</v>
      </c>
      <c r="K20">
        <v>2.9539748462399995</v>
      </c>
    </row>
    <row r="21" spans="10:11" x14ac:dyDescent="0.25">
      <c r="J21">
        <v>210.14999999999998</v>
      </c>
      <c r="K21">
        <v>3.0560438462399997</v>
      </c>
    </row>
    <row r="22" spans="10:11" x14ac:dyDescent="0.25">
      <c r="J22">
        <v>210.64999999999998</v>
      </c>
      <c r="K22">
        <v>3.1240898462399995</v>
      </c>
    </row>
    <row r="23" spans="10:11" x14ac:dyDescent="0.25">
      <c r="J23">
        <v>211.04999999999998</v>
      </c>
      <c r="K23">
        <v>3.2601818462399996</v>
      </c>
    </row>
    <row r="24" spans="10:11" x14ac:dyDescent="0.25">
      <c r="J24">
        <v>211.45</v>
      </c>
      <c r="K24">
        <v>3.3622508462399998</v>
      </c>
    </row>
    <row r="25" spans="10:11" x14ac:dyDescent="0.25">
      <c r="J25">
        <v>211.95</v>
      </c>
      <c r="K25">
        <v>3.4643198462399996</v>
      </c>
    </row>
    <row r="26" spans="10:11" x14ac:dyDescent="0.25">
      <c r="J26">
        <v>212.45</v>
      </c>
      <c r="K26">
        <v>3.5323658462399998</v>
      </c>
    </row>
    <row r="27" spans="10:11" x14ac:dyDescent="0.25">
      <c r="J27">
        <v>212.74999999999997</v>
      </c>
      <c r="K27">
        <v>3.6684578462399995</v>
      </c>
    </row>
    <row r="28" spans="10:11" x14ac:dyDescent="0.25">
      <c r="J28">
        <v>213.14999999999998</v>
      </c>
      <c r="K28">
        <v>3.7705268462399997</v>
      </c>
    </row>
    <row r="29" spans="10:11" x14ac:dyDescent="0.25">
      <c r="J29">
        <v>213.45</v>
      </c>
      <c r="K29">
        <v>3.8725958462399999</v>
      </c>
    </row>
    <row r="30" spans="10:11" x14ac:dyDescent="0.25">
      <c r="J30">
        <v>213.84999999999997</v>
      </c>
      <c r="K30">
        <v>4.00868784624</v>
      </c>
    </row>
    <row r="31" spans="10:11" x14ac:dyDescent="0.25">
      <c r="J31">
        <v>214.04999999999998</v>
      </c>
      <c r="K31">
        <v>4.0767338462399998</v>
      </c>
    </row>
    <row r="32" spans="10:11" x14ac:dyDescent="0.25">
      <c r="J32">
        <v>214.54999999999998</v>
      </c>
      <c r="K32">
        <v>4.2128258462399994</v>
      </c>
    </row>
    <row r="33" spans="10:11" x14ac:dyDescent="0.25">
      <c r="J33">
        <v>214.84999999999997</v>
      </c>
      <c r="K33">
        <v>4.34891784624</v>
      </c>
    </row>
    <row r="34" spans="10:11" x14ac:dyDescent="0.25">
      <c r="J34">
        <v>215.24999999999997</v>
      </c>
      <c r="K34">
        <v>4.4169638462399998</v>
      </c>
    </row>
    <row r="35" spans="10:11" x14ac:dyDescent="0.25">
      <c r="J35">
        <v>215.54999999999998</v>
      </c>
      <c r="K35">
        <v>4.5530558462399995</v>
      </c>
    </row>
    <row r="36" spans="10:11" x14ac:dyDescent="0.25">
      <c r="J36">
        <v>215.95</v>
      </c>
      <c r="K36">
        <v>4.6211018462399993</v>
      </c>
    </row>
    <row r="37" spans="10:11" x14ac:dyDescent="0.25">
      <c r="J37">
        <v>216.24999999999997</v>
      </c>
      <c r="K37">
        <v>4.7571938462399999</v>
      </c>
    </row>
    <row r="38" spans="10:11" x14ac:dyDescent="0.25">
      <c r="J38">
        <v>216.74999999999997</v>
      </c>
      <c r="K38">
        <v>4.8932858462399995</v>
      </c>
    </row>
    <row r="39" spans="10:11" x14ac:dyDescent="0.25">
      <c r="J39">
        <v>217.04999999999998</v>
      </c>
      <c r="K39">
        <v>5.0293778462399992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2022-09-28T18:28:03Z</dcterms:created>
  <dcterms:modified xsi:type="dcterms:W3CDTF">2022-10-15T04:44:24Z</dcterms:modified>
</cp:coreProperties>
</file>