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3_ncr:1_{6AFE9EC0-7BE1-4D20-AE12-9EC9D483255F}" xr6:coauthVersionLast="47" xr6:coauthVersionMax="47" xr10:uidLastSave="{00000000-0000-0000-0000-000000000000}"/>
  <bookViews>
    <workbookView xWindow="16875" yWindow="3060" windowWidth="11400" windowHeight="7695" tabRatio="500" activeTab="2" xr2:uid="{00000000-000D-0000-FFFF-FFFF00000000}"/>
  </bookViews>
  <sheets>
    <sheet name="Part A" sheetId="2" r:id="rId1"/>
    <sheet name="Graph" sheetId="3" r:id="rId2"/>
    <sheet name="Part B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J3" i="1"/>
  <c r="I3" i="1"/>
  <c r="I4" i="1"/>
  <c r="I5" i="1"/>
  <c r="I6" i="1"/>
  <c r="I7" i="1"/>
  <c r="I8" i="1"/>
  <c r="I9" i="1"/>
  <c r="I10" i="1"/>
  <c r="I2" i="1"/>
  <c r="B6" i="2"/>
  <c r="B7" i="2" s="1"/>
  <c r="C5" i="2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D6" i="1"/>
  <c r="E6" i="1" s="1"/>
  <c r="C6" i="1"/>
  <c r="D5" i="1"/>
  <c r="E5" i="1" s="1"/>
  <c r="C5" i="1"/>
  <c r="C4" i="1"/>
  <c r="D4" i="1" s="1"/>
  <c r="E4" i="1" s="1"/>
  <c r="C3" i="1"/>
  <c r="D3" i="1" s="1"/>
  <c r="E3" i="1" s="1"/>
  <c r="C2" i="1"/>
  <c r="D2" i="1" s="1"/>
  <c r="E2" i="1" s="1"/>
  <c r="F3" i="1" l="1"/>
  <c r="F6" i="1"/>
  <c r="J6" i="1"/>
  <c r="J7" i="1"/>
  <c r="F7" i="1"/>
  <c r="J8" i="1"/>
  <c r="F8" i="1"/>
  <c r="F9" i="1"/>
  <c r="J9" i="1"/>
  <c r="F2" i="1"/>
  <c r="J10" i="1"/>
  <c r="F10" i="1"/>
  <c r="F4" i="1"/>
  <c r="J4" i="1"/>
  <c r="J5" i="1"/>
  <c r="F5" i="1"/>
  <c r="B8" i="2"/>
  <c r="C7" i="2"/>
  <c r="C6" i="2"/>
  <c r="K10" i="1" l="1"/>
  <c r="G10" i="1"/>
  <c r="L10" i="1" s="1"/>
  <c r="K7" i="1"/>
  <c r="G7" i="1"/>
  <c r="L7" i="1" s="1"/>
  <c r="G8" i="1"/>
  <c r="L8" i="1" s="1"/>
  <c r="K8" i="1"/>
  <c r="K6" i="1"/>
  <c r="G6" i="1"/>
  <c r="G2" i="1"/>
  <c r="K2" i="1"/>
  <c r="H6" i="1"/>
  <c r="M6" i="1" s="1"/>
  <c r="K5" i="1"/>
  <c r="G5" i="1"/>
  <c r="H10" i="1"/>
  <c r="M10" i="1" s="1"/>
  <c r="H7" i="1"/>
  <c r="M7" i="1" s="1"/>
  <c r="C8" i="2"/>
  <c r="B9" i="2"/>
  <c r="G3" i="1"/>
  <c r="K3" i="1"/>
  <c r="H8" i="1"/>
  <c r="M8" i="1" s="1"/>
  <c r="K4" i="1"/>
  <c r="G4" i="1"/>
  <c r="G9" i="1"/>
  <c r="K9" i="1"/>
  <c r="L3" i="1" l="1"/>
  <c r="H3" i="1"/>
  <c r="M3" i="1" s="1"/>
  <c r="L5" i="1"/>
  <c r="H5" i="1"/>
  <c r="M5" i="1" s="1"/>
  <c r="L4" i="1"/>
  <c r="H4" i="1"/>
  <c r="M4" i="1" s="1"/>
  <c r="B10" i="2"/>
  <c r="C9" i="2"/>
  <c r="L2" i="1"/>
  <c r="H2" i="1"/>
  <c r="M2" i="1" s="1"/>
  <c r="L9" i="1"/>
  <c r="H9" i="1"/>
  <c r="M9" i="1" s="1"/>
  <c r="L6" i="1"/>
  <c r="B11" i="2" l="1"/>
  <c r="C10" i="2"/>
  <c r="B12" i="2" l="1"/>
  <c r="C12" i="2" s="1"/>
  <c r="C11" i="2"/>
</calcChain>
</file>

<file path=xl/sharedStrings.xml><?xml version="1.0" encoding="utf-8"?>
<sst xmlns="http://schemas.openxmlformats.org/spreadsheetml/2006/main" count="41" uniqueCount="41">
  <si>
    <t>pH</t>
  </si>
  <si>
    <t>[H+]</t>
  </si>
  <si>
    <t>[OH-]</t>
  </si>
  <si>
    <t>[Hg2+]</t>
  </si>
  <si>
    <t>[S2-]</t>
  </si>
  <si>
    <t>[HS-]</t>
  </si>
  <si>
    <t>[H2S]</t>
  </si>
  <si>
    <t>C.B. Error</t>
  </si>
  <si>
    <t>lg[Hg2+]</t>
  </si>
  <si>
    <t>lg[S2-]</t>
  </si>
  <si>
    <t>lg[HS-]</t>
  </si>
  <si>
    <t>lg[H2S]</t>
  </si>
  <si>
    <t>Ksp=</t>
  </si>
  <si>
    <t>Kb1=</t>
  </si>
  <si>
    <t>Kb2=</t>
  </si>
  <si>
    <t>Kw=</t>
  </si>
  <si>
    <t>Formulas</t>
  </si>
  <si>
    <t>[H+] = 10^(-B2)</t>
  </si>
  <si>
    <t>[Hg2+] =SQRT($A$3+$A$5*$A$3/D2+$A$5*$A$3*$A$7/(D2^2))</t>
  </si>
  <si>
    <t>[S2-] = $A$3/E2</t>
  </si>
  <si>
    <t>[HS-] = $A$5*F2/D2</t>
  </si>
  <si>
    <t>[H2S] = E2 - F2 - G2</t>
  </si>
  <si>
    <t>Calculating Density of H2O with Equation 2-4</t>
  </si>
  <si>
    <t>(from the delightful book by Dan harris)</t>
  </si>
  <si>
    <t>Constants:</t>
  </si>
  <si>
    <t>Density (g/mL)</t>
  </si>
  <si>
    <t>a0 =</t>
  </si>
  <si>
    <t>a1 =</t>
  </si>
  <si>
    <t>a2 =</t>
  </si>
  <si>
    <t>a3 =</t>
  </si>
  <si>
    <t>Fomula:</t>
  </si>
  <si>
    <t>C5 = $A$6+$A$8*B5+$A$10*B5^2+$A$12*B5^3</t>
  </si>
  <si>
    <t>lg[Hg2+] = LOG10(E2)</t>
  </si>
  <si>
    <t>lg[S2-] = LOG10(F2)</t>
  </si>
  <si>
    <t>lg[HS-] = LOG10(G2)</t>
  </si>
  <si>
    <t>lg[H2S] = LOG10(H2)</t>
  </si>
  <si>
    <t>C.B. Error = 2*E2+C2-2*F2-G2-D2</t>
  </si>
  <si>
    <t>[OH-] = $A$9/C2</t>
  </si>
  <si>
    <t>The solubility is [Hg2+]@pH(7) which is 9.7211E-24</t>
  </si>
  <si>
    <t>The pH @ C.B. error = 0 is 7</t>
  </si>
  <si>
    <t>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</si>
</sst>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0"/>
      <name val="Arial"/>
      <family val="2"/>
    </font>
    <font>
      <b/>
      <sz val="11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91261869304945E-2"/>
          <c:y val="2.8696084432630959E-2"/>
          <c:w val="0.76378896689127407"/>
          <c:h val="0.85546745654504897"/>
        </c:manualLayout>
      </c:layout>
      <c:scatterChart>
        <c:scatterStyle val="lineMarker"/>
        <c:varyColors val="0"/>
        <c:ser>
          <c:idx val="0"/>
          <c:order val="0"/>
          <c:tx>
            <c:v>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9371636415912241E-2"/>
                  <c:y val="-0.67688989495220053"/>
                </c:manualLayout>
              </c:layout>
              <c:tx>
                <c:rich>
                  <a:bodyPr rot="0" spcFirstLastPara="1" vertOverflow="ellipsis" vert="horz" wrap="square" anchor="t" anchorCtr="0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3.6719E-08x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- 7.5899E-06x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+ 5.3322E-05x + 9.9989E-01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1.0000E+00</a:t>
                    </a:r>
                    <a:endParaRPr lang="en-US" sz="14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A'!$B$5:$B$12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'Part A'!$C$5:$C$12</c:f>
              <c:numCache>
                <c:formatCode>0.0000E+00</c:formatCode>
                <c:ptCount val="8"/>
                <c:pt idx="0">
                  <c:v>0.99997145237499985</c:v>
                </c:pt>
                <c:pt idx="1">
                  <c:v>0.99970094899999984</c:v>
                </c:pt>
                <c:pt idx="2">
                  <c:v>0.99910602912500002</c:v>
                </c:pt>
                <c:pt idx="3">
                  <c:v>0.99821423200000003</c:v>
                </c:pt>
                <c:pt idx="4">
                  <c:v>0.99705309687499988</c:v>
                </c:pt>
                <c:pt idx="5">
                  <c:v>0.99565016299999987</c:v>
                </c:pt>
                <c:pt idx="6">
                  <c:v>0.9940329696250001</c:v>
                </c:pt>
                <c:pt idx="7">
                  <c:v>0.99222905599999989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C-442F-952A-548F68AAD21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6757744"/>
        <c:axId val="396758160"/>
      </c:scatterChart>
      <c:valAx>
        <c:axId val="3967577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8160"/>
        <c:crosses val="autoZero"/>
        <c:crossBetween val="midCat"/>
        <c:majorUnit val="10"/>
      </c:valAx>
      <c:valAx>
        <c:axId val="3967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7744"/>
        <c:crosses val="autoZero"/>
        <c:crossBetween val="midCat"/>
      </c:valAx>
      <c:spPr>
        <a:solidFill>
          <a:schemeClr val="accent5">
            <a:lumMod val="40000"/>
            <a:lumOff val="60000"/>
            <a:alpha val="2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6508825491728347"/>
          <c:y val="0.45597728962709472"/>
          <c:w val="0.1318592567419751"/>
          <c:h val="8.9664808150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versus log[X]</a:t>
            </a:r>
            <a:endParaRPr lang="en-US"/>
          </a:p>
        </c:rich>
      </c:tx>
      <c:layout>
        <c:manualLayout>
          <c:xMode val="edge"/>
          <c:yMode val="edge"/>
          <c:x val="0.35731226924749548"/>
          <c:y val="2.01969904471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40118120033"/>
          <c:y val="0.1299570189086289"/>
          <c:w val="0.7080721889681324"/>
          <c:h val="0.74432501839206444"/>
        </c:manualLayout>
      </c:layout>
      <c:scatterChart>
        <c:scatterStyle val="lineMarker"/>
        <c:varyColors val="0"/>
        <c:ser>
          <c:idx val="0"/>
          <c:order val="0"/>
          <c:tx>
            <c:v>lg[Hg2+]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 B'!$J$2:$J$10</c:f>
              <c:numCache>
                <c:formatCode>0.0000E+00</c:formatCode>
                <c:ptCount val="9"/>
                <c:pt idx="0">
                  <c:v>-18.152695426476363</c:v>
                </c:pt>
                <c:pt idx="1">
                  <c:v>-19.152677660772195</c:v>
                </c:pt>
                <c:pt idx="2">
                  <c:v>-20.152500083626432</c:v>
                </c:pt>
                <c:pt idx="3">
                  <c:v>-21.150732253716825</c:v>
                </c:pt>
                <c:pt idx="4">
                  <c:v>-22.133803119887453</c:v>
                </c:pt>
                <c:pt idx="5">
                  <c:v>-23.012284084256098</c:v>
                </c:pt>
                <c:pt idx="6">
                  <c:v>-23.650732036354501</c:v>
                </c:pt>
                <c:pt idx="7">
                  <c:v>-24.171015778834271</c:v>
                </c:pt>
                <c:pt idx="8">
                  <c:v>-24.673130912802311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5-4483-A756-C585ADA7C839}"/>
            </c:ext>
          </c:extLst>
        </c:ser>
        <c:ser>
          <c:idx val="1"/>
          <c:order val="1"/>
          <c:tx>
            <c:v>lg[S2-]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B'!$B$2:$B$10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 B'!$K$2:$K$10</c:f>
              <c:numCache>
                <c:formatCode>0.0000E+00</c:formatCode>
                <c:ptCount val="9"/>
                <c:pt idx="0">
                  <c:v>-35.148334569187618</c:v>
                </c:pt>
                <c:pt idx="1">
                  <c:v>-34.148352334891783</c:v>
                </c:pt>
                <c:pt idx="2">
                  <c:v>-33.148529912037553</c:v>
                </c:pt>
                <c:pt idx="3">
                  <c:v>-32.150297741947156</c:v>
                </c:pt>
                <c:pt idx="4">
                  <c:v>-31.167226875776528</c:v>
                </c:pt>
                <c:pt idx="5">
                  <c:v>-30.288745911407883</c:v>
                </c:pt>
                <c:pt idx="6">
                  <c:v>-29.65029795930948</c:v>
                </c:pt>
                <c:pt idx="7">
                  <c:v>-29.130014216829711</c:v>
                </c:pt>
                <c:pt idx="8">
                  <c:v>-28.627899082861671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95-4483-A756-C585ADA7C839}"/>
            </c:ext>
          </c:extLst>
        </c:ser>
        <c:ser>
          <c:idx val="2"/>
          <c:order val="2"/>
          <c:tx>
            <c:v>lg[HS-]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B'!$B$2:$B$10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 B'!$L$2:$L$10</c:f>
              <c:numCache>
                <c:formatCode>0.0000E+00</c:formatCode>
                <c:ptCount val="9"/>
                <c:pt idx="0">
                  <c:v>-23.194092059748293</c:v>
                </c:pt>
                <c:pt idx="1">
                  <c:v>-23.194109825452461</c:v>
                </c:pt>
                <c:pt idx="2">
                  <c:v>-23.194287402598224</c:v>
                </c:pt>
                <c:pt idx="3">
                  <c:v>-23.196055232507831</c:v>
                </c:pt>
                <c:pt idx="4">
                  <c:v>-23.212984366337203</c:v>
                </c:pt>
                <c:pt idx="5">
                  <c:v>-23.334503401968558</c:v>
                </c:pt>
                <c:pt idx="6">
                  <c:v>-23.696055449870155</c:v>
                </c:pt>
                <c:pt idx="7">
                  <c:v>-24.175771707390386</c:v>
                </c:pt>
                <c:pt idx="8">
                  <c:v>-24.673656573422345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95-4483-A756-C585ADA7C839}"/>
            </c:ext>
          </c:extLst>
        </c:ser>
        <c:ser>
          <c:idx val="3"/>
          <c:order val="3"/>
          <c:tx>
            <c:v>lg[H2S]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B'!$B$2:$B$10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 B'!$M$2:$M$10</c:f>
              <c:numCache>
                <c:formatCode>0.0000E+00</c:formatCode>
                <c:ptCount val="9"/>
                <c:pt idx="0">
                  <c:v>-18.152699374590071</c:v>
                </c:pt>
                <c:pt idx="1">
                  <c:v>-19.152717140294236</c:v>
                </c:pt>
                <c:pt idx="2">
                  <c:v>-20.152894717440002</c:v>
                </c:pt>
                <c:pt idx="3">
                  <c:v>-21.154662547349606</c:v>
                </c:pt>
                <c:pt idx="4">
                  <c:v>-22.171591681178977</c:v>
                </c:pt>
                <c:pt idx="5">
                  <c:v>-23.293110716810336</c:v>
                </c:pt>
                <c:pt idx="6">
                  <c:v>-24.654662764711929</c:v>
                </c:pt>
                <c:pt idx="7">
                  <c:v>-26.134379022232157</c:v>
                </c:pt>
                <c:pt idx="8">
                  <c:v>-27.632263888264074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95-4483-A756-C585ADA7C83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4967232"/>
        <c:axId val="334967648"/>
      </c:scatterChart>
      <c:valAx>
        <c:axId val="334967232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67648"/>
        <c:crosses val="autoZero"/>
        <c:crossBetween val="midCat"/>
      </c:valAx>
      <c:valAx>
        <c:axId val="334967648"/>
        <c:scaling>
          <c:orientation val="minMax"/>
          <c:max val="-15"/>
          <c:min val="-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log[X]</a:t>
                </a:r>
              </a:p>
            </c:rich>
          </c:tx>
          <c:layout>
            <c:manualLayout>
              <c:xMode val="edge"/>
              <c:yMode val="edge"/>
              <c:x val="1.9714191646547547E-2"/>
              <c:y val="0.42462662996886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4808070727184"/>
          <c:y val="0.4163628083230298"/>
          <c:w val="0.14675595283158729"/>
          <c:h val="0.27266247436799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versus Charge Balance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'Part B'!$I$2:$I$10</c:f>
              <c:numCache>
                <c:formatCode>0.0000E+00</c:formatCode>
                <c:ptCount val="9"/>
                <c:pt idx="0">
                  <c:v>9.9999999990000015E-3</c:v>
                </c:pt>
                <c:pt idx="1">
                  <c:v>9.9999999000000028E-4</c:v>
                </c:pt>
                <c:pt idx="2">
                  <c:v>9.9999900000000025E-5</c:v>
                </c:pt>
                <c:pt idx="3">
                  <c:v>9.999000000000002E-6</c:v>
                </c:pt>
                <c:pt idx="4">
                  <c:v>9.9000000000000026E-7</c:v>
                </c:pt>
                <c:pt idx="5">
                  <c:v>0</c:v>
                </c:pt>
                <c:pt idx="6">
                  <c:v>-9.9000000000000005E-7</c:v>
                </c:pt>
                <c:pt idx="7">
                  <c:v>-9.9989999999999986E-6</c:v>
                </c:pt>
                <c:pt idx="8">
                  <c:v>-9.9999899999999998E-5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708-A8CE-15933CC9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43632"/>
        <c:axId val="396141552"/>
      </c:scatterChart>
      <c:valAx>
        <c:axId val="396143632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1552"/>
        <c:crosses val="autoZero"/>
        <c:crossBetween val="midCat"/>
      </c:valAx>
      <c:valAx>
        <c:axId val="396141552"/>
        <c:scaling>
          <c:orientation val="minMax"/>
          <c:max val="1.0000000000000002E-2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C.B.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versus C.B.</a:t>
            </a:r>
            <a:r>
              <a:rPr lang="en-US" baseline="0"/>
              <a:t> error close to 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B'!$B$6:$B$8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'Part B'!$I$6:$I$8</c:f>
              <c:numCache>
                <c:formatCode>0.0000E+00</c:formatCode>
                <c:ptCount val="3"/>
                <c:pt idx="0">
                  <c:v>9.9000000000000026E-7</c:v>
                </c:pt>
                <c:pt idx="1">
                  <c:v>0</c:v>
                </c:pt>
                <c:pt idx="2">
                  <c:v>-9.9000000000000005E-7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708-A8CE-15933CC9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43632"/>
        <c:axId val="396141552"/>
      </c:scatterChart>
      <c:valAx>
        <c:axId val="396143632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1552"/>
        <c:crosses val="autoZero"/>
        <c:crossBetween val="midCat"/>
      </c:valAx>
      <c:valAx>
        <c:axId val="396141552"/>
        <c:scaling>
          <c:orientation val="minMax"/>
          <c:max val="1.2000000000000004E-6"/>
          <c:min val="-1.2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C.B.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19050</xdr:rowOff>
    </xdr:from>
    <xdr:to>
      <xdr:col>11</xdr:col>
      <xdr:colOff>426982</xdr:colOff>
      <xdr:row>30</xdr:row>
      <xdr:rowOff>124810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38129-7389-4ED5-8E77-D3B19E01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10</xdr:row>
      <xdr:rowOff>110217</xdr:rowOff>
    </xdr:from>
    <xdr:to>
      <xdr:col>12</xdr:col>
      <xdr:colOff>641074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4A982-76E3-4AC0-BE10-F211E854B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29</xdr:row>
      <xdr:rowOff>142875</xdr:rowOff>
    </xdr:from>
    <xdr:to>
      <xdr:col>12</xdr:col>
      <xdr:colOff>638175</xdr:colOff>
      <xdr:row>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050C4-E13A-4BEA-AF39-D27D24ACF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</xdr:colOff>
      <xdr:row>50</xdr:row>
      <xdr:rowOff>28575</xdr:rowOff>
    </xdr:from>
    <xdr:to>
      <xdr:col>12</xdr:col>
      <xdr:colOff>647700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36516-9AB2-4265-BF5C-E1F81538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="145" zoomScaleNormal="145" workbookViewId="0">
      <selection activeCell="B5" sqref="B5"/>
    </sheetView>
  </sheetViews>
  <sheetFormatPr defaultColWidth="11.5703125" defaultRowHeight="12.75" x14ac:dyDescent="0.2"/>
  <cols>
    <col min="1" max="1" width="15.5703125" customWidth="1"/>
    <col min="2" max="2" width="14.7109375" customWidth="1"/>
    <col min="3" max="3" width="15.42578125" customWidth="1"/>
  </cols>
  <sheetData>
    <row r="1" spans="1:3" x14ac:dyDescent="0.2">
      <c r="A1" s="1" t="s">
        <v>22</v>
      </c>
      <c r="B1" s="1"/>
      <c r="C1" s="1"/>
    </row>
    <row r="2" spans="1:3" x14ac:dyDescent="0.2">
      <c r="A2" s="1" t="s">
        <v>23</v>
      </c>
      <c r="B2" s="1"/>
      <c r="C2" s="1"/>
    </row>
    <row r="4" spans="1:3" x14ac:dyDescent="0.2">
      <c r="A4" t="s">
        <v>24</v>
      </c>
      <c r="B4" t="s">
        <v>40</v>
      </c>
      <c r="C4" t="s">
        <v>25</v>
      </c>
    </row>
    <row r="5" spans="1:3" x14ac:dyDescent="0.2">
      <c r="A5" t="s">
        <v>26</v>
      </c>
      <c r="B5">
        <v>5</v>
      </c>
      <c r="C5" s="3">
        <f t="shared" ref="C5:C12" si="0">$A$6+$A$8*B5+$A$10*B5^2+$A$12*B5^3</f>
        <v>0.99997145237499985</v>
      </c>
    </row>
    <row r="6" spans="1:3" x14ac:dyDescent="0.2">
      <c r="A6" s="3">
        <v>0.99988999999999995</v>
      </c>
      <c r="B6">
        <f t="shared" ref="B6:B12" si="1">B5+5</f>
        <v>10</v>
      </c>
      <c r="C6" s="3">
        <f t="shared" si="0"/>
        <v>0.99970094899999984</v>
      </c>
    </row>
    <row r="7" spans="1:3" x14ac:dyDescent="0.2">
      <c r="A7" s="6" t="s">
        <v>27</v>
      </c>
      <c r="B7">
        <f t="shared" si="1"/>
        <v>15</v>
      </c>
      <c r="C7" s="3">
        <f t="shared" si="0"/>
        <v>0.99910602912500002</v>
      </c>
    </row>
    <row r="8" spans="1:3" x14ac:dyDescent="0.2">
      <c r="A8" s="3">
        <v>5.3322000000000002E-5</v>
      </c>
      <c r="B8">
        <f t="shared" si="1"/>
        <v>20</v>
      </c>
      <c r="C8" s="3">
        <f t="shared" si="0"/>
        <v>0.99821423200000003</v>
      </c>
    </row>
    <row r="9" spans="1:3" x14ac:dyDescent="0.2">
      <c r="A9" t="s">
        <v>28</v>
      </c>
      <c r="B9">
        <f t="shared" si="1"/>
        <v>25</v>
      </c>
      <c r="C9" s="3">
        <f t="shared" si="0"/>
        <v>0.99705309687499988</v>
      </c>
    </row>
    <row r="10" spans="1:3" x14ac:dyDescent="0.2">
      <c r="A10" s="3">
        <v>-7.5899E-6</v>
      </c>
      <c r="B10">
        <f t="shared" si="1"/>
        <v>30</v>
      </c>
      <c r="C10" s="3">
        <f t="shared" si="0"/>
        <v>0.99565016299999987</v>
      </c>
    </row>
    <row r="11" spans="1:3" x14ac:dyDescent="0.2">
      <c r="A11" t="s">
        <v>29</v>
      </c>
      <c r="B11">
        <f t="shared" si="1"/>
        <v>35</v>
      </c>
      <c r="C11" s="3">
        <f t="shared" si="0"/>
        <v>0.9940329696250001</v>
      </c>
    </row>
    <row r="12" spans="1:3" x14ac:dyDescent="0.2">
      <c r="A12" s="3">
        <v>3.6718999999999999E-8</v>
      </c>
      <c r="B12">
        <f t="shared" si="1"/>
        <v>40</v>
      </c>
      <c r="C12" s="3">
        <f t="shared" si="0"/>
        <v>0.99222905599999989</v>
      </c>
    </row>
    <row r="14" spans="1:3" x14ac:dyDescent="0.2">
      <c r="A14" t="s">
        <v>30</v>
      </c>
    </row>
    <row r="15" spans="1:3" x14ac:dyDescent="0.2">
      <c r="A15" t="s">
        <v>31</v>
      </c>
    </row>
  </sheetData>
  <mergeCells count="2">
    <mergeCell ref="A1:C1"/>
    <mergeCell ref="A2:C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>
      <selection activeCell="L17" sqref="L17"/>
    </sheetView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160" zoomScaleNormal="160" workbookViewId="0">
      <selection activeCell="C2" sqref="C2"/>
    </sheetView>
  </sheetViews>
  <sheetFormatPr defaultColWidth="11.5703125" defaultRowHeight="12.75" x14ac:dyDescent="0.2"/>
  <sheetData>
    <row r="1" spans="1:2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22" ht="15" x14ac:dyDescent="0.25">
      <c r="A2" t="s">
        <v>12</v>
      </c>
      <c r="B2" s="2">
        <v>2</v>
      </c>
      <c r="C2" s="3">
        <f t="shared" ref="C2:C10" si="0">10^(-B2)</f>
        <v>0.01</v>
      </c>
      <c r="D2" s="3">
        <f t="shared" ref="D2:D10" si="1">$A$9/C2</f>
        <v>9.9999999999999998E-13</v>
      </c>
      <c r="E2" s="3">
        <f t="shared" ref="E2:E10" si="2">SQRT($A$3+$A$5*$A$3/D2+$A$5*$A$3*$A$7/(D2^2))</f>
        <v>7.0356556197699169E-19</v>
      </c>
      <c r="F2" s="3">
        <f t="shared" ref="F2:F10" si="3">$A$3/E2</f>
        <v>7.1066582422684192E-36</v>
      </c>
      <c r="G2" s="3">
        <f t="shared" ref="G2:G10" si="4">$A$5*F2/D2</f>
        <v>6.3959924180415775E-24</v>
      </c>
      <c r="H2" s="3">
        <f t="shared" ref="H2:H10" si="5">E2 - F2 - G2</f>
        <v>7.0355916598457363E-19</v>
      </c>
      <c r="I2" s="3">
        <f>2*E2+C2-2*F2-G2-D2</f>
        <v>9.9999999990000015E-3</v>
      </c>
      <c r="J2" s="3">
        <f>LOG10(E2)</f>
        <v>-18.152695426476363</v>
      </c>
      <c r="K2" s="3">
        <f t="shared" ref="K2:K10" si="6">LOG10(F2)</f>
        <v>-35.148334569187618</v>
      </c>
      <c r="L2" s="3">
        <f t="shared" ref="L2:L10" si="7">LOG10(G2)</f>
        <v>-23.194092059748293</v>
      </c>
      <c r="M2" s="3">
        <f t="shared" ref="M2:M10" si="8">LOG10(H2)</f>
        <v>-18.152699374590071</v>
      </c>
      <c r="O2" s="4"/>
      <c r="P2" s="4"/>
      <c r="Q2" s="4"/>
      <c r="R2" s="4"/>
      <c r="S2" s="4"/>
      <c r="T2" s="4"/>
      <c r="U2" s="4"/>
      <c r="V2" s="4"/>
    </row>
    <row r="3" spans="1:22" ht="15" x14ac:dyDescent="0.25">
      <c r="A3" s="5">
        <v>5.0000000000000002E-54</v>
      </c>
      <c r="B3" s="2">
        <v>3</v>
      </c>
      <c r="C3" s="3">
        <f t="shared" si="0"/>
        <v>1E-3</v>
      </c>
      <c r="D3" s="3">
        <f t="shared" si="1"/>
        <v>9.9999999999999994E-12</v>
      </c>
      <c r="E3" s="3">
        <f t="shared" si="2"/>
        <v>7.0359434335418061E-20</v>
      </c>
      <c r="F3" s="3">
        <f t="shared" si="3"/>
        <v>7.1063675358217913E-35</v>
      </c>
      <c r="G3" s="3">
        <f t="shared" si="4"/>
        <v>6.3957307822396129E-24</v>
      </c>
      <c r="H3" s="3">
        <f t="shared" si="5"/>
        <v>7.0353038604635744E-20</v>
      </c>
      <c r="I3" s="3">
        <f t="shared" ref="I3:I10" si="9">2*E3+C3-2*F3-G3-D3</f>
        <v>9.9999999000000028E-4</v>
      </c>
      <c r="J3" s="3">
        <f t="shared" ref="J2:J10" si="10">LOG10(E3)</f>
        <v>-19.152677660772195</v>
      </c>
      <c r="K3" s="3">
        <f t="shared" si="6"/>
        <v>-34.148352334891783</v>
      </c>
      <c r="L3" s="3">
        <f t="shared" si="7"/>
        <v>-23.194109825452461</v>
      </c>
      <c r="M3" s="3">
        <f t="shared" si="8"/>
        <v>-19.152717140294236</v>
      </c>
      <c r="O3" s="4"/>
      <c r="P3" s="4"/>
      <c r="Q3" s="4"/>
      <c r="R3" s="4"/>
      <c r="S3" s="4"/>
      <c r="T3" s="4"/>
      <c r="U3" s="4"/>
      <c r="V3" s="4"/>
    </row>
    <row r="4" spans="1:22" ht="15" x14ac:dyDescent="0.25">
      <c r="A4" t="s">
        <v>13</v>
      </c>
      <c r="B4" s="2">
        <v>4</v>
      </c>
      <c r="C4" s="3">
        <f t="shared" si="0"/>
        <v>1E-4</v>
      </c>
      <c r="D4" s="3">
        <f t="shared" si="1"/>
        <v>9.9999999999999991E-11</v>
      </c>
      <c r="E4" s="3">
        <f t="shared" si="2"/>
        <v>7.0388209239903962E-21</v>
      </c>
      <c r="F4" s="3">
        <f t="shared" si="3"/>
        <v>7.1034624321219943E-34</v>
      </c>
      <c r="G4" s="3">
        <f t="shared" si="4"/>
        <v>6.3931161889097954E-24</v>
      </c>
      <c r="H4" s="3">
        <f t="shared" si="5"/>
        <v>7.0324278078007767E-21</v>
      </c>
      <c r="I4" s="3">
        <f t="shared" si="9"/>
        <v>9.9999900000000025E-5</v>
      </c>
      <c r="J4" s="3">
        <f t="shared" si="10"/>
        <v>-20.152500083626432</v>
      </c>
      <c r="K4" s="3">
        <f t="shared" si="6"/>
        <v>-33.148529912037553</v>
      </c>
      <c r="L4" s="3">
        <f t="shared" si="7"/>
        <v>-23.194287402598224</v>
      </c>
      <c r="M4" s="3">
        <f t="shared" si="8"/>
        <v>-20.152894717440002</v>
      </c>
      <c r="O4" s="4"/>
      <c r="P4" s="4"/>
      <c r="Q4" s="4"/>
      <c r="R4" s="4"/>
      <c r="S4" s="4"/>
      <c r="T4" s="4"/>
      <c r="U4" s="4"/>
      <c r="V4" s="4"/>
    </row>
    <row r="5" spans="1:22" ht="15" x14ac:dyDescent="0.25">
      <c r="A5" s="5">
        <v>0.9</v>
      </c>
      <c r="B5" s="2">
        <v>5</v>
      </c>
      <c r="C5" s="3">
        <f t="shared" si="0"/>
        <v>1.0000000000000001E-5</v>
      </c>
      <c r="D5" s="3">
        <f t="shared" si="1"/>
        <v>9.9999999999999986E-10</v>
      </c>
      <c r="E5" s="3">
        <f t="shared" si="2"/>
        <v>7.0675313936692224E-22</v>
      </c>
      <c r="F5" s="3">
        <f t="shared" si="3"/>
        <v>7.0746059995980711E-33</v>
      </c>
      <c r="G5" s="3">
        <f t="shared" si="4"/>
        <v>6.3671453996382659E-24</v>
      </c>
      <c r="H5" s="3">
        <f t="shared" si="5"/>
        <v>7.0038599396020934E-22</v>
      </c>
      <c r="I5" s="3">
        <f t="shared" si="9"/>
        <v>9.999000000000002E-6</v>
      </c>
      <c r="J5" s="3">
        <f t="shared" si="10"/>
        <v>-21.150732253716825</v>
      </c>
      <c r="K5" s="3">
        <f t="shared" si="6"/>
        <v>-32.150297741947156</v>
      </c>
      <c r="L5" s="3">
        <f t="shared" si="7"/>
        <v>-23.196055232507831</v>
      </c>
      <c r="M5" s="3">
        <f t="shared" si="8"/>
        <v>-21.154662547349606</v>
      </c>
      <c r="O5" s="4"/>
      <c r="P5" s="4"/>
      <c r="Q5" s="4"/>
      <c r="R5" s="4"/>
      <c r="S5" s="4"/>
      <c r="T5" s="4"/>
      <c r="U5" s="4"/>
      <c r="V5" s="4"/>
    </row>
    <row r="6" spans="1:22" ht="15" x14ac:dyDescent="0.25">
      <c r="A6" t="s">
        <v>14</v>
      </c>
      <c r="B6" s="2">
        <v>6</v>
      </c>
      <c r="C6" s="3">
        <f t="shared" si="0"/>
        <v>9.9999999999999995E-7</v>
      </c>
      <c r="D6" s="3">
        <f t="shared" si="1"/>
        <v>1E-8</v>
      </c>
      <c r="E6" s="3">
        <f t="shared" si="2"/>
        <v>7.3484692317516037E-23</v>
      </c>
      <c r="F6" s="3">
        <f t="shared" si="3"/>
        <v>6.8041381712476533E-32</v>
      </c>
      <c r="G6" s="3">
        <f t="shared" si="4"/>
        <v>6.1237243541228873E-24</v>
      </c>
      <c r="H6" s="3">
        <f t="shared" si="5"/>
        <v>6.7360967895351761E-23</v>
      </c>
      <c r="I6" s="3">
        <f t="shared" si="9"/>
        <v>9.9000000000000026E-7</v>
      </c>
      <c r="J6" s="3">
        <f t="shared" si="10"/>
        <v>-22.133803119887453</v>
      </c>
      <c r="K6" s="3">
        <f t="shared" si="6"/>
        <v>-31.167226875776528</v>
      </c>
      <c r="L6" s="3">
        <f t="shared" si="7"/>
        <v>-23.212984366337203</v>
      </c>
      <c r="M6" s="3">
        <f t="shared" si="8"/>
        <v>-22.171591681178977</v>
      </c>
      <c r="O6" s="4"/>
      <c r="P6" s="4"/>
      <c r="Q6" s="4"/>
      <c r="R6" s="4"/>
      <c r="S6" s="4"/>
      <c r="T6" s="4"/>
      <c r="U6" s="4"/>
      <c r="V6" s="4"/>
    </row>
    <row r="7" spans="1:22" ht="15" x14ac:dyDescent="0.25">
      <c r="A7" s="5">
        <v>1.1000000000000001E-7</v>
      </c>
      <c r="B7" s="2">
        <v>7</v>
      </c>
      <c r="C7" s="3">
        <f t="shared" si="0"/>
        <v>9.9999999999999995E-8</v>
      </c>
      <c r="D7" s="3">
        <f t="shared" si="1"/>
        <v>1.0000000000000001E-7</v>
      </c>
      <c r="E7" s="3">
        <f t="shared" si="2"/>
        <v>9.7211113047840369E-24</v>
      </c>
      <c r="F7" s="3">
        <f t="shared" si="3"/>
        <v>5.1434448626664292E-31</v>
      </c>
      <c r="G7" s="3">
        <f t="shared" si="4"/>
        <v>4.6291003763997858E-24</v>
      </c>
      <c r="H7" s="3">
        <f t="shared" si="5"/>
        <v>5.0920104140397654E-24</v>
      </c>
      <c r="I7" s="3">
        <f t="shared" si="9"/>
        <v>0</v>
      </c>
      <c r="J7" s="3">
        <f t="shared" si="10"/>
        <v>-23.012284084256098</v>
      </c>
      <c r="K7" s="3">
        <f t="shared" si="6"/>
        <v>-30.288745911407883</v>
      </c>
      <c r="L7" s="3">
        <f t="shared" si="7"/>
        <v>-23.334503401968558</v>
      </c>
      <c r="M7" s="3">
        <f t="shared" si="8"/>
        <v>-23.293110716810336</v>
      </c>
      <c r="O7" s="4"/>
      <c r="P7" s="4"/>
      <c r="Q7" s="4"/>
      <c r="R7" s="4"/>
      <c r="S7" s="4"/>
      <c r="T7" s="4"/>
      <c r="U7" s="4"/>
      <c r="V7" s="4"/>
    </row>
    <row r="8" spans="1:22" ht="15" x14ac:dyDescent="0.25">
      <c r="A8" t="s">
        <v>15</v>
      </c>
      <c r="B8" s="2">
        <v>8</v>
      </c>
      <c r="C8" s="3">
        <f t="shared" si="0"/>
        <v>1E-8</v>
      </c>
      <c r="D8" s="3">
        <f t="shared" si="1"/>
        <v>9.9999999999999995E-7</v>
      </c>
      <c r="E8" s="3">
        <f t="shared" si="2"/>
        <v>2.2349507824558465E-24</v>
      </c>
      <c r="F8" s="3">
        <f t="shared" si="3"/>
        <v>2.2371857310011163E-30</v>
      </c>
      <c r="G8" s="3">
        <f t="shared" si="4"/>
        <v>2.0134671579010049E-24</v>
      </c>
      <c r="H8" s="3">
        <f t="shared" si="5"/>
        <v>2.2148138736911075E-25</v>
      </c>
      <c r="I8" s="3">
        <f t="shared" si="9"/>
        <v>-9.9000000000000005E-7</v>
      </c>
      <c r="J8" s="3">
        <f t="shared" si="10"/>
        <v>-23.650732036354501</v>
      </c>
      <c r="K8" s="3">
        <f t="shared" si="6"/>
        <v>-29.65029795930948</v>
      </c>
      <c r="L8" s="3">
        <f t="shared" si="7"/>
        <v>-23.696055449870155</v>
      </c>
      <c r="M8" s="3">
        <f t="shared" si="8"/>
        <v>-24.654662764711929</v>
      </c>
      <c r="O8" s="4"/>
      <c r="P8" s="4"/>
      <c r="Q8" s="4"/>
      <c r="R8" s="4"/>
      <c r="S8" s="4"/>
      <c r="T8" s="4"/>
      <c r="U8" s="4"/>
      <c r="V8" s="4"/>
    </row>
    <row r="9" spans="1:22" ht="15" x14ac:dyDescent="0.25">
      <c r="A9" s="5">
        <v>1E-14</v>
      </c>
      <c r="B9" s="2">
        <v>9</v>
      </c>
      <c r="C9" s="3">
        <f t="shared" si="0"/>
        <v>1.0000000000000001E-9</v>
      </c>
      <c r="D9" s="3">
        <f t="shared" si="1"/>
        <v>9.9999999999999991E-6</v>
      </c>
      <c r="E9" s="3">
        <f t="shared" si="2"/>
        <v>6.7450352111756996E-25</v>
      </c>
      <c r="F9" s="3">
        <f t="shared" si="3"/>
        <v>7.4128597456624259E-30</v>
      </c>
      <c r="G9" s="3">
        <f t="shared" si="4"/>
        <v>6.6715737710961844E-25</v>
      </c>
      <c r="H9" s="3">
        <f t="shared" si="5"/>
        <v>7.3387311482058593E-27</v>
      </c>
      <c r="I9" s="3">
        <f t="shared" si="9"/>
        <v>-9.9989999999999986E-6</v>
      </c>
      <c r="J9" s="3">
        <f t="shared" si="10"/>
        <v>-24.171015778834271</v>
      </c>
      <c r="K9" s="3">
        <f t="shared" si="6"/>
        <v>-29.130014216829711</v>
      </c>
      <c r="L9" s="3">
        <f t="shared" si="7"/>
        <v>-24.175771707390386</v>
      </c>
      <c r="M9" s="3">
        <f t="shared" si="8"/>
        <v>-26.134379022232157</v>
      </c>
      <c r="O9" s="4"/>
      <c r="P9" s="4"/>
      <c r="Q9" s="4"/>
      <c r="R9" s="4"/>
      <c r="S9" s="4"/>
      <c r="T9" s="4"/>
      <c r="U9" s="4"/>
      <c r="V9" s="4"/>
    </row>
    <row r="10" spans="1:22" ht="15" x14ac:dyDescent="0.25">
      <c r="B10" s="2">
        <v>10</v>
      </c>
      <c r="C10" s="3">
        <f t="shared" si="0"/>
        <v>1E-10</v>
      </c>
      <c r="D10" s="3">
        <f t="shared" si="1"/>
        <v>9.9999999999999991E-5</v>
      </c>
      <c r="E10" s="3">
        <f t="shared" si="2"/>
        <v>2.1226045321726799E-25</v>
      </c>
      <c r="F10" s="3">
        <f t="shared" si="3"/>
        <v>2.3555965909872259E-29</v>
      </c>
      <c r="G10" s="3">
        <f t="shared" si="4"/>
        <v>2.1200369318885035E-25</v>
      </c>
      <c r="H10" s="3">
        <f t="shared" si="5"/>
        <v>2.332040625077591E-28</v>
      </c>
      <c r="I10" s="3">
        <f t="shared" si="9"/>
        <v>-9.9999899999999998E-5</v>
      </c>
      <c r="J10" s="3">
        <f t="shared" si="10"/>
        <v>-24.673130912802311</v>
      </c>
      <c r="K10" s="3">
        <f t="shared" si="6"/>
        <v>-28.627899082861671</v>
      </c>
      <c r="L10" s="3">
        <f t="shared" si="7"/>
        <v>-24.673656573422345</v>
      </c>
      <c r="M10" s="3">
        <f t="shared" si="8"/>
        <v>-27.632263888264074</v>
      </c>
      <c r="O10" s="4"/>
      <c r="P10" s="4"/>
      <c r="Q10" s="4"/>
      <c r="R10" s="4"/>
      <c r="S10" s="4"/>
      <c r="T10" s="4"/>
      <c r="U10" s="4"/>
      <c r="V10" s="4"/>
    </row>
    <row r="11" spans="1:22" ht="15" x14ac:dyDescent="0.25">
      <c r="O11" s="4"/>
      <c r="P11" s="4"/>
      <c r="Q11" s="4"/>
      <c r="R11" s="4"/>
      <c r="S11" s="4"/>
      <c r="T11" s="4"/>
      <c r="U11" s="4"/>
      <c r="V11" s="4"/>
    </row>
    <row r="12" spans="1:22" ht="15" x14ac:dyDescent="0.25">
      <c r="A12" t="s">
        <v>16</v>
      </c>
      <c r="O12" s="4"/>
      <c r="P12" s="4"/>
      <c r="Q12" s="4"/>
      <c r="R12" s="4"/>
      <c r="S12" s="4"/>
      <c r="T12" s="4"/>
      <c r="U12" s="4"/>
      <c r="V12" s="4"/>
    </row>
    <row r="13" spans="1:22" x14ac:dyDescent="0.2">
      <c r="A13" t="s">
        <v>17</v>
      </c>
    </row>
    <row r="14" spans="1:22" x14ac:dyDescent="0.2">
      <c r="A14" t="s">
        <v>37</v>
      </c>
    </row>
    <row r="15" spans="1:22" x14ac:dyDescent="0.2">
      <c r="A15" t="s">
        <v>18</v>
      </c>
    </row>
    <row r="16" spans="1:22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36</v>
      </c>
    </row>
    <row r="20" spans="1:1" x14ac:dyDescent="0.2">
      <c r="A20" s="7" t="s">
        <v>32</v>
      </c>
    </row>
    <row r="21" spans="1:1" x14ac:dyDescent="0.2">
      <c r="A21" s="7" t="s">
        <v>33</v>
      </c>
    </row>
    <row r="22" spans="1:1" x14ac:dyDescent="0.2">
      <c r="A22" s="7" t="s">
        <v>34</v>
      </c>
    </row>
    <row r="23" spans="1:1" x14ac:dyDescent="0.2">
      <c r="A23" s="7" t="s">
        <v>35</v>
      </c>
    </row>
    <row r="51" spans="1:1" x14ac:dyDescent="0.2">
      <c r="A51" t="s">
        <v>39</v>
      </c>
    </row>
    <row r="52" spans="1:1" x14ac:dyDescent="0.2">
      <c r="A52" t="s">
        <v>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Graph</vt:lpstr>
      <vt:lpstr>Part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Gillispie</cp:lastModifiedBy>
  <cp:revision>12</cp:revision>
  <dcterms:created xsi:type="dcterms:W3CDTF">2022-01-31T12:04:00Z</dcterms:created>
  <dcterms:modified xsi:type="dcterms:W3CDTF">2022-01-31T20:26:56Z</dcterms:modified>
  <dc:language>en-US</dc:language>
</cp:coreProperties>
</file>